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UChicago/Structural Estimation/Class Repository/StructEst_W19/ProblemSets/Project/"/>
    </mc:Choice>
  </mc:AlternateContent>
  <xr:revisionPtr revIDLastSave="0" documentId="13_ncr:1_{93F0DCC5-44A0-8746-9EDC-C754B7FC329D}" xr6:coauthVersionLast="43" xr6:coauthVersionMax="43" xr10:uidLastSave="{00000000-0000-0000-0000-000000000000}"/>
  <bookViews>
    <workbookView xWindow="0" yWindow="0" windowWidth="25600" windowHeight="16000" xr2:uid="{392C2453-E47A-3548-8320-C75D9244874E}"/>
  </bookViews>
  <sheets>
    <sheet name="Summary" sheetId="10" r:id="rId1"/>
    <sheet name="2 years-0.1" sheetId="14" r:id="rId2"/>
    <sheet name="2 years-0.3" sheetId="2" r:id="rId3"/>
    <sheet name="2 years-0.5" sheetId="15" r:id="rId4"/>
    <sheet name="2 years-80" sheetId="17" r:id="rId5"/>
    <sheet name="Parameters" sheetId="5" r:id="rId6"/>
    <sheet name="NYCA" sheetId="3" r:id="rId7"/>
    <sheet name="Gas Gen" sheetId="4" r:id="rId8"/>
    <sheet name="Supply Curves" sheetId="6" r:id="rId9"/>
    <sheet name="SupplyCurvesAux" sheetId="7" r:id="rId10"/>
    <sheet name="LoadProf" sheetId="8" r:id="rId11"/>
    <sheet name="DescPricLoad" sheetId="9" r:id="rId12"/>
  </sheets>
  <externalReferences>
    <externalReference r:id="rId13"/>
  </externalReferences>
  <definedNames>
    <definedName name="_2014_eGRID_Subregion_File" localSheetId="1">#REF!</definedName>
    <definedName name="_2014_eGRID_Subregion_File" localSheetId="3">#REF!</definedName>
    <definedName name="_2014_eGRID_Subregion_File" localSheetId="4">#REF!</definedName>
    <definedName name="_2014_eGRID_Subregion_File" localSheetId="9">#REF!</definedName>
    <definedName name="_2014_eGRID_Subregion_File">#REF!</definedName>
    <definedName name="_xlnm._FilterDatabase" localSheetId="8" hidden="1">'Supply Curves'!$D$1:$I$1</definedName>
    <definedName name="plant_final" localSheetId="1">#REF!</definedName>
    <definedName name="plant_final" localSheetId="3">#REF!</definedName>
    <definedName name="plant_final" localSheetId="4">#REF!</definedName>
    <definedName name="plant_final" localSheetId="9">#REF!</definedName>
    <definedName name="plant_final">#REF!</definedName>
    <definedName name="Renewable_and_Non_Renewable_Generation" localSheetId="1">[1]Contents!#REF!</definedName>
    <definedName name="Renewable_and_Non_Renewable_Generation" localSheetId="3">[1]Contents!#REF!</definedName>
    <definedName name="Renewable_and_Non_Renewable_Generation" localSheetId="4">[1]Contents!#REF!</definedName>
    <definedName name="Renewable_and_Non_Renewable_Generation" localSheetId="9">[1]Contents!#REF!</definedName>
    <definedName name="Renewable_and_Non_Renewable_Generation">[1]Contents!#REF!</definedName>
    <definedName name="What" localSheetId="4">#REF!</definedName>
    <definedName name="What">#REF!</definedName>
    <definedName name="what2" localSheetId="4">#REF!</definedName>
    <definedName name="what2">#REF!</definedName>
    <definedName name="What3" localSheetId="4">[1]Contents!#REF!</definedName>
    <definedName name="What3">[1]Contents!#REF!</definedName>
    <definedName name="what5">#REF!</definedName>
    <definedName name="what6">#REF!</definedName>
    <definedName name="what7">[1]Contents!#REF!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17" l="1"/>
  <c r="H14" i="10"/>
  <c r="G42" i="17"/>
  <c r="G43" i="17" s="1"/>
  <c r="H15" i="10" s="1"/>
  <c r="F42" i="17"/>
  <c r="F43" i="17" s="1"/>
  <c r="N35" i="17" s="1"/>
  <c r="G40" i="17"/>
  <c r="N33" i="17" s="1"/>
  <c r="N32" i="17"/>
  <c r="G37" i="17"/>
  <c r="H8" i="10" s="1"/>
  <c r="F37" i="17"/>
  <c r="G34" i="17"/>
  <c r="F34" i="17"/>
  <c r="G33" i="17"/>
  <c r="F33" i="17"/>
  <c r="P33" i="17" s="1"/>
  <c r="G32" i="17"/>
  <c r="J32" i="17" s="1"/>
  <c r="F32" i="17"/>
  <c r="G31" i="17"/>
  <c r="F31" i="17"/>
  <c r="G30" i="17"/>
  <c r="H9" i="10" s="1"/>
  <c r="D16" i="17"/>
  <c r="D12" i="17"/>
  <c r="J11" i="17"/>
  <c r="D8" i="17"/>
  <c r="H6" i="17"/>
  <c r="E4" i="17"/>
  <c r="G45" i="17" s="1"/>
  <c r="H19" i="10" s="1"/>
  <c r="D4" i="17"/>
  <c r="E3" i="17"/>
  <c r="F45" i="17" s="1"/>
  <c r="G19" i="10"/>
  <c r="G15" i="10"/>
  <c r="G14" i="10"/>
  <c r="G12" i="10"/>
  <c r="G11" i="10"/>
  <c r="G9" i="10"/>
  <c r="G8" i="10"/>
  <c r="G6" i="10"/>
  <c r="G42" i="15"/>
  <c r="G43" i="15" s="1"/>
  <c r="F42" i="15"/>
  <c r="G4" i="15" s="1"/>
  <c r="J6" i="15" s="1"/>
  <c r="J7" i="15" s="1"/>
  <c r="G40" i="15"/>
  <c r="G39" i="15"/>
  <c r="N32" i="15" s="1"/>
  <c r="G37" i="15"/>
  <c r="F37" i="15"/>
  <c r="G34" i="15"/>
  <c r="P34" i="15" s="1"/>
  <c r="F34" i="15"/>
  <c r="N33" i="15"/>
  <c r="G33" i="15"/>
  <c r="F33" i="15"/>
  <c r="P33" i="15" s="1"/>
  <c r="G32" i="15"/>
  <c r="J32" i="15" s="1"/>
  <c r="F32" i="15"/>
  <c r="G31" i="15"/>
  <c r="F31" i="15"/>
  <c r="D16" i="15"/>
  <c r="D12" i="15"/>
  <c r="J11" i="15"/>
  <c r="D8" i="15"/>
  <c r="H6" i="15"/>
  <c r="E4" i="15"/>
  <c r="G45" i="15" s="1"/>
  <c r="D4" i="15"/>
  <c r="E3" i="15"/>
  <c r="G3" i="15" s="1"/>
  <c r="E19" i="10"/>
  <c r="E15" i="10"/>
  <c r="E14" i="10"/>
  <c r="E12" i="10"/>
  <c r="E11" i="10"/>
  <c r="E9" i="10"/>
  <c r="E8" i="10"/>
  <c r="E6" i="10"/>
  <c r="C19" i="10"/>
  <c r="C14" i="10"/>
  <c r="C8" i="10"/>
  <c r="C15" i="10" s="1"/>
  <c r="C6" i="10"/>
  <c r="G42" i="14"/>
  <c r="G43" i="14" s="1"/>
  <c r="F42" i="14"/>
  <c r="F43" i="14" s="1"/>
  <c r="N35" i="14" s="1"/>
  <c r="G40" i="14"/>
  <c r="G39" i="14"/>
  <c r="N32" i="14" s="1"/>
  <c r="G37" i="14"/>
  <c r="F37" i="14"/>
  <c r="G34" i="14"/>
  <c r="P34" i="14" s="1"/>
  <c r="F34" i="14"/>
  <c r="N33" i="14"/>
  <c r="G33" i="14"/>
  <c r="F33" i="14"/>
  <c r="P33" i="14" s="1"/>
  <c r="G32" i="14"/>
  <c r="J32" i="14" s="1"/>
  <c r="F32" i="14"/>
  <c r="G31" i="14"/>
  <c r="F31" i="14"/>
  <c r="G30" i="14"/>
  <c r="D12" i="14"/>
  <c r="J11" i="14"/>
  <c r="D8" i="14"/>
  <c r="H6" i="14"/>
  <c r="E4" i="14"/>
  <c r="G45" i="14" s="1"/>
  <c r="D4" i="14"/>
  <c r="E3" i="14"/>
  <c r="F45" i="14" s="1"/>
  <c r="D16" i="2"/>
  <c r="D12" i="2"/>
  <c r="D8" i="2"/>
  <c r="D4" i="2"/>
  <c r="E4" i="2"/>
  <c r="G45" i="2" s="1"/>
  <c r="E3" i="2"/>
  <c r="F45" i="2" s="1"/>
  <c r="D19" i="10" s="1"/>
  <c r="H12" i="10" l="1"/>
  <c r="P34" i="17"/>
  <c r="H11" i="10"/>
  <c r="G4" i="17"/>
  <c r="J6" i="17" s="1"/>
  <c r="J7" i="17" s="1"/>
  <c r="N42" i="17"/>
  <c r="P31" i="17"/>
  <c r="J33" i="17"/>
  <c r="J34" i="17"/>
  <c r="F30" i="17"/>
  <c r="F20" i="17" s="1"/>
  <c r="P32" i="17"/>
  <c r="G3" i="17"/>
  <c r="F28" i="17"/>
  <c r="J31" i="17"/>
  <c r="G28" i="17"/>
  <c r="H6" i="10" s="1"/>
  <c r="N30" i="17"/>
  <c r="G20" i="17"/>
  <c r="F19" i="10"/>
  <c r="N42" i="15"/>
  <c r="P31" i="15"/>
  <c r="J33" i="15"/>
  <c r="J34" i="15"/>
  <c r="F43" i="15"/>
  <c r="N35" i="15" s="1"/>
  <c r="F30" i="15"/>
  <c r="F20" i="15" s="1"/>
  <c r="P32" i="15"/>
  <c r="F28" i="15"/>
  <c r="J31" i="15"/>
  <c r="F45" i="15"/>
  <c r="G30" i="15"/>
  <c r="G28" i="15"/>
  <c r="G22" i="15" s="1"/>
  <c r="N30" i="15"/>
  <c r="G20" i="15"/>
  <c r="G19" i="15" s="1"/>
  <c r="G18" i="15" s="1"/>
  <c r="N42" i="14"/>
  <c r="G4" i="14"/>
  <c r="J6" i="14" s="1"/>
  <c r="J7" i="14" s="1"/>
  <c r="J33" i="14"/>
  <c r="J34" i="14"/>
  <c r="P31" i="14"/>
  <c r="F30" i="14"/>
  <c r="F20" i="14" s="1"/>
  <c r="J31" i="14"/>
  <c r="P32" i="14"/>
  <c r="G3" i="14"/>
  <c r="F28" i="14"/>
  <c r="J30" i="14"/>
  <c r="G28" i="14"/>
  <c r="N30" i="14"/>
  <c r="G20" i="14"/>
  <c r="G19" i="14" s="1"/>
  <c r="G18" i="14" s="1"/>
  <c r="C9" i="9"/>
  <c r="H259" i="7"/>
  <c r="J259" i="6"/>
  <c r="I178" i="6"/>
  <c r="I179" i="6"/>
  <c r="I180" i="6"/>
  <c r="I181" i="6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G178" i="7"/>
  <c r="G179" i="7"/>
  <c r="G180" i="7"/>
  <c r="G181" i="7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4" i="7"/>
  <c r="G5" i="7"/>
  <c r="G6" i="7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3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" i="7"/>
  <c r="G2" i="6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D268" i="6"/>
  <c r="E266" i="6"/>
  <c r="D266" i="6"/>
  <c r="E265" i="6"/>
  <c r="D265" i="6"/>
  <c r="C265" i="6"/>
  <c r="E264" i="6"/>
  <c r="D264" i="6"/>
  <c r="E263" i="6"/>
  <c r="D263" i="6"/>
  <c r="E262" i="6"/>
  <c r="D262" i="6"/>
  <c r="G260" i="6"/>
  <c r="F260" i="6"/>
  <c r="G259" i="6"/>
  <c r="F259" i="6"/>
  <c r="G258" i="6"/>
  <c r="F258" i="6"/>
  <c r="G256" i="6"/>
  <c r="F256" i="6"/>
  <c r="H256" i="6" s="1"/>
  <c r="G257" i="6"/>
  <c r="F257" i="6"/>
  <c r="G255" i="6"/>
  <c r="F255" i="6"/>
  <c r="G252" i="6"/>
  <c r="H252" i="6" s="1"/>
  <c r="F252" i="6"/>
  <c r="G254" i="6"/>
  <c r="F254" i="6"/>
  <c r="H254" i="6" s="1"/>
  <c r="G253" i="6"/>
  <c r="F253" i="6"/>
  <c r="H253" i="6" s="1"/>
  <c r="G251" i="6"/>
  <c r="F251" i="6"/>
  <c r="G250" i="6"/>
  <c r="F250" i="6"/>
  <c r="G249" i="6"/>
  <c r="F249" i="6"/>
  <c r="H249" i="6" s="1"/>
  <c r="G248" i="6"/>
  <c r="F248" i="6"/>
  <c r="G244" i="6"/>
  <c r="F244" i="6"/>
  <c r="G247" i="6"/>
  <c r="F247" i="6"/>
  <c r="G246" i="6"/>
  <c r="F246" i="6"/>
  <c r="H246" i="6" s="1"/>
  <c r="G245" i="6"/>
  <c r="F245" i="6"/>
  <c r="G243" i="6"/>
  <c r="F243" i="6"/>
  <c r="G242" i="6"/>
  <c r="F242" i="6"/>
  <c r="G240" i="6"/>
  <c r="F240" i="6"/>
  <c r="H240" i="6" s="1"/>
  <c r="G241" i="6"/>
  <c r="F241" i="6"/>
  <c r="G239" i="6"/>
  <c r="F239" i="6"/>
  <c r="G238" i="6"/>
  <c r="F238" i="6"/>
  <c r="G237" i="6"/>
  <c r="F237" i="6"/>
  <c r="H237" i="6" s="1"/>
  <c r="G236" i="6"/>
  <c r="F236" i="6"/>
  <c r="G235" i="6"/>
  <c r="F235" i="6"/>
  <c r="G234" i="6"/>
  <c r="F234" i="6"/>
  <c r="G233" i="6"/>
  <c r="F233" i="6"/>
  <c r="H233" i="6" s="1"/>
  <c r="G232" i="6"/>
  <c r="F232" i="6"/>
  <c r="G230" i="6"/>
  <c r="F230" i="6"/>
  <c r="G231" i="6"/>
  <c r="F231" i="6"/>
  <c r="G228" i="6"/>
  <c r="F228" i="6"/>
  <c r="H228" i="6" s="1"/>
  <c r="G229" i="6"/>
  <c r="F229" i="6"/>
  <c r="G227" i="6"/>
  <c r="F227" i="6"/>
  <c r="G226" i="6"/>
  <c r="F226" i="6"/>
  <c r="G225" i="6"/>
  <c r="F225" i="6"/>
  <c r="H225" i="6" s="1"/>
  <c r="G224" i="6"/>
  <c r="F224" i="6"/>
  <c r="G223" i="6"/>
  <c r="F223" i="6"/>
  <c r="G222" i="6"/>
  <c r="F222" i="6"/>
  <c r="G221" i="6"/>
  <c r="F221" i="6"/>
  <c r="H221" i="6" s="1"/>
  <c r="G220" i="6"/>
  <c r="F220" i="6"/>
  <c r="G218" i="6"/>
  <c r="F218" i="6"/>
  <c r="G217" i="6"/>
  <c r="F217" i="6"/>
  <c r="G219" i="6"/>
  <c r="F219" i="6"/>
  <c r="H219" i="6" s="1"/>
  <c r="G216" i="6"/>
  <c r="F216" i="6"/>
  <c r="G215" i="6"/>
  <c r="F215" i="6"/>
  <c r="G213" i="6"/>
  <c r="F213" i="6"/>
  <c r="G212" i="6"/>
  <c r="F212" i="6"/>
  <c r="H212" i="6" s="1"/>
  <c r="G211" i="6"/>
  <c r="F211" i="6"/>
  <c r="G210" i="6"/>
  <c r="F210" i="6"/>
  <c r="G209" i="6"/>
  <c r="F209" i="6"/>
  <c r="G214" i="6"/>
  <c r="F214" i="6"/>
  <c r="H214" i="6" s="1"/>
  <c r="G208" i="6"/>
  <c r="F208" i="6"/>
  <c r="G207" i="6"/>
  <c r="F207" i="6"/>
  <c r="G206" i="6"/>
  <c r="F206" i="6"/>
  <c r="G205" i="6"/>
  <c r="F205" i="6"/>
  <c r="H205" i="6" s="1"/>
  <c r="G204" i="6"/>
  <c r="F204" i="6"/>
  <c r="G202" i="6"/>
  <c r="F202" i="6"/>
  <c r="H203" i="6"/>
  <c r="G203" i="6"/>
  <c r="F203" i="6"/>
  <c r="G201" i="6"/>
  <c r="K200" i="6" s="1"/>
  <c r="F201" i="6"/>
  <c r="G200" i="6"/>
  <c r="F200" i="6"/>
  <c r="G199" i="6"/>
  <c r="H199" i="6" s="1"/>
  <c r="F199" i="6"/>
  <c r="G198" i="6"/>
  <c r="F198" i="6"/>
  <c r="G197" i="6"/>
  <c r="H197" i="6" s="1"/>
  <c r="F197" i="6"/>
  <c r="G189" i="6"/>
  <c r="F189" i="6"/>
  <c r="G196" i="6"/>
  <c r="H196" i="6" s="1"/>
  <c r="F196" i="6"/>
  <c r="G195" i="6"/>
  <c r="F195" i="6"/>
  <c r="G192" i="6"/>
  <c r="H192" i="6" s="1"/>
  <c r="F192" i="6"/>
  <c r="G194" i="6"/>
  <c r="F194" i="6"/>
  <c r="G193" i="6"/>
  <c r="H193" i="6" s="1"/>
  <c r="F193" i="6"/>
  <c r="G191" i="6"/>
  <c r="F191" i="6"/>
  <c r="G190" i="6"/>
  <c r="H190" i="6" s="1"/>
  <c r="F190" i="6"/>
  <c r="G188" i="6"/>
  <c r="F188" i="6"/>
  <c r="G187" i="6"/>
  <c r="H187" i="6" s="1"/>
  <c r="F187" i="6"/>
  <c r="G186" i="6"/>
  <c r="F186" i="6"/>
  <c r="G185" i="6"/>
  <c r="H185" i="6" s="1"/>
  <c r="F185" i="6"/>
  <c r="G184" i="6"/>
  <c r="F184" i="6"/>
  <c r="G183" i="6"/>
  <c r="H183" i="6" s="1"/>
  <c r="F183" i="6"/>
  <c r="G182" i="6"/>
  <c r="F182" i="6"/>
  <c r="G181" i="6"/>
  <c r="H181" i="6" s="1"/>
  <c r="F181" i="6"/>
  <c r="G180" i="6"/>
  <c r="F180" i="6"/>
  <c r="G179" i="6"/>
  <c r="H179" i="6" s="1"/>
  <c r="F179" i="6"/>
  <c r="G178" i="6"/>
  <c r="F178" i="6"/>
  <c r="H178" i="6" s="1"/>
  <c r="G177" i="6"/>
  <c r="F177" i="6"/>
  <c r="G176" i="6"/>
  <c r="F176" i="6"/>
  <c r="H176" i="6" s="1"/>
  <c r="G175" i="6"/>
  <c r="F175" i="6"/>
  <c r="H175" i="6" s="1"/>
  <c r="H174" i="6"/>
  <c r="G174" i="6"/>
  <c r="F174" i="6"/>
  <c r="G173" i="6"/>
  <c r="F173" i="6"/>
  <c r="H173" i="6" s="1"/>
  <c r="G172" i="6"/>
  <c r="F172" i="6"/>
  <c r="G171" i="6"/>
  <c r="H171" i="6" s="1"/>
  <c r="F171" i="6"/>
  <c r="G170" i="6"/>
  <c r="F170" i="6"/>
  <c r="G169" i="6"/>
  <c r="F169" i="6"/>
  <c r="G168" i="6"/>
  <c r="F168" i="6"/>
  <c r="H168" i="6" s="1"/>
  <c r="G167" i="6"/>
  <c r="H167" i="6" s="1"/>
  <c r="F167" i="6"/>
  <c r="G166" i="6"/>
  <c r="F166" i="6"/>
  <c r="H166" i="6" s="1"/>
  <c r="G165" i="6"/>
  <c r="F165" i="6"/>
  <c r="G164" i="6"/>
  <c r="H164" i="6" s="1"/>
  <c r="F164" i="6"/>
  <c r="G163" i="6"/>
  <c r="F163" i="6"/>
  <c r="G162" i="6"/>
  <c r="F162" i="6"/>
  <c r="G161" i="6"/>
  <c r="F161" i="6"/>
  <c r="G160" i="6"/>
  <c r="F160" i="6"/>
  <c r="G159" i="6"/>
  <c r="F159" i="6"/>
  <c r="H159" i="6" s="1"/>
  <c r="G158" i="6"/>
  <c r="F158" i="6"/>
  <c r="H158" i="6" s="1"/>
  <c r="G157" i="6"/>
  <c r="F157" i="6"/>
  <c r="G156" i="6"/>
  <c r="F156" i="6"/>
  <c r="H156" i="6" s="1"/>
  <c r="H155" i="6"/>
  <c r="G155" i="6"/>
  <c r="F155" i="6"/>
  <c r="G154" i="6"/>
  <c r="F154" i="6"/>
  <c r="G153" i="6"/>
  <c r="F153" i="6"/>
  <c r="G152" i="6"/>
  <c r="H152" i="6" s="1"/>
  <c r="F152" i="6"/>
  <c r="G151" i="6"/>
  <c r="F151" i="6"/>
  <c r="G150" i="6"/>
  <c r="F150" i="6"/>
  <c r="G149" i="6"/>
  <c r="F149" i="6"/>
  <c r="H148" i="6"/>
  <c r="G148" i="6"/>
  <c r="F148" i="6"/>
  <c r="G147" i="6"/>
  <c r="F147" i="6"/>
  <c r="G146" i="6"/>
  <c r="F146" i="6"/>
  <c r="G145" i="6"/>
  <c r="F145" i="6"/>
  <c r="G144" i="6"/>
  <c r="F144" i="6"/>
  <c r="G143" i="6"/>
  <c r="H143" i="6" s="1"/>
  <c r="F143" i="6"/>
  <c r="G142" i="6"/>
  <c r="F142" i="6"/>
  <c r="H142" i="6" s="1"/>
  <c r="G141" i="6"/>
  <c r="F141" i="6"/>
  <c r="G140" i="6"/>
  <c r="F140" i="6"/>
  <c r="H140" i="6" s="1"/>
  <c r="G139" i="6"/>
  <c r="F139" i="6"/>
  <c r="H139" i="6" s="1"/>
  <c r="G138" i="6"/>
  <c r="H138" i="6" s="1"/>
  <c r="F138" i="6"/>
  <c r="G137" i="6"/>
  <c r="F137" i="6"/>
  <c r="H137" i="6" s="1"/>
  <c r="H136" i="6"/>
  <c r="G136" i="6"/>
  <c r="F136" i="6"/>
  <c r="G135" i="6"/>
  <c r="F135" i="6"/>
  <c r="G134" i="6"/>
  <c r="F134" i="6"/>
  <c r="G133" i="6"/>
  <c r="F133" i="6"/>
  <c r="G132" i="6"/>
  <c r="F132" i="6"/>
  <c r="H132" i="6" s="1"/>
  <c r="G131" i="6"/>
  <c r="H131" i="6" s="1"/>
  <c r="F131" i="6"/>
  <c r="G130" i="6"/>
  <c r="F130" i="6"/>
  <c r="H130" i="6" s="1"/>
  <c r="G129" i="6"/>
  <c r="F129" i="6"/>
  <c r="G128" i="6"/>
  <c r="F128" i="6"/>
  <c r="H128" i="6" s="1"/>
  <c r="H127" i="6"/>
  <c r="G127" i="6"/>
  <c r="F127" i="6"/>
  <c r="G126" i="6"/>
  <c r="H126" i="6" s="1"/>
  <c r="F126" i="6"/>
  <c r="G125" i="6"/>
  <c r="F125" i="6"/>
  <c r="H125" i="6" s="1"/>
  <c r="G124" i="6"/>
  <c r="F124" i="6"/>
  <c r="G123" i="6"/>
  <c r="F123" i="6"/>
  <c r="H123" i="6" s="1"/>
  <c r="G122" i="6"/>
  <c r="H122" i="6" s="1"/>
  <c r="F122" i="6"/>
  <c r="G121" i="6"/>
  <c r="F121" i="6"/>
  <c r="H121" i="6" s="1"/>
  <c r="G120" i="6"/>
  <c r="F120" i="6"/>
  <c r="H120" i="6" s="1"/>
  <c r="G119" i="6"/>
  <c r="H119" i="6" s="1"/>
  <c r="F119" i="6"/>
  <c r="G118" i="6"/>
  <c r="F118" i="6"/>
  <c r="H118" i="6" s="1"/>
  <c r="G117" i="6"/>
  <c r="F117" i="6"/>
  <c r="G116" i="6"/>
  <c r="F116" i="6"/>
  <c r="H116" i="6" s="1"/>
  <c r="G115" i="6"/>
  <c r="H115" i="6" s="1"/>
  <c r="F115" i="6"/>
  <c r="G114" i="6"/>
  <c r="F114" i="6"/>
  <c r="H114" i="6" s="1"/>
  <c r="G113" i="6"/>
  <c r="F113" i="6"/>
  <c r="G112" i="6"/>
  <c r="F112" i="6"/>
  <c r="H112" i="6" s="1"/>
  <c r="G111" i="6"/>
  <c r="F111" i="6"/>
  <c r="H111" i="6" s="1"/>
  <c r="H110" i="6"/>
  <c r="G110" i="6"/>
  <c r="F110" i="6"/>
  <c r="G109" i="6"/>
  <c r="F109" i="6"/>
  <c r="H109" i="6" s="1"/>
  <c r="G108" i="6"/>
  <c r="F108" i="6"/>
  <c r="G107" i="6"/>
  <c r="H107" i="6" s="1"/>
  <c r="F107" i="6"/>
  <c r="G106" i="6"/>
  <c r="F106" i="6"/>
  <c r="G105" i="6"/>
  <c r="F105" i="6"/>
  <c r="G104" i="6"/>
  <c r="F104" i="6"/>
  <c r="H104" i="6" s="1"/>
  <c r="G103" i="6"/>
  <c r="H103" i="6" s="1"/>
  <c r="F103" i="6"/>
  <c r="G102" i="6"/>
  <c r="F102" i="6"/>
  <c r="H102" i="6" s="1"/>
  <c r="G101" i="6"/>
  <c r="F101" i="6"/>
  <c r="G100" i="6"/>
  <c r="H100" i="6" s="1"/>
  <c r="F100" i="6"/>
  <c r="G99" i="6"/>
  <c r="F99" i="6"/>
  <c r="G98" i="6"/>
  <c r="F98" i="6"/>
  <c r="G97" i="6"/>
  <c r="F97" i="6"/>
  <c r="G96" i="6"/>
  <c r="F96" i="6"/>
  <c r="G95" i="6"/>
  <c r="F95" i="6"/>
  <c r="H95" i="6" s="1"/>
  <c r="G94" i="6"/>
  <c r="F94" i="6"/>
  <c r="H94" i="6" s="1"/>
  <c r="G93" i="6"/>
  <c r="F93" i="6"/>
  <c r="G92" i="6"/>
  <c r="F92" i="6"/>
  <c r="H92" i="6" s="1"/>
  <c r="H91" i="6"/>
  <c r="G91" i="6"/>
  <c r="F91" i="6"/>
  <c r="G90" i="6"/>
  <c r="F90" i="6"/>
  <c r="G89" i="6"/>
  <c r="F89" i="6"/>
  <c r="G88" i="6"/>
  <c r="H88" i="6" s="1"/>
  <c r="F88" i="6"/>
  <c r="G87" i="6"/>
  <c r="F87" i="6"/>
  <c r="G86" i="6"/>
  <c r="F86" i="6"/>
  <c r="G85" i="6"/>
  <c r="F85" i="6"/>
  <c r="H85" i="6" s="1"/>
  <c r="H84" i="6"/>
  <c r="G84" i="6"/>
  <c r="F84" i="6"/>
  <c r="G83" i="6"/>
  <c r="F83" i="6"/>
  <c r="G82" i="6"/>
  <c r="F82" i="6"/>
  <c r="G81" i="6"/>
  <c r="F81" i="6"/>
  <c r="H81" i="6" s="1"/>
  <c r="G80" i="6"/>
  <c r="F80" i="6"/>
  <c r="H80" i="6" s="1"/>
  <c r="G79" i="6"/>
  <c r="H79" i="6" s="1"/>
  <c r="F79" i="6"/>
  <c r="G78" i="6"/>
  <c r="F78" i="6"/>
  <c r="H78" i="6" s="1"/>
  <c r="G77" i="6"/>
  <c r="F77" i="6"/>
  <c r="G76" i="6"/>
  <c r="F76" i="6"/>
  <c r="H76" i="6" s="1"/>
  <c r="G75" i="6"/>
  <c r="H75" i="6" s="1"/>
  <c r="F75" i="6"/>
  <c r="G74" i="6"/>
  <c r="F74" i="6"/>
  <c r="H74" i="6" s="1"/>
  <c r="G73" i="6"/>
  <c r="F73" i="6"/>
  <c r="G72" i="6"/>
  <c r="H72" i="6" s="1"/>
  <c r="F72" i="6"/>
  <c r="G71" i="6"/>
  <c r="F71" i="6"/>
  <c r="G70" i="6"/>
  <c r="F70" i="6"/>
  <c r="G69" i="6"/>
  <c r="F69" i="6"/>
  <c r="H69" i="6" s="1"/>
  <c r="H68" i="6"/>
  <c r="G68" i="6"/>
  <c r="F68" i="6"/>
  <c r="G67" i="6"/>
  <c r="F67" i="6"/>
  <c r="G66" i="6"/>
  <c r="F66" i="6"/>
  <c r="G65" i="6"/>
  <c r="F65" i="6"/>
  <c r="H65" i="6" s="1"/>
  <c r="G64" i="6"/>
  <c r="F64" i="6"/>
  <c r="H64" i="6" s="1"/>
  <c r="G63" i="6"/>
  <c r="H63" i="6" s="1"/>
  <c r="F63" i="6"/>
  <c r="G62" i="6"/>
  <c r="F62" i="6"/>
  <c r="H62" i="6" s="1"/>
  <c r="G61" i="6"/>
  <c r="F61" i="6"/>
  <c r="G60" i="6"/>
  <c r="F60" i="6"/>
  <c r="H60" i="6" s="1"/>
  <c r="G59" i="6"/>
  <c r="H59" i="6" s="1"/>
  <c r="F59" i="6"/>
  <c r="G58" i="6"/>
  <c r="F58" i="6"/>
  <c r="H58" i="6" s="1"/>
  <c r="G57" i="6"/>
  <c r="F57" i="6"/>
  <c r="G56" i="6"/>
  <c r="H56" i="6" s="1"/>
  <c r="F56" i="6"/>
  <c r="G55" i="6"/>
  <c r="F55" i="6"/>
  <c r="G54" i="6"/>
  <c r="F54" i="6"/>
  <c r="G53" i="6"/>
  <c r="F53" i="6"/>
  <c r="H53" i="6" s="1"/>
  <c r="H52" i="6"/>
  <c r="G52" i="6"/>
  <c r="F52" i="6"/>
  <c r="G51" i="6"/>
  <c r="F51" i="6"/>
  <c r="G50" i="6"/>
  <c r="F50" i="6"/>
  <c r="G49" i="6"/>
  <c r="F49" i="6"/>
  <c r="H49" i="6" s="1"/>
  <c r="G48" i="6"/>
  <c r="F48" i="6"/>
  <c r="H48" i="6" s="1"/>
  <c r="G47" i="6"/>
  <c r="H47" i="6" s="1"/>
  <c r="F47" i="6"/>
  <c r="G46" i="6"/>
  <c r="F46" i="6"/>
  <c r="H46" i="6" s="1"/>
  <c r="G45" i="6"/>
  <c r="F45" i="6"/>
  <c r="G44" i="6"/>
  <c r="F44" i="6"/>
  <c r="H44" i="6" s="1"/>
  <c r="G43" i="6"/>
  <c r="H43" i="6" s="1"/>
  <c r="F43" i="6"/>
  <c r="G42" i="6"/>
  <c r="F42" i="6"/>
  <c r="H42" i="6" s="1"/>
  <c r="G41" i="6"/>
  <c r="F41" i="6"/>
  <c r="G40" i="6"/>
  <c r="H40" i="6" s="1"/>
  <c r="F40" i="6"/>
  <c r="G39" i="6"/>
  <c r="F39" i="6"/>
  <c r="G38" i="6"/>
  <c r="F38" i="6"/>
  <c r="G37" i="6"/>
  <c r="F37" i="6"/>
  <c r="H37" i="6" s="1"/>
  <c r="H36" i="6"/>
  <c r="G36" i="6"/>
  <c r="F36" i="6"/>
  <c r="G35" i="6"/>
  <c r="H35" i="6" s="1"/>
  <c r="F35" i="6"/>
  <c r="G34" i="6"/>
  <c r="F34" i="6"/>
  <c r="H34" i="6" s="1"/>
  <c r="G33" i="6"/>
  <c r="F33" i="6"/>
  <c r="G32" i="6"/>
  <c r="F32" i="6"/>
  <c r="H32" i="6" s="1"/>
  <c r="G31" i="6"/>
  <c r="H31" i="6" s="1"/>
  <c r="F31" i="6"/>
  <c r="G30" i="6"/>
  <c r="F30" i="6"/>
  <c r="G29" i="6"/>
  <c r="F29" i="6"/>
  <c r="G28" i="6"/>
  <c r="H28" i="6" s="1"/>
  <c r="F28" i="6"/>
  <c r="G27" i="6"/>
  <c r="F27" i="6"/>
  <c r="H27" i="6" s="1"/>
  <c r="G26" i="6"/>
  <c r="F26" i="6"/>
  <c r="G25" i="6"/>
  <c r="F25" i="6"/>
  <c r="H25" i="6" s="1"/>
  <c r="G24" i="6"/>
  <c r="F24" i="6"/>
  <c r="H24" i="6" s="1"/>
  <c r="G23" i="6"/>
  <c r="H23" i="6" s="1"/>
  <c r="F23" i="6"/>
  <c r="G22" i="6"/>
  <c r="F22" i="6"/>
  <c r="H22" i="6" s="1"/>
  <c r="H21" i="6"/>
  <c r="G21" i="6"/>
  <c r="F21" i="6"/>
  <c r="G20" i="6"/>
  <c r="F20" i="6"/>
  <c r="G19" i="6"/>
  <c r="F19" i="6"/>
  <c r="G18" i="6"/>
  <c r="F18" i="6"/>
  <c r="G17" i="6"/>
  <c r="F17" i="6"/>
  <c r="H17" i="6" s="1"/>
  <c r="G16" i="6"/>
  <c r="H16" i="6" s="1"/>
  <c r="F16" i="6"/>
  <c r="G15" i="6"/>
  <c r="F15" i="6"/>
  <c r="H15" i="6" s="1"/>
  <c r="G14" i="6"/>
  <c r="F14" i="6"/>
  <c r="G13" i="6"/>
  <c r="F13" i="6"/>
  <c r="H13" i="6" s="1"/>
  <c r="H12" i="6"/>
  <c r="G12" i="6"/>
  <c r="F12" i="6"/>
  <c r="G11" i="6"/>
  <c r="H11" i="6" s="1"/>
  <c r="F11" i="6"/>
  <c r="G10" i="6"/>
  <c r="F10" i="6"/>
  <c r="H10" i="6" s="1"/>
  <c r="G9" i="6"/>
  <c r="F9" i="6"/>
  <c r="G8" i="6"/>
  <c r="F8" i="6"/>
  <c r="H8" i="6" s="1"/>
  <c r="G7" i="6"/>
  <c r="H7" i="6" s="1"/>
  <c r="F7" i="6"/>
  <c r="G6" i="6"/>
  <c r="F6" i="6"/>
  <c r="H6" i="6" s="1"/>
  <c r="G5" i="6"/>
  <c r="F5" i="6"/>
  <c r="H5" i="6" s="1"/>
  <c r="G4" i="6"/>
  <c r="H4" i="6" s="1"/>
  <c r="F4" i="6"/>
  <c r="G3" i="6"/>
  <c r="F3" i="6"/>
  <c r="H3" i="6" s="1"/>
  <c r="F2" i="6"/>
  <c r="J11" i="2"/>
  <c r="H6" i="2"/>
  <c r="G3" i="2"/>
  <c r="G40" i="2"/>
  <c r="F13" i="4"/>
  <c r="G13" i="4"/>
  <c r="F14" i="4"/>
  <c r="G14" i="4"/>
  <c r="F15" i="4"/>
  <c r="G15" i="4"/>
  <c r="G18" i="4"/>
  <c r="G12" i="4"/>
  <c r="F12" i="4"/>
  <c r="C18" i="4"/>
  <c r="G19" i="17" l="1"/>
  <c r="G18" i="17" s="1"/>
  <c r="J30" i="17"/>
  <c r="N31" i="17"/>
  <c r="N37" i="17" s="1"/>
  <c r="N40" i="17" s="1"/>
  <c r="G22" i="17"/>
  <c r="N33" i="2"/>
  <c r="F12" i="10"/>
  <c r="N31" i="15"/>
  <c r="N37" i="15" s="1"/>
  <c r="N40" i="15" s="1"/>
  <c r="J30" i="15"/>
  <c r="N31" i="14"/>
  <c r="N37" i="14" s="1"/>
  <c r="N40" i="14" s="1"/>
  <c r="G22" i="14"/>
  <c r="H90" i="6"/>
  <c r="H135" i="6"/>
  <c r="H154" i="6"/>
  <c r="H180" i="6"/>
  <c r="H184" i="6"/>
  <c r="H186" i="6"/>
  <c r="H191" i="6"/>
  <c r="H195" i="6"/>
  <c r="H200" i="6"/>
  <c r="H19" i="6"/>
  <c r="H26" i="6"/>
  <c r="H29" i="6"/>
  <c r="H39" i="6"/>
  <c r="H41" i="6"/>
  <c r="H50" i="6"/>
  <c r="H55" i="6"/>
  <c r="H57" i="6"/>
  <c r="H66" i="6"/>
  <c r="H71" i="6"/>
  <c r="H73" i="6"/>
  <c r="H82" i="6"/>
  <c r="H87" i="6"/>
  <c r="H89" i="6"/>
  <c r="H99" i="6"/>
  <c r="H106" i="6"/>
  <c r="H108" i="6"/>
  <c r="H134" i="6"/>
  <c r="H141" i="6"/>
  <c r="H144" i="6"/>
  <c r="H146" i="6"/>
  <c r="H151" i="6"/>
  <c r="H153" i="6"/>
  <c r="H163" i="6"/>
  <c r="H170" i="6"/>
  <c r="H172" i="6"/>
  <c r="H20" i="6"/>
  <c r="H51" i="6"/>
  <c r="H67" i="6"/>
  <c r="H83" i="6"/>
  <c r="H147" i="6"/>
  <c r="H182" i="6"/>
  <c r="H188" i="6"/>
  <c r="H194" i="6"/>
  <c r="H189" i="6"/>
  <c r="H198" i="6"/>
  <c r="K201" i="6"/>
  <c r="H9" i="6"/>
  <c r="H33" i="6"/>
  <c r="H45" i="6"/>
  <c r="H54" i="6"/>
  <c r="H61" i="6"/>
  <c r="H70" i="6"/>
  <c r="H77" i="6"/>
  <c r="H86" i="6"/>
  <c r="H93" i="6"/>
  <c r="H96" i="6"/>
  <c r="H98" i="6"/>
  <c r="H105" i="6"/>
  <c r="H124" i="6"/>
  <c r="H150" i="6"/>
  <c r="H157" i="6"/>
  <c r="H160" i="6"/>
  <c r="H162" i="6"/>
  <c r="H169" i="6"/>
  <c r="H201" i="6"/>
  <c r="H204" i="6"/>
  <c r="H208" i="6"/>
  <c r="H211" i="6"/>
  <c r="H216" i="6"/>
  <c r="H220" i="6"/>
  <c r="H224" i="6"/>
  <c r="H229" i="6"/>
  <c r="H232" i="6"/>
  <c r="H236" i="6"/>
  <c r="H241" i="6"/>
  <c r="H245" i="6"/>
  <c r="H248" i="6"/>
  <c r="H257" i="6"/>
  <c r="H2" i="6"/>
  <c r="H18" i="6"/>
  <c r="H30" i="6"/>
  <c r="H38" i="6"/>
  <c r="H14" i="6"/>
  <c r="L201" i="6"/>
  <c r="N202" i="6" s="1"/>
  <c r="H101" i="6"/>
  <c r="H117" i="6"/>
  <c r="H133" i="6"/>
  <c r="H149" i="6"/>
  <c r="H165" i="6"/>
  <c r="H202" i="6"/>
  <c r="H207" i="6"/>
  <c r="H210" i="6"/>
  <c r="H215" i="6"/>
  <c r="H218" i="6"/>
  <c r="H223" i="6"/>
  <c r="H227" i="6"/>
  <c r="H230" i="6"/>
  <c r="H235" i="6"/>
  <c r="H239" i="6"/>
  <c r="H243" i="6"/>
  <c r="H244" i="6"/>
  <c r="H251" i="6"/>
  <c r="H255" i="6"/>
  <c r="H259" i="6"/>
  <c r="H97" i="6"/>
  <c r="H113" i="6"/>
  <c r="H129" i="6"/>
  <c r="H145" i="6"/>
  <c r="H161" i="6"/>
  <c r="H177" i="6"/>
  <c r="H206" i="6"/>
  <c r="H209" i="6"/>
  <c r="H213" i="6"/>
  <c r="H217" i="6"/>
  <c r="H222" i="6"/>
  <c r="H226" i="6"/>
  <c r="H231" i="6"/>
  <c r="H234" i="6"/>
  <c r="H238" i="6"/>
  <c r="H242" i="6"/>
  <c r="H247" i="6"/>
  <c r="H250" i="6"/>
  <c r="H258" i="6"/>
  <c r="C54" i="3"/>
  <c r="C53" i="3"/>
  <c r="C52" i="3"/>
  <c r="C51" i="3"/>
  <c r="D48" i="3"/>
  <c r="E48" i="3"/>
  <c r="F48" i="3"/>
  <c r="C48" i="3"/>
  <c r="C10" i="3"/>
  <c r="E10" i="3"/>
  <c r="D10" i="3"/>
  <c r="F10" i="3"/>
  <c r="C11" i="3"/>
  <c r="E11" i="3"/>
  <c r="D11" i="3"/>
  <c r="F11" i="3"/>
  <c r="C12" i="3"/>
  <c r="E12" i="3"/>
  <c r="D12" i="3"/>
  <c r="F12" i="3"/>
  <c r="A12" i="3"/>
  <c r="A11" i="3"/>
  <c r="B12" i="3"/>
  <c r="B11" i="3"/>
  <c r="B10" i="3"/>
  <c r="F31" i="2"/>
  <c r="G31" i="2"/>
  <c r="F32" i="2"/>
  <c r="G32" i="2"/>
  <c r="F33" i="2"/>
  <c r="G33" i="2"/>
  <c r="F34" i="2"/>
  <c r="G34" i="2"/>
  <c r="G42" i="2"/>
  <c r="F42" i="2"/>
  <c r="D14" i="10" s="1"/>
  <c r="H11" i="3"/>
  <c r="L6" i="3" s="1"/>
  <c r="B22" i="3"/>
  <c r="C6" i="3" s="1"/>
  <c r="F14" i="10" l="1"/>
  <c r="G43" i="2"/>
  <c r="F15" i="10" s="1"/>
  <c r="F43" i="2"/>
  <c r="G4" i="2"/>
  <c r="J6" i="2" s="1"/>
  <c r="J7" i="2" s="1"/>
  <c r="P33" i="2"/>
  <c r="N201" i="6"/>
  <c r="L200" i="6"/>
  <c r="J260" i="6"/>
  <c r="J31" i="2"/>
  <c r="J34" i="2"/>
  <c r="P32" i="2"/>
  <c r="J32" i="2"/>
  <c r="J33" i="2"/>
  <c r="H6" i="3"/>
  <c r="I6" i="3"/>
  <c r="J6" i="3"/>
  <c r="K6" i="3"/>
  <c r="D6" i="3"/>
  <c r="E6" i="3"/>
  <c r="B6" i="3"/>
  <c r="F6" i="3"/>
  <c r="G39" i="2"/>
  <c r="G37" i="2"/>
  <c r="F37" i="2"/>
  <c r="D8" i="10" s="1"/>
  <c r="G28" i="2" l="1"/>
  <c r="F6" i="10" s="1"/>
  <c r="F8" i="10"/>
  <c r="N35" i="2"/>
  <c r="D15" i="10"/>
  <c r="N32" i="2"/>
  <c r="F11" i="10"/>
  <c r="N42" i="2"/>
  <c r="P31" i="2"/>
  <c r="F28" i="2"/>
  <c r="P34" i="2"/>
  <c r="N30" i="2"/>
  <c r="G30" i="2"/>
  <c r="F9" i="10" s="1"/>
  <c r="F30" i="2"/>
  <c r="F20" i="2" l="1"/>
  <c r="D9" i="10"/>
  <c r="H17" i="10" s="1"/>
  <c r="G22" i="2"/>
  <c r="D6" i="10"/>
  <c r="G20" i="2"/>
  <c r="G19" i="2" s="1"/>
  <c r="G18" i="2" s="1"/>
  <c r="J30" i="2"/>
  <c r="N31" i="2"/>
  <c r="N37" i="2" s="1"/>
  <c r="N40" i="2" s="1"/>
  <c r="E17" i="10" l="1"/>
  <c r="G17" i="10"/>
  <c r="F17" i="10"/>
</calcChain>
</file>

<file path=xl/sharedStrings.xml><?xml version="1.0" encoding="utf-8"?>
<sst xmlns="http://schemas.openxmlformats.org/spreadsheetml/2006/main" count="813" uniqueCount="100">
  <si>
    <t>print(hydroOut)</t>
  </si>
  <si>
    <t>print(hydroProf)</t>
  </si>
  <si>
    <t>print(hydroOutCO2)</t>
  </si>
  <si>
    <t>print(hydroProfCO2)</t>
  </si>
  <si>
    <t>print(WindOut)</t>
  </si>
  <si>
    <t>print(WindProf)</t>
  </si>
  <si>
    <t>print(WindOutCO2)</t>
  </si>
  <si>
    <t>print(WindProfCO2)</t>
  </si>
  <si>
    <t>print(NuclearOut)</t>
  </si>
  <si>
    <t>print(NuclearProf)</t>
  </si>
  <si>
    <t>print(NuclearOutCO2)</t>
  </si>
  <si>
    <t>print(NuclearProfCO2)</t>
  </si>
  <si>
    <t>print(GasOut)</t>
  </si>
  <si>
    <t>print(GasProf)</t>
  </si>
  <si>
    <t>print(GasOutCO2)</t>
  </si>
  <si>
    <t>print(GasProfCO2)</t>
  </si>
  <si>
    <t>print(emiss)</t>
  </si>
  <si>
    <t>print(emissCO2)</t>
  </si>
  <si>
    <t>print(consumerExp)</t>
  </si>
  <si>
    <t>print(consumerExpCO2)</t>
  </si>
  <si>
    <t>print(taxCollCO2)</t>
  </si>
  <si>
    <t>Base Case</t>
  </si>
  <si>
    <t>Producer Surplus</t>
  </si>
  <si>
    <t>Hydro</t>
  </si>
  <si>
    <t>Wind</t>
  </si>
  <si>
    <t>Nuclear</t>
  </si>
  <si>
    <t>Gas</t>
  </si>
  <si>
    <t>Consumer Surplus</t>
  </si>
  <si>
    <t>Consumer Expenditures</t>
  </si>
  <si>
    <t>Tax Collected</t>
  </si>
  <si>
    <t>Emissions</t>
  </si>
  <si>
    <t>Carbon Charge</t>
  </si>
  <si>
    <t>Electricity Cost</t>
  </si>
  <si>
    <t>[$/MWh]</t>
  </si>
  <si>
    <t>[MMUSD]</t>
  </si>
  <si>
    <t>Externality Gain</t>
  </si>
  <si>
    <t>Externality Cost</t>
  </si>
  <si>
    <t>[000 ton CO2]</t>
  </si>
  <si>
    <t>[000 USD]</t>
  </si>
  <si>
    <t>Gain</t>
  </si>
  <si>
    <t>NG</t>
  </si>
  <si>
    <t>Natural Gas</t>
  </si>
  <si>
    <t>Other</t>
  </si>
  <si>
    <t>Normalized Change</t>
  </si>
  <si>
    <t>[ ∆ $USD / MWh]</t>
  </si>
  <si>
    <t>Installed Capacity</t>
  </si>
  <si>
    <t>Share of Production</t>
  </si>
  <si>
    <t>Average</t>
  </si>
  <si>
    <t>St. Dev</t>
  </si>
  <si>
    <t>Max</t>
  </si>
  <si>
    <t>Min</t>
  </si>
  <si>
    <t>Number of Values</t>
  </si>
  <si>
    <t>Efficiency</t>
  </si>
  <si>
    <t>Mean</t>
  </si>
  <si>
    <t>Std. Deviation</t>
  </si>
  <si>
    <t>Maximum</t>
  </si>
  <si>
    <t>Minimum</t>
  </si>
  <si>
    <t>[BTU/kWh]</t>
  </si>
  <si>
    <t>[lb/MWh]</t>
  </si>
  <si>
    <t>CO2 Emissions</t>
  </si>
  <si>
    <r>
      <t xml:space="preserve">Combined Generating Capacity </t>
    </r>
    <r>
      <rPr>
        <i/>
        <sz val="12"/>
        <color theme="1"/>
        <rFont val="Calibri"/>
        <family val="2"/>
        <scheme val="minor"/>
      </rPr>
      <t>[MW]</t>
    </r>
  </si>
  <si>
    <t>RECs Savings</t>
  </si>
  <si>
    <t>Recs Savings</t>
  </si>
  <si>
    <r>
      <t>m</t>
    </r>
    <r>
      <rPr>
        <sz val="8"/>
        <color theme="1"/>
        <rFont val="Calibri (Body)"/>
      </rPr>
      <t>1</t>
    </r>
  </si>
  <si>
    <r>
      <t>m</t>
    </r>
    <r>
      <rPr>
        <sz val="8"/>
        <color theme="1"/>
        <rFont val="Calibri (Body)"/>
      </rPr>
      <t>2</t>
    </r>
  </si>
  <si>
    <r>
      <t>m</t>
    </r>
    <r>
      <rPr>
        <sz val="8"/>
        <color theme="1"/>
        <rFont val="Calibri (Body)"/>
      </rPr>
      <t>3</t>
    </r>
  </si>
  <si>
    <r>
      <t>m</t>
    </r>
    <r>
      <rPr>
        <sz val="8"/>
        <color theme="1"/>
        <rFont val="Calibri (Body)"/>
      </rPr>
      <t>4</t>
    </r>
  </si>
  <si>
    <t>ρ</t>
  </si>
  <si>
    <t>μ</t>
  </si>
  <si>
    <t>σ</t>
  </si>
  <si>
    <t>Value</t>
  </si>
  <si>
    <t>Standard Error</t>
  </si>
  <si>
    <t>Min. Criterion Value</t>
  </si>
  <si>
    <t>GenID</t>
  </si>
  <si>
    <t>Fuel</t>
  </si>
  <si>
    <t>Capacity</t>
  </si>
  <si>
    <t>HeatRate</t>
  </si>
  <si>
    <t>EmissionRate</t>
  </si>
  <si>
    <t>UnitaryCost</t>
  </si>
  <si>
    <t>CO2</t>
  </si>
  <si>
    <t>WIND</t>
  </si>
  <si>
    <t>gr/lb</t>
  </si>
  <si>
    <t>Csource</t>
  </si>
  <si>
    <t>NUCLEAR</t>
  </si>
  <si>
    <t>HYDRO</t>
  </si>
  <si>
    <t>GAS</t>
  </si>
  <si>
    <t>Carbon-Charge</t>
  </si>
  <si>
    <r>
      <t>p</t>
    </r>
    <r>
      <rPr>
        <b/>
        <i/>
        <sz val="8"/>
        <color theme="1"/>
        <rFont val="Calibri (Body)"/>
      </rPr>
      <t>th</t>
    </r>
  </si>
  <si>
    <r>
      <t>q</t>
    </r>
    <r>
      <rPr>
        <b/>
        <i/>
        <sz val="8"/>
        <color theme="1"/>
        <rFont val="Calibri (Body)"/>
      </rPr>
      <t>th</t>
    </r>
  </si>
  <si>
    <t>N. of Observations</t>
  </si>
  <si>
    <t>Net Welfare Gain</t>
  </si>
  <si>
    <r>
      <t>m</t>
    </r>
    <r>
      <rPr>
        <sz val="8"/>
        <color theme="1"/>
        <rFont val="Calibri (Body)"/>
      </rPr>
      <t>5</t>
    </r>
  </si>
  <si>
    <t>print(Exchange)</t>
  </si>
  <si>
    <t>Annual Load</t>
  </si>
  <si>
    <t>[TWh/year]</t>
  </si>
  <si>
    <t>ZECs Savings</t>
  </si>
  <si>
    <t>Zecs Savings</t>
  </si>
  <si>
    <t>-</t>
  </si>
  <si>
    <r>
      <t xml:space="preserve">Pass-Through 
</t>
    </r>
    <r>
      <rPr>
        <b/>
        <i/>
        <sz val="10"/>
        <color theme="1"/>
        <rFont val="Calibri (Body)"/>
      </rPr>
      <t>(elasticity =-0.3)</t>
    </r>
  </si>
  <si>
    <r>
      <t xml:space="preserve">Elasticity
</t>
    </r>
    <r>
      <rPr>
        <b/>
        <i/>
        <sz val="10"/>
        <color theme="1"/>
        <rFont val="Calibri (Body)"/>
      </rPr>
      <t>(Pass-Through = 100%)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</si>
</sst>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"/>
    <numFmt numFmtId="167" formatCode="[$-409]m/d/yy\ h:mm\ AM/PM;@"/>
  </numFmts>
  <fonts count="15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Var(--jp-code-font-family)"/>
    </font>
    <font>
      <sz val="8"/>
      <color theme="1"/>
      <name val="Calibri (Body)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b/>
      <i/>
      <sz val="8"/>
      <color theme="1"/>
      <name val="Calibri (Body)"/>
    </font>
    <font>
      <sz val="14"/>
      <color rgb="FFD5D5D5"/>
      <name val="Courier New"/>
      <family val="1"/>
    </font>
    <font>
      <i/>
      <sz val="10"/>
      <color theme="1"/>
      <name val="Calibri"/>
      <family val="2"/>
      <scheme val="minor"/>
    </font>
    <font>
      <b/>
      <i/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1" fontId="3" fillId="0" borderId="0" xfId="0" applyNumberFormat="1" applyFont="1" applyBorder="1" applyAlignment="1">
      <alignment horizontal="center" vertical="center"/>
    </xf>
    <xf numFmtId="1" fontId="0" fillId="0" borderId="0" xfId="0" applyNumberFormat="1"/>
    <xf numFmtId="0" fontId="4" fillId="0" borderId="0" xfId="0" applyFont="1" applyAlignment="1">
      <alignment horizontal="center" vertical="center"/>
    </xf>
    <xf numFmtId="0" fontId="7" fillId="0" borderId="0" xfId="0" applyFont="1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1" fontId="3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164" fontId="0" fillId="0" borderId="4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wrapText="1"/>
    </xf>
    <xf numFmtId="166" fontId="0" fillId="0" borderId="0" xfId="0" applyNumberFormat="1" applyBorder="1" applyAlignment="1">
      <alignment horizontal="center" wrapText="1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9" fillId="0" borderId="0" xfId="0" applyFont="1"/>
    <xf numFmtId="0" fontId="10" fillId="0" borderId="0" xfId="0" applyFont="1" applyFill="1" applyBorder="1"/>
    <xf numFmtId="167" fontId="10" fillId="0" borderId="0" xfId="0" applyNumberFormat="1" applyFont="1" applyFill="1" applyBorder="1"/>
    <xf numFmtId="0" fontId="2" fillId="0" borderId="4" xfId="0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applyFont="1"/>
    <xf numFmtId="10" fontId="0" fillId="0" borderId="0" xfId="1" applyNumberFormat="1" applyFont="1"/>
    <xf numFmtId="2" fontId="0" fillId="0" borderId="0" xfId="0" applyNumberFormat="1" applyAlignment="1">
      <alignment horizontal="center"/>
    </xf>
    <xf numFmtId="0" fontId="1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/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5" xfId="0" applyBorder="1"/>
    <xf numFmtId="0" fontId="13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9" fontId="1" fillId="0" borderId="11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years-0.1'!$N$30</c:f>
              <c:numCache>
                <c:formatCode>#,##0</c:formatCode>
                <c:ptCount val="1"/>
                <c:pt idx="0">
                  <c:v>-4863.3174726428006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E-1D4E-9D05-46F14DACF814}"/>
            </c:ext>
          </c:extLst>
        </c:ser>
        <c:ser>
          <c:idx val="1"/>
          <c:order val="1"/>
          <c:tx>
            <c:strRef>
              <c:f>'2 years-0.1'!$M$31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years-0.1'!$N$31</c:f>
              <c:numCache>
                <c:formatCode>#,##0</c:formatCode>
                <c:ptCount val="1"/>
                <c:pt idx="0">
                  <c:v>2897.8256819676462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E-1D4E-9D05-46F14DACF814}"/>
            </c:ext>
          </c:extLst>
        </c:ser>
        <c:ser>
          <c:idx val="2"/>
          <c:order val="2"/>
          <c:tx>
            <c:strRef>
              <c:f>'2 years-0.1'!$M$32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years-0.1'!$N$32</c:f>
              <c:numCache>
                <c:formatCode>#,##0</c:formatCode>
                <c:ptCount val="1"/>
                <c:pt idx="0">
                  <c:v>2404.9656841179599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E-1D4E-9D05-46F14DACF814}"/>
            </c:ext>
          </c:extLst>
        </c:ser>
        <c:ser>
          <c:idx val="4"/>
          <c:order val="3"/>
          <c:tx>
            <c:strRef>
              <c:f>'2 years-0.1'!$E$40</c:f>
              <c:strCache>
                <c:ptCount val="1"/>
                <c:pt idx="0">
                  <c:v>RECs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years-0.1'!$G$40</c:f>
              <c:numCache>
                <c:formatCode>#,##0</c:formatCode>
                <c:ptCount val="1"/>
                <c:pt idx="0">
                  <c:v>1444.091669364336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E-1D4E-9D05-46F14DACF814}"/>
            </c:ext>
          </c:extLst>
        </c:ser>
        <c:ser>
          <c:idx val="3"/>
          <c:order val="4"/>
          <c:tx>
            <c:strRef>
              <c:f>'2 years-0.1'!$M$35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years-0.1'!$N$35</c:f>
              <c:numCache>
                <c:formatCode>#,##0</c:formatCode>
                <c:ptCount val="1"/>
                <c:pt idx="0">
                  <c:v>208.76164797229967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FE-1D4E-9D05-46F14DACF814}"/>
            </c:ext>
          </c:extLst>
        </c:ser>
        <c:ser>
          <c:idx val="5"/>
          <c:order val="5"/>
          <c:tx>
            <c:strRef>
              <c:f>'2 years-0.1'!$M$37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years-0.1'!$N$37</c:f>
              <c:numCache>
                <c:formatCode>#,##0</c:formatCode>
                <c:ptCount val="1"/>
                <c:pt idx="0">
                  <c:v>2092.327210779441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FE-1D4E-9D05-46F14DACF8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years-0.3'!$N$30</c:f>
              <c:numCache>
                <c:formatCode>#,##0</c:formatCode>
                <c:ptCount val="1"/>
                <c:pt idx="0">
                  <c:v>-3236.6802920686023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7-3D45-BC2B-E219425C3994}"/>
            </c:ext>
          </c:extLst>
        </c:ser>
        <c:ser>
          <c:idx val="1"/>
          <c:order val="1"/>
          <c:tx>
            <c:strRef>
              <c:f>'2 years-0.3'!$M$31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years-0.3'!$N$31</c:f>
              <c:numCache>
                <c:formatCode>#,##0</c:formatCode>
                <c:ptCount val="1"/>
                <c:pt idx="0">
                  <c:v>2224.7450830422276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7-3D45-BC2B-E219425C3994}"/>
            </c:ext>
          </c:extLst>
        </c:ser>
        <c:ser>
          <c:idx val="2"/>
          <c:order val="2"/>
          <c:tx>
            <c:strRef>
              <c:f>'2 years-0.3'!$M$32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years-0.3'!$N$32</c:f>
              <c:numCache>
                <c:formatCode>#,##0</c:formatCode>
                <c:ptCount val="1"/>
                <c:pt idx="0">
                  <c:v>2100.53543588914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7-3D45-BC2B-E219425C3994}"/>
            </c:ext>
          </c:extLst>
        </c:ser>
        <c:ser>
          <c:idx val="4"/>
          <c:order val="3"/>
          <c:tx>
            <c:strRef>
              <c:f>'2 years-0.3'!$E$40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years-0.3'!$G$40</c:f>
              <c:numCache>
                <c:formatCode>#,##0</c:formatCode>
                <c:ptCount val="1"/>
                <c:pt idx="0">
                  <c:v>1444.091669364336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F7-3D45-BC2B-E219425C3994}"/>
            </c:ext>
          </c:extLst>
        </c:ser>
        <c:ser>
          <c:idx val="3"/>
          <c:order val="4"/>
          <c:tx>
            <c:strRef>
              <c:f>'2 years-0.3'!$M$35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years-0.3'!$N$35</c:f>
              <c:numCache>
                <c:formatCode>#,##0</c:formatCode>
                <c:ptCount val="1"/>
                <c:pt idx="0">
                  <c:v>513.19189620112002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7-3D45-BC2B-E219425C3994}"/>
            </c:ext>
          </c:extLst>
        </c:ser>
        <c:ser>
          <c:idx val="5"/>
          <c:order val="5"/>
          <c:tx>
            <c:strRef>
              <c:f>'2 years-0.3'!$M$37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years-0.3'!$N$37</c:f>
              <c:numCache>
                <c:formatCode>#,##0</c:formatCode>
                <c:ptCount val="1"/>
                <c:pt idx="0">
                  <c:v>3045.8837924282211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F7-3D45-BC2B-E219425C3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years-0.5'!$N$30</c:f>
              <c:numCache>
                <c:formatCode>#,##0</c:formatCode>
                <c:ptCount val="1"/>
                <c:pt idx="0">
                  <c:v>-2444.0974054213002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1-354A-937D-8A800E97724F}"/>
            </c:ext>
          </c:extLst>
        </c:ser>
        <c:ser>
          <c:idx val="1"/>
          <c:order val="1"/>
          <c:tx>
            <c:strRef>
              <c:f>'2 years-0.5'!$M$31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years-0.5'!$N$31</c:f>
              <c:numCache>
                <c:formatCode>#,##0</c:formatCode>
                <c:ptCount val="1"/>
                <c:pt idx="0">
                  <c:v>1970.2806995260471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1-354A-937D-8A800E97724F}"/>
            </c:ext>
          </c:extLst>
        </c:ser>
        <c:ser>
          <c:idx val="2"/>
          <c:order val="2"/>
          <c:tx>
            <c:strRef>
              <c:f>'2 years-0.5'!$M$32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years-0.5'!$N$32</c:f>
              <c:numCache>
                <c:formatCode>#,##0</c:formatCode>
                <c:ptCount val="1"/>
                <c:pt idx="0">
                  <c:v>1927.1889889618101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1-354A-937D-8A800E97724F}"/>
            </c:ext>
          </c:extLst>
        </c:ser>
        <c:ser>
          <c:idx val="4"/>
          <c:order val="3"/>
          <c:tx>
            <c:strRef>
              <c:f>'2 years-0.5'!$E$40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years-0.5'!$G$40</c:f>
              <c:numCache>
                <c:formatCode>#,##0</c:formatCode>
                <c:ptCount val="1"/>
                <c:pt idx="0">
                  <c:v>1444.091669364336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1-354A-937D-8A800E97724F}"/>
            </c:ext>
          </c:extLst>
        </c:ser>
        <c:ser>
          <c:idx val="3"/>
          <c:order val="4"/>
          <c:tx>
            <c:strRef>
              <c:f>'2 years-0.5'!$M$35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years-0.5'!$N$35</c:f>
              <c:numCache>
                <c:formatCode>#,##0</c:formatCode>
                <c:ptCount val="1"/>
                <c:pt idx="0">
                  <c:v>686.53834312844924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1-354A-937D-8A800E97724F}"/>
            </c:ext>
          </c:extLst>
        </c:ser>
        <c:ser>
          <c:idx val="5"/>
          <c:order val="5"/>
          <c:tx>
            <c:strRef>
              <c:f>'2 years-0.5'!$M$37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years-0.5'!$N$37</c:f>
              <c:numCache>
                <c:formatCode>#,##0</c:formatCode>
                <c:ptCount val="1"/>
                <c:pt idx="0">
                  <c:v>3584.0022955593422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F1-354A-937D-8A800E9772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years-80'!$M$30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years-80'!$M$30:$M$35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years-80'!$N$30</c:f>
              <c:numCache>
                <c:formatCode>#,##0</c:formatCode>
                <c:ptCount val="1"/>
                <c:pt idx="0">
                  <c:v>-2659.5077564618023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6-AB40-AAEC-BF68197822C8}"/>
            </c:ext>
          </c:extLst>
        </c:ser>
        <c:ser>
          <c:idx val="1"/>
          <c:order val="1"/>
          <c:tx>
            <c:strRef>
              <c:f>'2 years-80'!$M$31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years-80'!$N$31</c:f>
              <c:numCache>
                <c:formatCode>#,##0</c:formatCode>
                <c:ptCount val="1"/>
                <c:pt idx="0">
                  <c:v>1827.9732657432487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6-AB40-AAEC-BF68197822C8}"/>
            </c:ext>
          </c:extLst>
        </c:ser>
        <c:ser>
          <c:idx val="2"/>
          <c:order val="2"/>
          <c:tx>
            <c:strRef>
              <c:f>'2 years-80'!$M$32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years-80'!$N$32</c:f>
              <c:numCache>
                <c:formatCode>#,##0</c:formatCode>
                <c:ptCount val="1"/>
                <c:pt idx="0">
                  <c:v>2181.6617668758104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6-AB40-AAEC-BF68197822C8}"/>
            </c:ext>
          </c:extLst>
        </c:ser>
        <c:ser>
          <c:idx val="4"/>
          <c:order val="3"/>
          <c:tx>
            <c:strRef>
              <c:f>'2 years-80'!$E$40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years-80'!$G$40</c:f>
              <c:numCache>
                <c:formatCode>#,##0</c:formatCode>
                <c:ptCount val="1"/>
                <c:pt idx="0">
                  <c:v>1444.091669364336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6-AB40-AAEC-BF68197822C8}"/>
            </c:ext>
          </c:extLst>
        </c:ser>
        <c:ser>
          <c:idx val="3"/>
          <c:order val="4"/>
          <c:tx>
            <c:strRef>
              <c:f>'2 years-80'!$M$35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years-80'!$N$35</c:f>
              <c:numCache>
                <c:formatCode>#,##0</c:formatCode>
                <c:ptCount val="1"/>
                <c:pt idx="0">
                  <c:v>432.06556521444872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6-AB40-AAEC-BF68197822C8}"/>
            </c:ext>
          </c:extLst>
        </c:ser>
        <c:ser>
          <c:idx val="5"/>
          <c:order val="5"/>
          <c:tx>
            <c:strRef>
              <c:f>'2 years-80'!$M$37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years-80'!$N$37</c:f>
              <c:numCache>
                <c:formatCode>#,##0</c:formatCode>
                <c:ptCount val="1"/>
                <c:pt idx="0">
                  <c:v>3226.2845107360417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6-AB40-AAEC-BF68197822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NYCA!$B$10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NYCA!$B$11:$B$12</c:f>
              <c:numCache>
                <c:formatCode>0.0%</c:formatCode>
                <c:ptCount val="2"/>
                <c:pt idx="0">
                  <c:v>0.57361354647963092</c:v>
                </c:pt>
                <c:pt idx="1">
                  <c:v>0.38749499939397597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7449-A755-53CB49478BCC}"/>
            </c:ext>
          </c:extLst>
        </c:ser>
        <c:ser>
          <c:idx val="1"/>
          <c:order val="1"/>
          <c:tx>
            <c:strRef>
              <c:f>NYCA!$C$10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NYCA!$C$11:$C$12</c:f>
              <c:numCache>
                <c:formatCode>0.0%</c:formatCode>
                <c:ptCount val="2"/>
                <c:pt idx="0">
                  <c:v>0.14489826370300277</c:v>
                </c:pt>
                <c:pt idx="1">
                  <c:v>0.23135234102920427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3-7449-A755-53CB49478BCC}"/>
            </c:ext>
          </c:extLst>
        </c:ser>
        <c:ser>
          <c:idx val="2"/>
          <c:order val="2"/>
          <c:tx>
            <c:strRef>
              <c:f>NYCA!$D$10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NYCA!$D$11:$D$12</c:f>
              <c:numCache>
                <c:formatCode>0.0%</c:formatCode>
                <c:ptCount val="2"/>
                <c:pt idx="0">
                  <c:v>0.13827034083782366</c:v>
                </c:pt>
                <c:pt idx="1">
                  <c:v>0.321494581534636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3-7449-A755-53CB49478BCC}"/>
            </c:ext>
          </c:extLst>
        </c:ser>
        <c:ser>
          <c:idx val="3"/>
          <c:order val="3"/>
          <c:tx>
            <c:strRef>
              <c:f>NYCA!$E$10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NYCA!$E$11:$E$12</c:f>
              <c:numCache>
                <c:formatCode>0.0%</c:formatCode>
                <c:ptCount val="2"/>
                <c:pt idx="0">
                  <c:v>4.4520100856254241E-2</c:v>
                </c:pt>
                <c:pt idx="1">
                  <c:v>3.2162830696683797E-2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3-7449-A755-53CB49478BCC}"/>
            </c:ext>
          </c:extLst>
        </c:ser>
        <c:ser>
          <c:idx val="4"/>
          <c:order val="4"/>
          <c:tx>
            <c:strRef>
              <c:f>NYCA!$F$10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NYCA!$F$11:$F$12</c:f>
              <c:numCache>
                <c:formatCode>0.0%</c:formatCode>
                <c:ptCount val="2"/>
                <c:pt idx="0">
                  <c:v>9.8697748123288284E-2</c:v>
                </c:pt>
                <c:pt idx="1">
                  <c:v>2.749524734549998E-2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B3-7449-A755-53CB4947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076335"/>
        <c:axId val="262774847"/>
      </c:barChart>
      <c:catAx>
        <c:axId val="240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74847"/>
        <c:crosses val="autoZero"/>
        <c:auto val="1"/>
        <c:lblAlgn val="ctr"/>
        <c:lblOffset val="100"/>
        <c:noMultiLvlLbl val="0"/>
      </c:catAx>
      <c:valAx>
        <c:axId val="2627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53310404127257094"/>
          <c:y val="0.29344633447536617"/>
          <c:w val="0.12627055930329625"/>
          <c:h val="0.251804101410400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'Supply Curves'!$M$2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SupplyCurvesAux!$H$177:$H$259</c:f>
              <c:numCache>
                <c:formatCode>General</c:formatCode>
                <c:ptCount val="83"/>
                <c:pt idx="0">
                  <c:v>0</c:v>
                </c:pt>
                <c:pt idx="1">
                  <c:v>12.27515425238726</c:v>
                </c:pt>
                <c:pt idx="2">
                  <c:v>14.08424853233441</c:v>
                </c:pt>
                <c:pt idx="3">
                  <c:v>22.26421822260399</c:v>
                </c:pt>
                <c:pt idx="4">
                  <c:v>22.511221938316094</c:v>
                </c:pt>
                <c:pt idx="5">
                  <c:v>23.947730855598472</c:v>
                </c:pt>
                <c:pt idx="6">
                  <c:v>24.426048092893204</c:v>
                </c:pt>
                <c:pt idx="7">
                  <c:v>24.451504182869346</c:v>
                </c:pt>
                <c:pt idx="8">
                  <c:v>24.511323353823428</c:v>
                </c:pt>
                <c:pt idx="9">
                  <c:v>24.625268722292148</c:v>
                </c:pt>
                <c:pt idx="10">
                  <c:v>24.760273314776928</c:v>
                </c:pt>
                <c:pt idx="11">
                  <c:v>24.841713345565452</c:v>
                </c:pt>
                <c:pt idx="12">
                  <c:v>25.032343645631908</c:v>
                </c:pt>
                <c:pt idx="13">
                  <c:v>25.359971869755235</c:v>
                </c:pt>
                <c:pt idx="14">
                  <c:v>25.407526807507057</c:v>
                </c:pt>
                <c:pt idx="15">
                  <c:v>26.090687204663691</c:v>
                </c:pt>
                <c:pt idx="16">
                  <c:v>26.104111226595041</c:v>
                </c:pt>
                <c:pt idx="17">
                  <c:v>26.99361790332533</c:v>
                </c:pt>
                <c:pt idx="18">
                  <c:v>27.053788708945707</c:v>
                </c:pt>
                <c:pt idx="19">
                  <c:v>29.98156611811816</c:v>
                </c:pt>
                <c:pt idx="20">
                  <c:v>30.102998430398955</c:v>
                </c:pt>
                <c:pt idx="21">
                  <c:v>30.514535083354769</c:v>
                </c:pt>
                <c:pt idx="22">
                  <c:v>30.97917349782481</c:v>
                </c:pt>
                <c:pt idx="23">
                  <c:v>31.689641960483584</c:v>
                </c:pt>
                <c:pt idx="24">
                  <c:v>31.754264879470885</c:v>
                </c:pt>
                <c:pt idx="25">
                  <c:v>31.798985836389598</c:v>
                </c:pt>
                <c:pt idx="26">
                  <c:v>31.988708265803584</c:v>
                </c:pt>
                <c:pt idx="27">
                  <c:v>32.807526590850834</c:v>
                </c:pt>
                <c:pt idx="28">
                  <c:v>33.654629762359079</c:v>
                </c:pt>
                <c:pt idx="29">
                  <c:v>34.02498053970811</c:v>
                </c:pt>
                <c:pt idx="30">
                  <c:v>35.615474123463734</c:v>
                </c:pt>
                <c:pt idx="31">
                  <c:v>36.858062762083279</c:v>
                </c:pt>
                <c:pt idx="32">
                  <c:v>36.922084514897065</c:v>
                </c:pt>
                <c:pt idx="33">
                  <c:v>37.203350919542913</c:v>
                </c:pt>
                <c:pt idx="34">
                  <c:v>37.971086300648302</c:v>
                </c:pt>
                <c:pt idx="35">
                  <c:v>38.033928026339495</c:v>
                </c:pt>
                <c:pt idx="36">
                  <c:v>38.596594451530507</c:v>
                </c:pt>
                <c:pt idx="37">
                  <c:v>39.068415815380035</c:v>
                </c:pt>
                <c:pt idx="38">
                  <c:v>39.11915368547217</c:v>
                </c:pt>
                <c:pt idx="39">
                  <c:v>39.373744203701591</c:v>
                </c:pt>
                <c:pt idx="40">
                  <c:v>39.545224840899124</c:v>
                </c:pt>
                <c:pt idx="41">
                  <c:v>39.715724250155816</c:v>
                </c:pt>
                <c:pt idx="42">
                  <c:v>39.810153025312083</c:v>
                </c:pt>
                <c:pt idx="43">
                  <c:v>40.057983379480277</c:v>
                </c:pt>
                <c:pt idx="44">
                  <c:v>40.178557012894942</c:v>
                </c:pt>
                <c:pt idx="45">
                  <c:v>40.541125698244748</c:v>
                </c:pt>
                <c:pt idx="46">
                  <c:v>40.83380702498993</c:v>
                </c:pt>
                <c:pt idx="47">
                  <c:v>41.029434415877226</c:v>
                </c:pt>
                <c:pt idx="48">
                  <c:v>41.294929188342884</c:v>
                </c:pt>
                <c:pt idx="49">
                  <c:v>42.786045312907213</c:v>
                </c:pt>
                <c:pt idx="50">
                  <c:v>43.929559027297223</c:v>
                </c:pt>
                <c:pt idx="51">
                  <c:v>43.974497306109129</c:v>
                </c:pt>
                <c:pt idx="52">
                  <c:v>44.099685768722203</c:v>
                </c:pt>
                <c:pt idx="53">
                  <c:v>44.441487978869581</c:v>
                </c:pt>
                <c:pt idx="54">
                  <c:v>44.494833961402506</c:v>
                </c:pt>
                <c:pt idx="55">
                  <c:v>45.521109682046024</c:v>
                </c:pt>
                <c:pt idx="56">
                  <c:v>46.211831179612076</c:v>
                </c:pt>
                <c:pt idx="57">
                  <c:v>46.26377021475755</c:v>
                </c:pt>
                <c:pt idx="58">
                  <c:v>46.573353846796792</c:v>
                </c:pt>
                <c:pt idx="59">
                  <c:v>46.829876980629919</c:v>
                </c:pt>
                <c:pt idx="60">
                  <c:v>46.849024295486693</c:v>
                </c:pt>
                <c:pt idx="61">
                  <c:v>46.931971558318359</c:v>
                </c:pt>
                <c:pt idx="62">
                  <c:v>47.156976346400114</c:v>
                </c:pt>
                <c:pt idx="63">
                  <c:v>47.732189355453229</c:v>
                </c:pt>
                <c:pt idx="64">
                  <c:v>48.329844065718135</c:v>
                </c:pt>
                <c:pt idx="65">
                  <c:v>49.004590546238205</c:v>
                </c:pt>
                <c:pt idx="66">
                  <c:v>49.470101362645593</c:v>
                </c:pt>
                <c:pt idx="67">
                  <c:v>50.015602147144534</c:v>
                </c:pt>
                <c:pt idx="68">
                  <c:v>50.705392152942323</c:v>
                </c:pt>
                <c:pt idx="69">
                  <c:v>50.712656503625858</c:v>
                </c:pt>
                <c:pt idx="70">
                  <c:v>51.876513623891206</c:v>
                </c:pt>
                <c:pt idx="71">
                  <c:v>53.679048637725828</c:v>
                </c:pt>
                <c:pt idx="72">
                  <c:v>53.768261380315536</c:v>
                </c:pt>
                <c:pt idx="73">
                  <c:v>57.682366901446557</c:v>
                </c:pt>
                <c:pt idx="74">
                  <c:v>63.405120970934725</c:v>
                </c:pt>
                <c:pt idx="75">
                  <c:v>65.51118876763141</c:v>
                </c:pt>
                <c:pt idx="76">
                  <c:v>65.67277047032411</c:v>
                </c:pt>
                <c:pt idx="77">
                  <c:v>69.134464489202344</c:v>
                </c:pt>
                <c:pt idx="78">
                  <c:v>72.45736628969766</c:v>
                </c:pt>
                <c:pt idx="79">
                  <c:v>91.460781522712438</c:v>
                </c:pt>
                <c:pt idx="80">
                  <c:v>127.803305450523</c:v>
                </c:pt>
                <c:pt idx="81">
                  <c:v>138.91844173746344</c:v>
                </c:pt>
                <c:pt idx="82">
                  <c:v>138.91844173746344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C-7C45-BC9E-AB02AB19F884}"/>
            </c:ext>
          </c:extLst>
        </c:ser>
        <c:ser>
          <c:idx val="0"/>
          <c:order val="1"/>
          <c:tx>
            <c:strRef>
              <c:f>'Supply Curves'!$M$1</c:f>
              <c:strCache>
                <c:ptCount val="1"/>
                <c:pt idx="0">
                  <c:v>Carbon-Charge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'Supply Curves'!$J$177:$J$259</c:f>
              <c:numCache>
                <c:formatCode>General</c:formatCode>
                <c:ptCount val="83"/>
                <c:pt idx="0">
                  <c:v>0</c:v>
                </c:pt>
                <c:pt idx="1">
                  <c:v>17.621926197795261</c:v>
                </c:pt>
                <c:pt idx="2">
                  <c:v>20.21902408692641</c:v>
                </c:pt>
                <c:pt idx="3">
                  <c:v>31.962000667659993</c:v>
                </c:pt>
                <c:pt idx="4">
                  <c:v>32.585754269836094</c:v>
                </c:pt>
                <c:pt idx="5">
                  <c:v>34.378813714638468</c:v>
                </c:pt>
                <c:pt idx="6">
                  <c:v>35.102020336565346</c:v>
                </c:pt>
                <c:pt idx="7">
                  <c:v>35.187982736031429</c:v>
                </c:pt>
                <c:pt idx="8">
                  <c:v>35.351226297428148</c:v>
                </c:pt>
                <c:pt idx="9">
                  <c:v>35.555189574488928</c:v>
                </c:pt>
                <c:pt idx="10">
                  <c:v>35.662201307869452</c:v>
                </c:pt>
                <c:pt idx="11">
                  <c:v>36.474386012413206</c:v>
                </c:pt>
                <c:pt idx="12">
                  <c:v>36.474473075827056</c:v>
                </c:pt>
                <c:pt idx="13">
                  <c:v>36.621351256059235</c:v>
                </c:pt>
                <c:pt idx="14">
                  <c:v>36.922319897375907</c:v>
                </c:pt>
                <c:pt idx="15">
                  <c:v>37.64125870648769</c:v>
                </c:pt>
                <c:pt idx="16">
                  <c:v>37.66606425888304</c:v>
                </c:pt>
                <c:pt idx="17">
                  <c:v>38.949384953117331</c:v>
                </c:pt>
                <c:pt idx="18">
                  <c:v>39.034931509585704</c:v>
                </c:pt>
                <c:pt idx="19">
                  <c:v>43.040851743558157</c:v>
                </c:pt>
                <c:pt idx="20">
                  <c:v>43.43740030441495</c:v>
                </c:pt>
                <c:pt idx="21">
                  <c:v>44.029767758458775</c:v>
                </c:pt>
                <c:pt idx="22">
                  <c:v>44.700237150688807</c:v>
                </c:pt>
                <c:pt idx="23">
                  <c:v>45.725355126275588</c:v>
                </c:pt>
                <c:pt idx="24">
                  <c:v>45.856307710606885</c:v>
                </c:pt>
                <c:pt idx="25">
                  <c:v>45.883082753637595</c:v>
                </c:pt>
                <c:pt idx="26">
                  <c:v>46.156149991499582</c:v>
                </c:pt>
                <c:pt idx="27">
                  <c:v>47.370415265250834</c:v>
                </c:pt>
                <c:pt idx="28">
                  <c:v>48.617357970391083</c:v>
                </c:pt>
                <c:pt idx="29">
                  <c:v>49.151785674716109</c:v>
                </c:pt>
                <c:pt idx="30">
                  <c:v>51.462173307303736</c:v>
                </c:pt>
                <c:pt idx="31">
                  <c:v>53.185970441251278</c:v>
                </c:pt>
                <c:pt idx="32">
                  <c:v>53.275367944913064</c:v>
                </c:pt>
                <c:pt idx="33">
                  <c:v>53.680410534518913</c:v>
                </c:pt>
                <c:pt idx="34">
                  <c:v>54.789297901928308</c:v>
                </c:pt>
                <c:pt idx="35">
                  <c:v>54.879785152835495</c:v>
                </c:pt>
                <c:pt idx="36">
                  <c:v>54.948884016436033</c:v>
                </c:pt>
                <c:pt idx="37">
                  <c:v>55.691685867082512</c:v>
                </c:pt>
                <c:pt idx="38">
                  <c:v>56.447019443584168</c:v>
                </c:pt>
                <c:pt idx="39">
                  <c:v>56.812502319605592</c:v>
                </c:pt>
                <c:pt idx="40">
                  <c:v>57.06066540595512</c:v>
                </c:pt>
                <c:pt idx="41">
                  <c:v>57.150543365728083</c:v>
                </c:pt>
                <c:pt idx="42">
                  <c:v>57.400401804779818</c:v>
                </c:pt>
                <c:pt idx="43">
                  <c:v>57.799797196792277</c:v>
                </c:pt>
                <c:pt idx="44">
                  <c:v>57.968787240286943</c:v>
                </c:pt>
                <c:pt idx="45">
                  <c:v>58.497425028676751</c:v>
                </c:pt>
                <c:pt idx="46">
                  <c:v>58.921067437661932</c:v>
                </c:pt>
                <c:pt idx="47">
                  <c:v>59.202652326917232</c:v>
                </c:pt>
                <c:pt idx="48">
                  <c:v>59.584803704310886</c:v>
                </c:pt>
                <c:pt idx="49">
                  <c:v>61.736342523403209</c:v>
                </c:pt>
                <c:pt idx="50">
                  <c:v>63.41447791267322</c:v>
                </c:pt>
                <c:pt idx="51">
                  <c:v>63.451872049341134</c:v>
                </c:pt>
                <c:pt idx="52">
                  <c:v>63.699824279570208</c:v>
                </c:pt>
                <c:pt idx="53">
                  <c:v>64.055912757946501</c:v>
                </c:pt>
                <c:pt idx="54">
                  <c:v>64.169533990613587</c:v>
                </c:pt>
                <c:pt idx="55">
                  <c:v>65.682666268766013</c:v>
                </c:pt>
                <c:pt idx="56">
                  <c:v>66.685653199708071</c:v>
                </c:pt>
                <c:pt idx="57">
                  <c:v>66.762804692581554</c:v>
                </c:pt>
                <c:pt idx="58">
                  <c:v>67.235207894572795</c:v>
                </c:pt>
                <c:pt idx="59">
                  <c:v>67.571287436469916</c:v>
                </c:pt>
                <c:pt idx="60">
                  <c:v>67.600216009214691</c:v>
                </c:pt>
                <c:pt idx="61">
                  <c:v>67.718695854958355</c:v>
                </c:pt>
                <c:pt idx="62">
                  <c:v>68.398814897792107</c:v>
                </c:pt>
                <c:pt idx="63">
                  <c:v>68.873145417309232</c:v>
                </c:pt>
                <c:pt idx="64">
                  <c:v>70.063897068726135</c:v>
                </c:pt>
                <c:pt idx="65">
                  <c:v>71.380608911125591</c:v>
                </c:pt>
                <c:pt idx="66">
                  <c:v>72.208591886174204</c:v>
                </c:pt>
                <c:pt idx="67">
                  <c:v>73.162915324110315</c:v>
                </c:pt>
                <c:pt idx="68">
                  <c:v>73.173347561321862</c:v>
                </c:pt>
                <c:pt idx="69">
                  <c:v>73.197787526248533</c:v>
                </c:pt>
                <c:pt idx="70">
                  <c:v>75.216701425907203</c:v>
                </c:pt>
                <c:pt idx="71">
                  <c:v>77.610428562523538</c:v>
                </c:pt>
                <c:pt idx="72">
                  <c:v>77.694714759933831</c:v>
                </c:pt>
                <c:pt idx="73">
                  <c:v>91.022935344470724</c:v>
                </c:pt>
                <c:pt idx="74">
                  <c:v>92.120347042150556</c:v>
                </c:pt>
                <c:pt idx="75">
                  <c:v>94.967098977588108</c:v>
                </c:pt>
                <c:pt idx="76">
                  <c:v>99.247871286386342</c:v>
                </c:pt>
                <c:pt idx="77">
                  <c:v>105.3825678539034</c:v>
                </c:pt>
                <c:pt idx="78">
                  <c:v>116.19376289187366</c:v>
                </c:pt>
                <c:pt idx="79">
                  <c:v>132.37674669762444</c:v>
                </c:pt>
                <c:pt idx="80">
                  <c:v>185.082286325403</c:v>
                </c:pt>
                <c:pt idx="81">
                  <c:v>224.74128859871144</c:v>
                </c:pt>
                <c:pt idx="82">
                  <c:v>224.74128859871144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C-7C45-BC9E-AB02AB19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35391"/>
        <c:axId val="267049903"/>
      </c:scatterChart>
      <c:valAx>
        <c:axId val="296935391"/>
        <c:scaling>
          <c:orientation val="minMax"/>
          <c:max val="34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Generation</a:t>
                </a:r>
                <a:r>
                  <a:rPr lang="en-US" sz="1500" baseline="0"/>
                  <a:t> Capacity</a:t>
                </a:r>
              </a:p>
              <a:p>
                <a:pPr>
                  <a:defRPr sz="1500"/>
                </a:pPr>
                <a:r>
                  <a:rPr lang="en-US" sz="1500" baseline="0"/>
                  <a:t>[MW]</a:t>
                </a:r>
                <a:endParaRPr 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49903"/>
        <c:crosses val="autoZero"/>
        <c:crossBetween val="midCat"/>
      </c:valAx>
      <c:valAx>
        <c:axId val="2670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Marginal Cost</a:t>
                </a:r>
              </a:p>
              <a:p>
                <a:pPr>
                  <a:defRPr sz="1500"/>
                </a:pPr>
                <a:r>
                  <a:rPr lang="en-US" sz="1500"/>
                  <a:t>[$ USD / 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LoadProf!$D$1:$D$168</c:f>
              <c:numCache>
                <c:formatCode>[$-409]m/d/yy\ h:mm\ AM/PM;@</c:formatCode>
                <c:ptCount val="168"/>
                <c:pt idx="0">
                  <c:v>42743</c:v>
                </c:pt>
                <c:pt idx="1">
                  <c:v>42743.041666666701</c:v>
                </c:pt>
                <c:pt idx="2">
                  <c:v>42743.083333333299</c:v>
                </c:pt>
                <c:pt idx="3">
                  <c:v>42743.125</c:v>
                </c:pt>
                <c:pt idx="4">
                  <c:v>42743.166666666701</c:v>
                </c:pt>
                <c:pt idx="5">
                  <c:v>42743.208333333299</c:v>
                </c:pt>
                <c:pt idx="6">
                  <c:v>42743.25</c:v>
                </c:pt>
                <c:pt idx="7">
                  <c:v>42743.291666666701</c:v>
                </c:pt>
                <c:pt idx="8">
                  <c:v>42743.333333333299</c:v>
                </c:pt>
                <c:pt idx="9">
                  <c:v>42743.375</c:v>
                </c:pt>
                <c:pt idx="10">
                  <c:v>42743.416666666701</c:v>
                </c:pt>
                <c:pt idx="11">
                  <c:v>42743.458333333299</c:v>
                </c:pt>
                <c:pt idx="12">
                  <c:v>42743.5</c:v>
                </c:pt>
                <c:pt idx="13">
                  <c:v>42743.541666666701</c:v>
                </c:pt>
                <c:pt idx="14">
                  <c:v>42743.583333333299</c:v>
                </c:pt>
                <c:pt idx="15">
                  <c:v>42743.625</c:v>
                </c:pt>
                <c:pt idx="16">
                  <c:v>42743.666666666701</c:v>
                </c:pt>
                <c:pt idx="17">
                  <c:v>42743.708333333299</c:v>
                </c:pt>
                <c:pt idx="18">
                  <c:v>42743.75</c:v>
                </c:pt>
                <c:pt idx="19">
                  <c:v>42743.791666666701</c:v>
                </c:pt>
                <c:pt idx="20">
                  <c:v>42743.833333333299</c:v>
                </c:pt>
                <c:pt idx="21">
                  <c:v>42743.875</c:v>
                </c:pt>
                <c:pt idx="22">
                  <c:v>42743.916666666701</c:v>
                </c:pt>
                <c:pt idx="23">
                  <c:v>42743.958333333299</c:v>
                </c:pt>
                <c:pt idx="24">
                  <c:v>42744</c:v>
                </c:pt>
                <c:pt idx="25">
                  <c:v>42744.041666666701</c:v>
                </c:pt>
                <c:pt idx="26">
                  <c:v>42744.083333333299</c:v>
                </c:pt>
                <c:pt idx="27">
                  <c:v>42744.125</c:v>
                </c:pt>
                <c:pt idx="28">
                  <c:v>42744.166666666701</c:v>
                </c:pt>
                <c:pt idx="29">
                  <c:v>42744.208333333299</c:v>
                </c:pt>
                <c:pt idx="30">
                  <c:v>42744.25</c:v>
                </c:pt>
                <c:pt idx="31">
                  <c:v>42744.291666666701</c:v>
                </c:pt>
                <c:pt idx="32">
                  <c:v>42744.333333333299</c:v>
                </c:pt>
                <c:pt idx="33">
                  <c:v>42744.375</c:v>
                </c:pt>
                <c:pt idx="34">
                  <c:v>42744.416666666701</c:v>
                </c:pt>
                <c:pt idx="35">
                  <c:v>42744.458333333299</c:v>
                </c:pt>
                <c:pt idx="36">
                  <c:v>42744.5</c:v>
                </c:pt>
                <c:pt idx="37">
                  <c:v>42744.541666666701</c:v>
                </c:pt>
                <c:pt idx="38">
                  <c:v>42744.583333333299</c:v>
                </c:pt>
                <c:pt idx="39">
                  <c:v>42744.625</c:v>
                </c:pt>
                <c:pt idx="40">
                  <c:v>42744.666666666701</c:v>
                </c:pt>
                <c:pt idx="41">
                  <c:v>42744.708333333299</c:v>
                </c:pt>
                <c:pt idx="42">
                  <c:v>42744.75</c:v>
                </c:pt>
                <c:pt idx="43">
                  <c:v>42744.791666666701</c:v>
                </c:pt>
                <c:pt idx="44">
                  <c:v>42744.833333333299</c:v>
                </c:pt>
                <c:pt idx="45">
                  <c:v>42744.875</c:v>
                </c:pt>
                <c:pt idx="46">
                  <c:v>42744.916666666701</c:v>
                </c:pt>
                <c:pt idx="47">
                  <c:v>42744.958333333299</c:v>
                </c:pt>
                <c:pt idx="48">
                  <c:v>42745</c:v>
                </c:pt>
                <c:pt idx="49">
                  <c:v>42745.041666666701</c:v>
                </c:pt>
                <c:pt idx="50">
                  <c:v>42745.083333333299</c:v>
                </c:pt>
                <c:pt idx="51">
                  <c:v>42745.125</c:v>
                </c:pt>
                <c:pt idx="52">
                  <c:v>42745.166666666701</c:v>
                </c:pt>
                <c:pt idx="53">
                  <c:v>42745.208333333299</c:v>
                </c:pt>
                <c:pt idx="54">
                  <c:v>42745.25</c:v>
                </c:pt>
                <c:pt idx="55">
                  <c:v>42745.291666666701</c:v>
                </c:pt>
                <c:pt idx="56">
                  <c:v>42745.333333333299</c:v>
                </c:pt>
                <c:pt idx="57">
                  <c:v>42745.375</c:v>
                </c:pt>
                <c:pt idx="58">
                  <c:v>42745.416666666701</c:v>
                </c:pt>
                <c:pt idx="59">
                  <c:v>42745.458333333299</c:v>
                </c:pt>
                <c:pt idx="60">
                  <c:v>42745.5</c:v>
                </c:pt>
                <c:pt idx="61">
                  <c:v>42745.541666666701</c:v>
                </c:pt>
                <c:pt idx="62">
                  <c:v>42745.583333333299</c:v>
                </c:pt>
                <c:pt idx="63">
                  <c:v>42745.625</c:v>
                </c:pt>
                <c:pt idx="64">
                  <c:v>42745.666666666701</c:v>
                </c:pt>
                <c:pt idx="65">
                  <c:v>42745.708333333299</c:v>
                </c:pt>
                <c:pt idx="66">
                  <c:v>42745.75</c:v>
                </c:pt>
                <c:pt idx="67">
                  <c:v>42745.791666666701</c:v>
                </c:pt>
                <c:pt idx="68">
                  <c:v>42745.833333333299</c:v>
                </c:pt>
                <c:pt idx="69">
                  <c:v>42745.875</c:v>
                </c:pt>
                <c:pt idx="70">
                  <c:v>42745.916666666701</c:v>
                </c:pt>
                <c:pt idx="71">
                  <c:v>42745.958333333299</c:v>
                </c:pt>
                <c:pt idx="72">
                  <c:v>42746</c:v>
                </c:pt>
                <c:pt idx="73">
                  <c:v>42746.041666666701</c:v>
                </c:pt>
                <c:pt idx="74">
                  <c:v>42746.083333333299</c:v>
                </c:pt>
                <c:pt idx="75">
                  <c:v>42746.125</c:v>
                </c:pt>
                <c:pt idx="76">
                  <c:v>42746.166666666701</c:v>
                </c:pt>
                <c:pt idx="77">
                  <c:v>42746.208333333299</c:v>
                </c:pt>
                <c:pt idx="78">
                  <c:v>42746.25</c:v>
                </c:pt>
                <c:pt idx="79">
                  <c:v>42746.291666666701</c:v>
                </c:pt>
                <c:pt idx="80">
                  <c:v>42746.333333333299</c:v>
                </c:pt>
                <c:pt idx="81">
                  <c:v>42746.375</c:v>
                </c:pt>
                <c:pt idx="82">
                  <c:v>42746.416666666701</c:v>
                </c:pt>
                <c:pt idx="83">
                  <c:v>42746.458333333299</c:v>
                </c:pt>
                <c:pt idx="84">
                  <c:v>42746.5</c:v>
                </c:pt>
                <c:pt idx="85">
                  <c:v>42746.541666666701</c:v>
                </c:pt>
                <c:pt idx="86">
                  <c:v>42746.583333333299</c:v>
                </c:pt>
                <c:pt idx="87">
                  <c:v>42746.625</c:v>
                </c:pt>
                <c:pt idx="88">
                  <c:v>42746.666666666701</c:v>
                </c:pt>
                <c:pt idx="89">
                  <c:v>42746.708333333299</c:v>
                </c:pt>
                <c:pt idx="90">
                  <c:v>42746.75</c:v>
                </c:pt>
                <c:pt idx="91">
                  <c:v>42746.791666666701</c:v>
                </c:pt>
                <c:pt idx="92">
                  <c:v>42746.833333333299</c:v>
                </c:pt>
                <c:pt idx="93">
                  <c:v>42746.875</c:v>
                </c:pt>
                <c:pt idx="94">
                  <c:v>42746.916666666701</c:v>
                </c:pt>
                <c:pt idx="95">
                  <c:v>42746.958333333299</c:v>
                </c:pt>
                <c:pt idx="96">
                  <c:v>42747</c:v>
                </c:pt>
                <c:pt idx="97">
                  <c:v>42747.041666666701</c:v>
                </c:pt>
                <c:pt idx="98">
                  <c:v>42747.083333333299</c:v>
                </c:pt>
                <c:pt idx="99">
                  <c:v>42747.125</c:v>
                </c:pt>
                <c:pt idx="100">
                  <c:v>42747.166666666701</c:v>
                </c:pt>
                <c:pt idx="101">
                  <c:v>42747.208333333299</c:v>
                </c:pt>
                <c:pt idx="102">
                  <c:v>42747.25</c:v>
                </c:pt>
                <c:pt idx="103">
                  <c:v>42747.291666666701</c:v>
                </c:pt>
                <c:pt idx="104">
                  <c:v>42747.333333333299</c:v>
                </c:pt>
                <c:pt idx="105">
                  <c:v>42747.375</c:v>
                </c:pt>
                <c:pt idx="106">
                  <c:v>42747.416666666701</c:v>
                </c:pt>
                <c:pt idx="107">
                  <c:v>42747.458333333299</c:v>
                </c:pt>
                <c:pt idx="108">
                  <c:v>42747.5</c:v>
                </c:pt>
                <c:pt idx="109">
                  <c:v>42747.541666666701</c:v>
                </c:pt>
                <c:pt idx="110">
                  <c:v>42747.583333333299</c:v>
                </c:pt>
                <c:pt idx="111">
                  <c:v>42747.625</c:v>
                </c:pt>
                <c:pt idx="112">
                  <c:v>42747.666666666701</c:v>
                </c:pt>
                <c:pt idx="113">
                  <c:v>42747.708333333299</c:v>
                </c:pt>
                <c:pt idx="114">
                  <c:v>42747.75</c:v>
                </c:pt>
                <c:pt idx="115">
                  <c:v>42747.791666666701</c:v>
                </c:pt>
                <c:pt idx="116">
                  <c:v>42747.833333333299</c:v>
                </c:pt>
                <c:pt idx="117">
                  <c:v>42747.875</c:v>
                </c:pt>
                <c:pt idx="118">
                  <c:v>42747.916666666701</c:v>
                </c:pt>
                <c:pt idx="119">
                  <c:v>42747.958333333299</c:v>
                </c:pt>
                <c:pt idx="120">
                  <c:v>42748</c:v>
                </c:pt>
                <c:pt idx="121">
                  <c:v>42748.041666666701</c:v>
                </c:pt>
                <c:pt idx="122">
                  <c:v>42748.083333333299</c:v>
                </c:pt>
                <c:pt idx="123">
                  <c:v>42748.125</c:v>
                </c:pt>
                <c:pt idx="124">
                  <c:v>42748.166666666701</c:v>
                </c:pt>
                <c:pt idx="125">
                  <c:v>42748.208333333299</c:v>
                </c:pt>
                <c:pt idx="126">
                  <c:v>42748.25</c:v>
                </c:pt>
                <c:pt idx="127">
                  <c:v>42748.291666666701</c:v>
                </c:pt>
                <c:pt idx="128">
                  <c:v>42748.333333333299</c:v>
                </c:pt>
                <c:pt idx="129">
                  <c:v>42748.375</c:v>
                </c:pt>
                <c:pt idx="130">
                  <c:v>42748.416666666701</c:v>
                </c:pt>
                <c:pt idx="131">
                  <c:v>42748.458333333299</c:v>
                </c:pt>
                <c:pt idx="132">
                  <c:v>42748.5</c:v>
                </c:pt>
                <c:pt idx="133">
                  <c:v>42748.541666666701</c:v>
                </c:pt>
                <c:pt idx="134">
                  <c:v>42748.583333333299</c:v>
                </c:pt>
                <c:pt idx="135">
                  <c:v>42748.625</c:v>
                </c:pt>
                <c:pt idx="136">
                  <c:v>42748.666666666701</c:v>
                </c:pt>
                <c:pt idx="137">
                  <c:v>42748.708333333299</c:v>
                </c:pt>
                <c:pt idx="138">
                  <c:v>42748.75</c:v>
                </c:pt>
                <c:pt idx="139">
                  <c:v>42748.791666666701</c:v>
                </c:pt>
                <c:pt idx="140">
                  <c:v>42748.833333333299</c:v>
                </c:pt>
                <c:pt idx="141">
                  <c:v>42748.875</c:v>
                </c:pt>
                <c:pt idx="142">
                  <c:v>42748.916666666701</c:v>
                </c:pt>
                <c:pt idx="143">
                  <c:v>42748.958333333299</c:v>
                </c:pt>
                <c:pt idx="144">
                  <c:v>42749</c:v>
                </c:pt>
                <c:pt idx="145">
                  <c:v>42749.041666666701</c:v>
                </c:pt>
                <c:pt idx="146">
                  <c:v>42749.083333333299</c:v>
                </c:pt>
                <c:pt idx="147">
                  <c:v>42749.125</c:v>
                </c:pt>
                <c:pt idx="148">
                  <c:v>42749.166666666701</c:v>
                </c:pt>
                <c:pt idx="149">
                  <c:v>42749.208333333299</c:v>
                </c:pt>
                <c:pt idx="150">
                  <c:v>42749.25</c:v>
                </c:pt>
                <c:pt idx="151">
                  <c:v>42749.291666666701</c:v>
                </c:pt>
                <c:pt idx="152">
                  <c:v>42749.333333333299</c:v>
                </c:pt>
                <c:pt idx="153">
                  <c:v>42749.375</c:v>
                </c:pt>
                <c:pt idx="154">
                  <c:v>42749.416666666701</c:v>
                </c:pt>
                <c:pt idx="155">
                  <c:v>42749.458333333299</c:v>
                </c:pt>
                <c:pt idx="156">
                  <c:v>42749.5</c:v>
                </c:pt>
                <c:pt idx="157">
                  <c:v>42749.541666666701</c:v>
                </c:pt>
                <c:pt idx="158">
                  <c:v>42749.583333333299</c:v>
                </c:pt>
                <c:pt idx="159">
                  <c:v>42749.625</c:v>
                </c:pt>
                <c:pt idx="160">
                  <c:v>42749.666666666701</c:v>
                </c:pt>
                <c:pt idx="161">
                  <c:v>42749.708333333299</c:v>
                </c:pt>
                <c:pt idx="162">
                  <c:v>42749.75</c:v>
                </c:pt>
                <c:pt idx="163">
                  <c:v>42749.791666666701</c:v>
                </c:pt>
                <c:pt idx="164">
                  <c:v>42749.833333333299</c:v>
                </c:pt>
                <c:pt idx="165">
                  <c:v>42749.875</c:v>
                </c:pt>
                <c:pt idx="166">
                  <c:v>42749.916666666701</c:v>
                </c:pt>
                <c:pt idx="167">
                  <c:v>42749.958333333299</c:v>
                </c:pt>
              </c:numCache>
            </c:numRef>
          </c:xVal>
          <c:yVal>
            <c:numRef>
              <c:f>LoadProf!$A$1:$A$168</c:f>
              <c:numCache>
                <c:formatCode>General</c:formatCode>
                <c:ptCount val="168"/>
                <c:pt idx="0">
                  <c:v>17312.7</c:v>
                </c:pt>
                <c:pt idx="1">
                  <c:v>16711.400000000001</c:v>
                </c:pt>
                <c:pt idx="2">
                  <c:v>16364.6</c:v>
                </c:pt>
                <c:pt idx="3">
                  <c:v>16202.3</c:v>
                </c:pt>
                <c:pt idx="4">
                  <c:v>16202.3</c:v>
                </c:pt>
                <c:pt idx="5">
                  <c:v>16442</c:v>
                </c:pt>
                <c:pt idx="6">
                  <c:v>16962.099999999999</c:v>
                </c:pt>
                <c:pt idx="7">
                  <c:v>17555.400000000001</c:v>
                </c:pt>
                <c:pt idx="8">
                  <c:v>18336.2</c:v>
                </c:pt>
                <c:pt idx="9">
                  <c:v>19036.400000000001</c:v>
                </c:pt>
                <c:pt idx="10">
                  <c:v>19528.8</c:v>
                </c:pt>
                <c:pt idx="11">
                  <c:v>19776.099999999999</c:v>
                </c:pt>
                <c:pt idx="12">
                  <c:v>19990.599999999999</c:v>
                </c:pt>
                <c:pt idx="13">
                  <c:v>20025.5</c:v>
                </c:pt>
                <c:pt idx="14">
                  <c:v>19982.7</c:v>
                </c:pt>
                <c:pt idx="15">
                  <c:v>20214.599999999999</c:v>
                </c:pt>
                <c:pt idx="16">
                  <c:v>20952.099999999999</c:v>
                </c:pt>
                <c:pt idx="17">
                  <c:v>22171.5</c:v>
                </c:pt>
                <c:pt idx="18">
                  <c:v>22225.8</c:v>
                </c:pt>
                <c:pt idx="19">
                  <c:v>21904.7</c:v>
                </c:pt>
                <c:pt idx="20">
                  <c:v>21429.1</c:v>
                </c:pt>
                <c:pt idx="21">
                  <c:v>20566.5</c:v>
                </c:pt>
                <c:pt idx="22">
                  <c:v>19398.3</c:v>
                </c:pt>
                <c:pt idx="23">
                  <c:v>18220.5</c:v>
                </c:pt>
                <c:pt idx="24">
                  <c:v>17413.900000000001</c:v>
                </c:pt>
                <c:pt idx="25">
                  <c:v>16961.900000000001</c:v>
                </c:pt>
                <c:pt idx="26">
                  <c:v>16733.8</c:v>
                </c:pt>
                <c:pt idx="27">
                  <c:v>16787.099999999999</c:v>
                </c:pt>
                <c:pt idx="28">
                  <c:v>17071.7</c:v>
                </c:pt>
                <c:pt idx="29">
                  <c:v>18021.900000000001</c:v>
                </c:pt>
                <c:pt idx="30">
                  <c:v>19816.3</c:v>
                </c:pt>
                <c:pt idx="31">
                  <c:v>21202.9</c:v>
                </c:pt>
                <c:pt idx="32">
                  <c:v>21620.5</c:v>
                </c:pt>
                <c:pt idx="33">
                  <c:v>21959.3</c:v>
                </c:pt>
                <c:pt idx="34">
                  <c:v>22144.7</c:v>
                </c:pt>
                <c:pt idx="35">
                  <c:v>22129.200000000001</c:v>
                </c:pt>
                <c:pt idx="36">
                  <c:v>21984.3</c:v>
                </c:pt>
                <c:pt idx="37">
                  <c:v>21880.400000000001</c:v>
                </c:pt>
                <c:pt idx="38">
                  <c:v>21727.5</c:v>
                </c:pt>
                <c:pt idx="39">
                  <c:v>21705.599999999999</c:v>
                </c:pt>
                <c:pt idx="40">
                  <c:v>22311.3</c:v>
                </c:pt>
                <c:pt idx="41">
                  <c:v>23525.7</c:v>
                </c:pt>
                <c:pt idx="42">
                  <c:v>23511.200000000001</c:v>
                </c:pt>
                <c:pt idx="43">
                  <c:v>23121.4</c:v>
                </c:pt>
                <c:pt idx="44">
                  <c:v>22484.9</c:v>
                </c:pt>
                <c:pt idx="45">
                  <c:v>21493.8</c:v>
                </c:pt>
                <c:pt idx="46">
                  <c:v>20072.3</c:v>
                </c:pt>
                <c:pt idx="47">
                  <c:v>18669.7</c:v>
                </c:pt>
                <c:pt idx="48">
                  <c:v>17663.2</c:v>
                </c:pt>
                <c:pt idx="49">
                  <c:v>17043.5</c:v>
                </c:pt>
                <c:pt idx="50">
                  <c:v>16696.3</c:v>
                </c:pt>
                <c:pt idx="51">
                  <c:v>16597.599999999999</c:v>
                </c:pt>
                <c:pt idx="52">
                  <c:v>16856.8</c:v>
                </c:pt>
                <c:pt idx="53">
                  <c:v>17801.400000000001</c:v>
                </c:pt>
                <c:pt idx="54">
                  <c:v>19620.099999999999</c:v>
                </c:pt>
                <c:pt idx="55">
                  <c:v>20910.5</c:v>
                </c:pt>
                <c:pt idx="56">
                  <c:v>21217.9</c:v>
                </c:pt>
                <c:pt idx="57">
                  <c:v>21434.7</c:v>
                </c:pt>
                <c:pt idx="58">
                  <c:v>21582.7</c:v>
                </c:pt>
                <c:pt idx="59">
                  <c:v>21450.2</c:v>
                </c:pt>
                <c:pt idx="60">
                  <c:v>21219.9</c:v>
                </c:pt>
                <c:pt idx="61">
                  <c:v>21163.599999999999</c:v>
                </c:pt>
                <c:pt idx="62">
                  <c:v>21098.3</c:v>
                </c:pt>
                <c:pt idx="63">
                  <c:v>21191.8</c:v>
                </c:pt>
                <c:pt idx="64">
                  <c:v>21827.5</c:v>
                </c:pt>
                <c:pt idx="65">
                  <c:v>22636.400000000001</c:v>
                </c:pt>
                <c:pt idx="66">
                  <c:v>22398.6</c:v>
                </c:pt>
                <c:pt idx="67">
                  <c:v>21880.2</c:v>
                </c:pt>
                <c:pt idx="68">
                  <c:v>21140.2</c:v>
                </c:pt>
                <c:pt idx="69">
                  <c:v>19958.2</c:v>
                </c:pt>
                <c:pt idx="70">
                  <c:v>18530.400000000009</c:v>
                </c:pt>
                <c:pt idx="71">
                  <c:v>17028.8</c:v>
                </c:pt>
                <c:pt idx="72">
                  <c:v>16005.3</c:v>
                </c:pt>
                <c:pt idx="73">
                  <c:v>15411.3</c:v>
                </c:pt>
                <c:pt idx="74">
                  <c:v>15086.1</c:v>
                </c:pt>
                <c:pt idx="75">
                  <c:v>14932.8</c:v>
                </c:pt>
                <c:pt idx="76">
                  <c:v>15092.4</c:v>
                </c:pt>
                <c:pt idx="77">
                  <c:v>15912.5</c:v>
                </c:pt>
                <c:pt idx="78">
                  <c:v>17673.8</c:v>
                </c:pt>
                <c:pt idx="79">
                  <c:v>18973.5</c:v>
                </c:pt>
                <c:pt idx="80">
                  <c:v>19177.5</c:v>
                </c:pt>
                <c:pt idx="81">
                  <c:v>19168.3</c:v>
                </c:pt>
                <c:pt idx="82">
                  <c:v>19050</c:v>
                </c:pt>
                <c:pt idx="83">
                  <c:v>19058.7</c:v>
                </c:pt>
                <c:pt idx="84">
                  <c:v>18857.3</c:v>
                </c:pt>
                <c:pt idx="85">
                  <c:v>18816.099999999999</c:v>
                </c:pt>
                <c:pt idx="86">
                  <c:v>18700.7</c:v>
                </c:pt>
                <c:pt idx="87">
                  <c:v>18804.100000000009</c:v>
                </c:pt>
                <c:pt idx="88">
                  <c:v>19507.599999999999</c:v>
                </c:pt>
                <c:pt idx="89">
                  <c:v>20612</c:v>
                </c:pt>
                <c:pt idx="90">
                  <c:v>20540.900000000001</c:v>
                </c:pt>
                <c:pt idx="91">
                  <c:v>20115.7</c:v>
                </c:pt>
                <c:pt idx="92">
                  <c:v>19469.7</c:v>
                </c:pt>
                <c:pt idx="93">
                  <c:v>18506.2</c:v>
                </c:pt>
                <c:pt idx="94">
                  <c:v>17166.400000000001</c:v>
                </c:pt>
                <c:pt idx="95">
                  <c:v>15828.6</c:v>
                </c:pt>
                <c:pt idx="96">
                  <c:v>14844.3</c:v>
                </c:pt>
                <c:pt idx="97">
                  <c:v>14266.7</c:v>
                </c:pt>
                <c:pt idx="98">
                  <c:v>13944.8</c:v>
                </c:pt>
                <c:pt idx="99">
                  <c:v>13839.1</c:v>
                </c:pt>
                <c:pt idx="100">
                  <c:v>14043.5</c:v>
                </c:pt>
                <c:pt idx="101">
                  <c:v>14914.7</c:v>
                </c:pt>
                <c:pt idx="102">
                  <c:v>16732.7</c:v>
                </c:pt>
                <c:pt idx="103">
                  <c:v>18095</c:v>
                </c:pt>
                <c:pt idx="104">
                  <c:v>18483.400000000001</c:v>
                </c:pt>
                <c:pt idx="105">
                  <c:v>18725.3</c:v>
                </c:pt>
                <c:pt idx="106">
                  <c:v>18752.099999999999</c:v>
                </c:pt>
                <c:pt idx="107">
                  <c:v>18724</c:v>
                </c:pt>
                <c:pt idx="108">
                  <c:v>18655.2</c:v>
                </c:pt>
                <c:pt idx="109">
                  <c:v>18608.900000000001</c:v>
                </c:pt>
                <c:pt idx="110">
                  <c:v>18552.599999999999</c:v>
                </c:pt>
                <c:pt idx="111">
                  <c:v>18649.3</c:v>
                </c:pt>
                <c:pt idx="112">
                  <c:v>19201.099999999999</c:v>
                </c:pt>
                <c:pt idx="113">
                  <c:v>20079.099999999999</c:v>
                </c:pt>
                <c:pt idx="114">
                  <c:v>19948.099999999999</c:v>
                </c:pt>
                <c:pt idx="115">
                  <c:v>19502.099999999999</c:v>
                </c:pt>
                <c:pt idx="116">
                  <c:v>18878.099999999999</c:v>
                </c:pt>
                <c:pt idx="117">
                  <c:v>17954.900000000001</c:v>
                </c:pt>
                <c:pt idx="118">
                  <c:v>16674.599999999999</c:v>
                </c:pt>
                <c:pt idx="119">
                  <c:v>15368.6</c:v>
                </c:pt>
                <c:pt idx="120">
                  <c:v>14467.1</c:v>
                </c:pt>
                <c:pt idx="121">
                  <c:v>13918.6</c:v>
                </c:pt>
                <c:pt idx="122">
                  <c:v>13617.6</c:v>
                </c:pt>
                <c:pt idx="123">
                  <c:v>13568.6</c:v>
                </c:pt>
                <c:pt idx="124">
                  <c:v>13838.4</c:v>
                </c:pt>
                <c:pt idx="125">
                  <c:v>14756.2</c:v>
                </c:pt>
                <c:pt idx="126">
                  <c:v>16650.599999999999</c:v>
                </c:pt>
                <c:pt idx="127">
                  <c:v>18062.400000000001</c:v>
                </c:pt>
                <c:pt idx="128">
                  <c:v>18509.3</c:v>
                </c:pt>
                <c:pt idx="129">
                  <c:v>18750.7</c:v>
                </c:pt>
                <c:pt idx="130">
                  <c:v>18882.7</c:v>
                </c:pt>
                <c:pt idx="131">
                  <c:v>18774.900000000001</c:v>
                </c:pt>
                <c:pt idx="132">
                  <c:v>18610.5</c:v>
                </c:pt>
                <c:pt idx="133">
                  <c:v>18581.900000000001</c:v>
                </c:pt>
                <c:pt idx="134">
                  <c:v>18574.2</c:v>
                </c:pt>
                <c:pt idx="135">
                  <c:v>18827.5</c:v>
                </c:pt>
                <c:pt idx="136">
                  <c:v>19512</c:v>
                </c:pt>
                <c:pt idx="137">
                  <c:v>20576.400000000001</c:v>
                </c:pt>
                <c:pt idx="138">
                  <c:v>20478.7</c:v>
                </c:pt>
                <c:pt idx="139">
                  <c:v>20038.599999999999</c:v>
                </c:pt>
                <c:pt idx="140">
                  <c:v>19529.3</c:v>
                </c:pt>
                <c:pt idx="141">
                  <c:v>18842.599999999999</c:v>
                </c:pt>
                <c:pt idx="142">
                  <c:v>17851.599999999999</c:v>
                </c:pt>
                <c:pt idx="143">
                  <c:v>16752.599999999999</c:v>
                </c:pt>
                <c:pt idx="144">
                  <c:v>15869.3</c:v>
                </c:pt>
                <c:pt idx="145">
                  <c:v>15311</c:v>
                </c:pt>
                <c:pt idx="146">
                  <c:v>14991.2</c:v>
                </c:pt>
                <c:pt idx="147">
                  <c:v>14869.4</c:v>
                </c:pt>
                <c:pt idx="148">
                  <c:v>14945.3</c:v>
                </c:pt>
                <c:pt idx="149">
                  <c:v>15330.9</c:v>
                </c:pt>
                <c:pt idx="150">
                  <c:v>16055.3</c:v>
                </c:pt>
                <c:pt idx="151">
                  <c:v>16844.900000000001</c:v>
                </c:pt>
                <c:pt idx="152">
                  <c:v>17575</c:v>
                </c:pt>
                <c:pt idx="153">
                  <c:v>18152.400000000001</c:v>
                </c:pt>
                <c:pt idx="154">
                  <c:v>18456.5</c:v>
                </c:pt>
                <c:pt idx="155">
                  <c:v>18531.3</c:v>
                </c:pt>
                <c:pt idx="156">
                  <c:v>18637.3</c:v>
                </c:pt>
                <c:pt idx="157">
                  <c:v>18622.7</c:v>
                </c:pt>
                <c:pt idx="158">
                  <c:v>18630.2</c:v>
                </c:pt>
                <c:pt idx="159">
                  <c:v>18808.5</c:v>
                </c:pt>
                <c:pt idx="160">
                  <c:v>19317.5</c:v>
                </c:pt>
                <c:pt idx="161">
                  <c:v>20071.3</c:v>
                </c:pt>
                <c:pt idx="162">
                  <c:v>20064.3</c:v>
                </c:pt>
                <c:pt idx="163">
                  <c:v>19664.500000000011</c:v>
                </c:pt>
                <c:pt idx="164">
                  <c:v>19210</c:v>
                </c:pt>
                <c:pt idx="165">
                  <c:v>18530.900000000001</c:v>
                </c:pt>
                <c:pt idx="166">
                  <c:v>17661.099999999999</c:v>
                </c:pt>
                <c:pt idx="167">
                  <c:v>16728.7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3E-DF46-ADCA-EBF65D53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31759"/>
        <c:axId val="303459855"/>
      </c:scatterChart>
      <c:valAx>
        <c:axId val="265131759"/>
        <c:scaling>
          <c:orientation val="minMax"/>
          <c:max val="42750"/>
          <c:min val="427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/ day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59855"/>
        <c:crosses val="autoZero"/>
        <c:crossBetween val="midCat"/>
        <c:majorUnit val="1"/>
        <c:minorUnit val="0.5"/>
      </c:valAx>
      <c:valAx>
        <c:axId val="303459855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Load</a:t>
                </a:r>
              </a:p>
              <a:p>
                <a:pPr>
                  <a:defRPr sz="1600"/>
                </a:pPr>
                <a:r>
                  <a:rPr lang="en-US" sz="1600" i="1"/>
                  <a:t>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3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2C9B2-ADBD-C344-80A6-B4CCBF03A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2E50F-1FA6-264C-9862-937EA44FF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6B5BE-D750-5D48-AF7F-D62D185A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33861-E704-9A4D-9846-E1744E099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16</xdr:row>
      <xdr:rowOff>76200</xdr:rowOff>
    </xdr:from>
    <xdr:to>
      <xdr:col>13</xdr:col>
      <xdr:colOff>469900</xdr:colOff>
      <xdr:row>44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5FB846-1451-8E4D-AF45-F713A22B3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2</xdr:row>
      <xdr:rowOff>25400</xdr:rowOff>
    </xdr:from>
    <xdr:to>
      <xdr:col>20</xdr:col>
      <xdr:colOff>152400</xdr:colOff>
      <xdr:row>30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E11140-5A13-744E-9C00-0492433EF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</xdr:row>
      <xdr:rowOff>139700</xdr:rowOff>
    </xdr:from>
    <xdr:to>
      <xdr:col>15</xdr:col>
      <xdr:colOff>139700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614455-4966-8943-AE29-82FB7E316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cuments/UChicago/Project/Data/egrid2016_all_files_since_1996/egrid2016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16"/>
      <sheetName val="GEN16"/>
      <sheetName val="PLNT16"/>
      <sheetName val="ST16"/>
      <sheetName val="BA16"/>
      <sheetName val="SRL16"/>
      <sheetName val="NRL16"/>
      <sheetName val="US16"/>
      <sheetName val="GGL16"/>
    </sheetNames>
    <sheetDataSet>
      <sheetData sheetId="0"/>
      <sheetData sheetId="1">
        <row r="16948">
          <cell r="C16948" t="str">
            <v>23rd and 3rd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B832-A496-D04D-A6BC-B280ACB1A954}">
  <dimension ref="B3:H19"/>
  <sheetViews>
    <sheetView showGridLines="0" tabSelected="1" zoomScale="93" workbookViewId="0">
      <selection activeCell="J23" sqref="J23"/>
    </sheetView>
  </sheetViews>
  <sheetFormatPr baseColWidth="10" defaultRowHeight="16"/>
  <cols>
    <col min="2" max="2" width="20.5" bestFit="1" customWidth="1"/>
    <col min="3" max="3" width="10.83203125" style="75"/>
    <col min="4" max="7" width="10.83203125" style="1"/>
    <col min="8" max="8" width="13.83203125" style="1" customWidth="1"/>
  </cols>
  <sheetData>
    <row r="3" spans="2:8" ht="32">
      <c r="B3" s="26"/>
      <c r="C3" s="77"/>
      <c r="D3" s="81" t="s">
        <v>21</v>
      </c>
      <c r="E3" s="84" t="s">
        <v>99</v>
      </c>
      <c r="F3" s="83"/>
      <c r="G3" s="83"/>
      <c r="H3" s="99" t="s">
        <v>98</v>
      </c>
    </row>
    <row r="4" spans="2:8">
      <c r="B4" s="29"/>
      <c r="C4" s="78"/>
      <c r="D4" s="82"/>
      <c r="E4" s="85">
        <v>-0.1</v>
      </c>
      <c r="F4" s="86">
        <v>-0.3</v>
      </c>
      <c r="G4" s="86">
        <v>-0.5</v>
      </c>
      <c r="H4" s="100">
        <v>0.8</v>
      </c>
    </row>
    <row r="5" spans="2:8" ht="10" customHeight="1">
      <c r="C5" s="77"/>
      <c r="D5" s="89"/>
      <c r="E5" s="90"/>
      <c r="F5" s="39"/>
      <c r="G5" s="39"/>
      <c r="H5" s="90"/>
    </row>
    <row r="6" spans="2:8">
      <c r="B6" s="76" t="s">
        <v>32</v>
      </c>
      <c r="C6" s="79" t="str">
        <f>'2 years-0.3'!H28</f>
        <v>[$/MWh]</v>
      </c>
      <c r="D6" s="91">
        <f>'2 years-0.3'!F28</f>
        <v>42.306251157116158</v>
      </c>
      <c r="E6" s="92">
        <f>'2 years-0.1'!$G28</f>
        <v>59.725711987209358</v>
      </c>
      <c r="F6" s="93">
        <f>'2 years-0.3'!$G28</f>
        <v>57.613400977695086</v>
      </c>
      <c r="G6" s="93">
        <f>'2 years-0.5'!$G28</f>
        <v>56.88198943369931</v>
      </c>
      <c r="H6" s="92">
        <f>'2 years-80'!$G28</f>
        <v>54.744023340247161</v>
      </c>
    </row>
    <row r="7" spans="2:8" ht="10" customHeight="1">
      <c r="C7" s="77"/>
      <c r="D7" s="89"/>
      <c r="E7" s="90"/>
      <c r="F7" s="39"/>
      <c r="G7" s="39"/>
      <c r="H7" s="90"/>
    </row>
    <row r="8" spans="2:8">
      <c r="B8" t="s">
        <v>28</v>
      </c>
      <c r="C8" s="101" t="str">
        <f>'2 years-0.3'!H31</f>
        <v>[MMUSD]</v>
      </c>
      <c r="D8" s="94">
        <f>'2 years-0.3'!F37</f>
        <v>13431.577760148899</v>
      </c>
      <c r="E8" s="95">
        <f>'2 years-0.1'!$G37</f>
        <v>18294.8952327917</v>
      </c>
      <c r="F8" s="38">
        <f>'2 years-0.3'!$G37</f>
        <v>16668.258052217501</v>
      </c>
      <c r="G8" s="38">
        <f>'2 years-0.5'!$G37</f>
        <v>15875.675165570199</v>
      </c>
      <c r="H8" s="95">
        <f>'2 years-80'!$G37</f>
        <v>16091.085516610701</v>
      </c>
    </row>
    <row r="9" spans="2:8">
      <c r="B9" t="s">
        <v>22</v>
      </c>
      <c r="C9" s="80"/>
      <c r="D9" s="94">
        <f>'2 years-0.3'!F30</f>
        <v>7534.5011119679293</v>
      </c>
      <c r="E9" s="95">
        <f>'2 years-0.1'!$G30</f>
        <v>10432.326793935576</v>
      </c>
      <c r="F9" s="38">
        <f>'2 years-0.3'!$G30</f>
        <v>9759.246195010157</v>
      </c>
      <c r="G9" s="38">
        <f>'2 years-0.5'!$G30</f>
        <v>9504.7818114939764</v>
      </c>
      <c r="H9" s="95">
        <f>'2 years-80'!$G30</f>
        <v>9362.474377711178</v>
      </c>
    </row>
    <row r="10" spans="2:8" ht="10" customHeight="1">
      <c r="C10" s="80"/>
      <c r="D10" s="89"/>
      <c r="E10" s="90"/>
      <c r="F10" s="39"/>
      <c r="G10" s="39"/>
      <c r="H10" s="90"/>
    </row>
    <row r="11" spans="2:8">
      <c r="B11" t="s">
        <v>29</v>
      </c>
      <c r="C11" s="80"/>
      <c r="D11" s="94" t="s">
        <v>97</v>
      </c>
      <c r="E11" s="95">
        <f>'2 years-0.1'!$G39</f>
        <v>2404.9656841179599</v>
      </c>
      <c r="F11" s="38">
        <f>'2 years-0.3'!$G39</f>
        <v>2100.53543588914</v>
      </c>
      <c r="G11" s="38">
        <f>'2 years-0.5'!$G39</f>
        <v>1927.1889889618101</v>
      </c>
      <c r="H11" s="95">
        <f>'2 years-80'!$G39</f>
        <v>2181.6617668758104</v>
      </c>
    </row>
    <row r="12" spans="2:8">
      <c r="B12" t="s">
        <v>95</v>
      </c>
      <c r="C12" s="102"/>
      <c r="D12" s="89" t="s">
        <v>97</v>
      </c>
      <c r="E12" s="95">
        <f>'2 years-0.1'!$G40</f>
        <v>1444.091669364336</v>
      </c>
      <c r="F12" s="38">
        <f>'2 years-0.3'!$G40</f>
        <v>1444.091669364336</v>
      </c>
      <c r="G12" s="38">
        <f>'2 years-0.5'!$G40</f>
        <v>1444.091669364336</v>
      </c>
      <c r="H12" s="95">
        <f>'2 years-80'!$G40</f>
        <v>1444.091669364336</v>
      </c>
    </row>
    <row r="13" spans="2:8" ht="10" customHeight="1">
      <c r="C13" s="77"/>
      <c r="D13" s="89"/>
      <c r="E13" s="90"/>
      <c r="F13" s="39"/>
      <c r="G13" s="39"/>
      <c r="H13" s="90"/>
    </row>
    <row r="14" spans="2:8">
      <c r="B14" t="s">
        <v>30</v>
      </c>
      <c r="C14" s="77" t="str">
        <f>'2 years-0.3'!H42</f>
        <v>[000 ton CO2]</v>
      </c>
      <c r="D14" s="94">
        <f>'2 years-0.3'!F42</f>
        <v>72603.537002507306</v>
      </c>
      <c r="E14" s="95">
        <f>'2 years-0.1'!$G42</f>
        <v>66804.6023366101</v>
      </c>
      <c r="F14" s="38">
        <f>'2 years-0.3'!$G42</f>
        <v>58348.2065524762</v>
      </c>
      <c r="G14" s="38">
        <f>'2 years-0.5'!$G42</f>
        <v>53533.027471161498</v>
      </c>
      <c r="H14" s="95">
        <f>'2 years-80'!$G42</f>
        <v>60601.715746550406</v>
      </c>
    </row>
    <row r="15" spans="2:8">
      <c r="B15" t="s">
        <v>36</v>
      </c>
      <c r="C15" s="77" t="str">
        <f>C8</f>
        <v>[MMUSD]</v>
      </c>
      <c r="D15" s="94">
        <f>'2 years-0.3'!F43</f>
        <v>2613.7273320902632</v>
      </c>
      <c r="E15" s="95">
        <f>'2 years-0.1'!$G43</f>
        <v>2404.9656841179635</v>
      </c>
      <c r="F15" s="38">
        <f>'2 years-0.3'!$G43</f>
        <v>2100.5354358891432</v>
      </c>
      <c r="G15" s="38">
        <f>'2 years-0.5'!$G43</f>
        <v>1927.1889889618139</v>
      </c>
      <c r="H15" s="95">
        <f>'2 years-80'!$G43</f>
        <v>2181.6617668758145</v>
      </c>
    </row>
    <row r="16" spans="2:8" ht="10" customHeight="1">
      <c r="C16" s="77"/>
      <c r="D16" s="89"/>
      <c r="E16" s="90"/>
      <c r="F16" s="39"/>
      <c r="G16" s="39"/>
      <c r="H16" s="90"/>
    </row>
    <row r="17" spans="2:8">
      <c r="B17" s="87" t="s">
        <v>90</v>
      </c>
      <c r="C17" s="88"/>
      <c r="D17" s="96"/>
      <c r="E17" s="97">
        <f>($D$8-E8)-($D$9-E9)+E11+E12+($D$15-E15)</f>
        <v>2092.327210779441</v>
      </c>
      <c r="F17" s="98">
        <f>($D$8-F8)-($D$9-F9)+F11+F12+($D$15-F15)</f>
        <v>3045.8837924282211</v>
      </c>
      <c r="G17" s="98">
        <f>($D$8-G8)-($D$9-G9)+G11+G12+($D$15-G15)</f>
        <v>3584.0022955593422</v>
      </c>
      <c r="H17" s="97">
        <f>($D$8-H8)-($D$9-H9)+H11+H12+($D$15-H15)</f>
        <v>3226.2845107360417</v>
      </c>
    </row>
    <row r="18" spans="2:8" ht="10" customHeight="1">
      <c r="C18" s="77"/>
      <c r="D18" s="89"/>
      <c r="E18" s="90"/>
      <c r="F18" s="39"/>
      <c r="G18" s="39"/>
      <c r="H18" s="90"/>
    </row>
    <row r="19" spans="2:8">
      <c r="B19" t="s">
        <v>93</v>
      </c>
      <c r="C19" s="77" t="str">
        <f>'2 years-0.3'!H45</f>
        <v>[TWh/year]</v>
      </c>
      <c r="D19" s="94">
        <f>'2 years-0.3'!F45</f>
        <v>158.74223539999986</v>
      </c>
      <c r="E19" s="95">
        <f>'2 years-0.1'!$G45</f>
        <v>153.15761523872388</v>
      </c>
      <c r="F19" s="38">
        <f>'2 years-0.3'!$G45</f>
        <v>144.65608495036236</v>
      </c>
      <c r="G19" s="38">
        <f>'2 years-0.5'!$G45</f>
        <v>139.54922571822684</v>
      </c>
      <c r="H19" s="95">
        <f>'2 years-80'!$G45</f>
        <v>146.96659593870885</v>
      </c>
    </row>
  </sheetData>
  <mergeCells count="3">
    <mergeCell ref="C8:C12"/>
    <mergeCell ref="E3:G3"/>
    <mergeCell ref="D3:D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9F12-C519-D048-8AF0-86BC5FD25E1F}">
  <dimension ref="A1:I260"/>
  <sheetViews>
    <sheetView topLeftCell="A177" workbookViewId="0">
      <selection activeCell="H178" sqref="H178"/>
    </sheetView>
  </sheetViews>
  <sheetFormatPr baseColWidth="10" defaultRowHeight="16"/>
  <sheetData>
    <row r="1" spans="1:9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H1" t="s">
        <v>82</v>
      </c>
      <c r="I1">
        <v>4.3820427111430096</v>
      </c>
    </row>
    <row r="2" spans="1:9">
      <c r="A2">
        <v>1</v>
      </c>
      <c r="B2" t="s">
        <v>80</v>
      </c>
      <c r="C2" s="61">
        <v>21.110130699999999</v>
      </c>
      <c r="D2">
        <v>0</v>
      </c>
      <c r="E2">
        <v>0</v>
      </c>
      <c r="F2">
        <f>D2*$I$1/1000</f>
        <v>0</v>
      </c>
      <c r="G2">
        <f>C2</f>
        <v>21.110130699999999</v>
      </c>
    </row>
    <row r="3" spans="1:9">
      <c r="A3">
        <v>2</v>
      </c>
      <c r="B3" t="s">
        <v>80</v>
      </c>
      <c r="C3" s="61">
        <v>9.04719886</v>
      </c>
      <c r="D3">
        <v>0</v>
      </c>
      <c r="E3">
        <v>0</v>
      </c>
      <c r="F3">
        <f t="shared" ref="F3:F66" si="0">D3*$I$1/1000</f>
        <v>0</v>
      </c>
      <c r="G3">
        <f>G2+C3</f>
        <v>30.157329560000001</v>
      </c>
    </row>
    <row r="4" spans="1:9">
      <c r="A4">
        <v>3</v>
      </c>
      <c r="B4" t="s">
        <v>80</v>
      </c>
      <c r="C4" s="61">
        <v>7.23775909</v>
      </c>
      <c r="D4">
        <v>0</v>
      </c>
      <c r="E4">
        <v>0</v>
      </c>
      <c r="F4">
        <f t="shared" si="0"/>
        <v>0</v>
      </c>
      <c r="G4">
        <f t="shared" ref="G4:G67" si="1">G3+C4</f>
        <v>37.395088649999998</v>
      </c>
    </row>
    <row r="5" spans="1:9">
      <c r="A5">
        <v>4</v>
      </c>
      <c r="B5" t="s">
        <v>80</v>
      </c>
      <c r="C5" s="61">
        <v>17.8531391</v>
      </c>
      <c r="D5">
        <v>0</v>
      </c>
      <c r="E5">
        <v>0</v>
      </c>
      <c r="F5">
        <f t="shared" si="0"/>
        <v>0</v>
      </c>
      <c r="G5">
        <f t="shared" si="1"/>
        <v>55.248227749999998</v>
      </c>
    </row>
    <row r="6" spans="1:9">
      <c r="A6">
        <v>5</v>
      </c>
      <c r="B6" t="s">
        <v>80</v>
      </c>
      <c r="C6" s="61">
        <v>27.020967299999999</v>
      </c>
      <c r="D6">
        <v>0</v>
      </c>
      <c r="E6">
        <v>0</v>
      </c>
      <c r="F6">
        <f t="shared" si="0"/>
        <v>0</v>
      </c>
      <c r="G6">
        <f t="shared" si="1"/>
        <v>82.269195049999993</v>
      </c>
    </row>
    <row r="7" spans="1:9">
      <c r="A7">
        <v>6</v>
      </c>
      <c r="B7" t="s">
        <v>80</v>
      </c>
      <c r="C7" s="61">
        <v>14.354888900000001</v>
      </c>
      <c r="D7">
        <v>0</v>
      </c>
      <c r="E7">
        <v>0</v>
      </c>
      <c r="F7">
        <f t="shared" si="0"/>
        <v>0</v>
      </c>
      <c r="G7">
        <f t="shared" si="1"/>
        <v>96.624083949999999</v>
      </c>
    </row>
    <row r="8" spans="1:9">
      <c r="A8">
        <v>7</v>
      </c>
      <c r="B8" t="s">
        <v>80</v>
      </c>
      <c r="C8" s="61">
        <v>18.745795999999999</v>
      </c>
      <c r="D8">
        <v>0</v>
      </c>
      <c r="E8">
        <v>0</v>
      </c>
      <c r="F8">
        <f t="shared" si="0"/>
        <v>0</v>
      </c>
      <c r="G8">
        <f t="shared" si="1"/>
        <v>115.36987995</v>
      </c>
    </row>
    <row r="9" spans="1:9">
      <c r="A9">
        <v>8</v>
      </c>
      <c r="B9" t="s">
        <v>80</v>
      </c>
      <c r="C9" s="61">
        <v>2.7744743199999999</v>
      </c>
      <c r="D9">
        <v>0</v>
      </c>
      <c r="E9">
        <v>0</v>
      </c>
      <c r="F9">
        <f t="shared" si="0"/>
        <v>0</v>
      </c>
      <c r="G9">
        <f t="shared" si="1"/>
        <v>118.14435426999999</v>
      </c>
    </row>
    <row r="10" spans="1:9">
      <c r="A10">
        <v>9</v>
      </c>
      <c r="B10" t="s">
        <v>80</v>
      </c>
      <c r="C10" s="61">
        <v>77.685280899999995</v>
      </c>
      <c r="D10">
        <v>0</v>
      </c>
      <c r="E10">
        <v>0</v>
      </c>
      <c r="F10">
        <f t="shared" si="0"/>
        <v>0</v>
      </c>
      <c r="G10">
        <f t="shared" si="1"/>
        <v>195.82963516999999</v>
      </c>
    </row>
    <row r="11" spans="1:9">
      <c r="A11">
        <v>10</v>
      </c>
      <c r="B11" t="s">
        <v>80</v>
      </c>
      <c r="C11" s="61">
        <v>51.870606799999997</v>
      </c>
      <c r="D11">
        <v>0</v>
      </c>
      <c r="E11">
        <v>0</v>
      </c>
      <c r="F11">
        <f t="shared" si="0"/>
        <v>0</v>
      </c>
      <c r="G11">
        <f t="shared" si="1"/>
        <v>247.70024196999998</v>
      </c>
    </row>
    <row r="12" spans="1:9">
      <c r="A12">
        <v>11</v>
      </c>
      <c r="B12" t="s">
        <v>80</v>
      </c>
      <c r="C12" s="61">
        <v>3.9083899099999999</v>
      </c>
      <c r="D12">
        <v>0</v>
      </c>
      <c r="E12">
        <v>0</v>
      </c>
      <c r="F12">
        <f t="shared" si="0"/>
        <v>0</v>
      </c>
      <c r="G12">
        <f t="shared" si="1"/>
        <v>251.60863187999999</v>
      </c>
    </row>
    <row r="13" spans="1:9">
      <c r="A13">
        <v>12</v>
      </c>
      <c r="B13" t="s">
        <v>80</v>
      </c>
      <c r="C13" s="61">
        <v>8.3234229499999994</v>
      </c>
      <c r="D13">
        <v>0</v>
      </c>
      <c r="E13">
        <v>0</v>
      </c>
      <c r="F13">
        <f t="shared" si="0"/>
        <v>0</v>
      </c>
      <c r="G13">
        <f t="shared" si="1"/>
        <v>259.93205482999997</v>
      </c>
    </row>
    <row r="14" spans="1:9">
      <c r="A14">
        <v>13</v>
      </c>
      <c r="B14" t="s">
        <v>80</v>
      </c>
      <c r="C14" s="61">
        <v>23.522717</v>
      </c>
      <c r="D14">
        <v>0</v>
      </c>
      <c r="E14">
        <v>0</v>
      </c>
      <c r="F14">
        <f t="shared" si="0"/>
        <v>0</v>
      </c>
      <c r="G14">
        <f t="shared" si="1"/>
        <v>283.45477182999997</v>
      </c>
    </row>
    <row r="15" spans="1:9">
      <c r="A15">
        <v>14</v>
      </c>
      <c r="B15" t="s">
        <v>80</v>
      </c>
      <c r="C15" s="61">
        <v>24.246493000000001</v>
      </c>
      <c r="D15">
        <v>0</v>
      </c>
      <c r="E15">
        <v>0</v>
      </c>
      <c r="F15">
        <f t="shared" si="0"/>
        <v>0</v>
      </c>
      <c r="G15">
        <f t="shared" si="1"/>
        <v>307.70126482999996</v>
      </c>
    </row>
    <row r="16" spans="1:9">
      <c r="A16">
        <v>15</v>
      </c>
      <c r="B16" t="s">
        <v>80</v>
      </c>
      <c r="C16" s="61">
        <v>25.6940448</v>
      </c>
      <c r="D16">
        <v>0</v>
      </c>
      <c r="E16">
        <v>0</v>
      </c>
      <c r="F16">
        <f t="shared" si="0"/>
        <v>0</v>
      </c>
      <c r="G16">
        <f t="shared" si="1"/>
        <v>333.39530962999993</v>
      </c>
    </row>
    <row r="17" spans="1:7">
      <c r="A17">
        <v>16</v>
      </c>
      <c r="B17" t="s">
        <v>80</v>
      </c>
      <c r="C17" s="61">
        <v>24.246493000000001</v>
      </c>
      <c r="D17">
        <v>0</v>
      </c>
      <c r="E17">
        <v>0</v>
      </c>
      <c r="F17">
        <f t="shared" si="0"/>
        <v>0</v>
      </c>
      <c r="G17">
        <f t="shared" si="1"/>
        <v>357.64180262999992</v>
      </c>
    </row>
    <row r="18" spans="1:7">
      <c r="A18">
        <v>17</v>
      </c>
      <c r="B18" t="s">
        <v>80</v>
      </c>
      <c r="C18" s="61">
        <v>19.541949500000001</v>
      </c>
      <c r="D18">
        <v>0</v>
      </c>
      <c r="E18">
        <v>0</v>
      </c>
      <c r="F18">
        <f t="shared" si="0"/>
        <v>0</v>
      </c>
      <c r="G18">
        <f t="shared" si="1"/>
        <v>377.1837521299999</v>
      </c>
    </row>
    <row r="19" spans="1:7">
      <c r="A19">
        <v>18</v>
      </c>
      <c r="B19" t="s">
        <v>80</v>
      </c>
      <c r="C19" s="61">
        <v>30.398588199999999</v>
      </c>
      <c r="D19">
        <v>0</v>
      </c>
      <c r="E19">
        <v>0</v>
      </c>
      <c r="F19">
        <f t="shared" si="0"/>
        <v>0</v>
      </c>
      <c r="G19">
        <f t="shared" si="1"/>
        <v>407.58234032999991</v>
      </c>
    </row>
    <row r="20" spans="1:7">
      <c r="A20">
        <v>19</v>
      </c>
      <c r="B20" t="s">
        <v>80</v>
      </c>
      <c r="C20" s="61">
        <v>3.6188795499999999</v>
      </c>
      <c r="D20">
        <v>0</v>
      </c>
      <c r="E20">
        <v>0</v>
      </c>
      <c r="F20">
        <f t="shared" si="0"/>
        <v>0</v>
      </c>
      <c r="G20">
        <f t="shared" si="1"/>
        <v>411.20121987999988</v>
      </c>
    </row>
    <row r="21" spans="1:7">
      <c r="A21">
        <v>20</v>
      </c>
      <c r="B21" t="s">
        <v>80</v>
      </c>
      <c r="C21" s="61">
        <v>4.8251727300000002</v>
      </c>
      <c r="D21">
        <v>0</v>
      </c>
      <c r="E21">
        <v>0</v>
      </c>
      <c r="F21">
        <f t="shared" si="0"/>
        <v>0</v>
      </c>
      <c r="G21">
        <f t="shared" si="1"/>
        <v>416.0263926099999</v>
      </c>
    </row>
    <row r="22" spans="1:7">
      <c r="A22">
        <v>21</v>
      </c>
      <c r="B22" t="s">
        <v>80</v>
      </c>
      <c r="C22" s="61">
        <v>22.7748153</v>
      </c>
      <c r="D22">
        <v>0</v>
      </c>
      <c r="E22">
        <v>0</v>
      </c>
      <c r="F22">
        <f t="shared" si="0"/>
        <v>0</v>
      </c>
      <c r="G22">
        <f t="shared" si="1"/>
        <v>438.8012079099999</v>
      </c>
    </row>
    <row r="23" spans="1:7">
      <c r="A23">
        <v>22</v>
      </c>
      <c r="B23" t="s">
        <v>80</v>
      </c>
      <c r="C23" s="61">
        <v>0.82027936000000001</v>
      </c>
      <c r="D23">
        <v>0</v>
      </c>
      <c r="E23">
        <v>0</v>
      </c>
      <c r="F23">
        <f t="shared" si="0"/>
        <v>0</v>
      </c>
      <c r="G23">
        <f t="shared" si="1"/>
        <v>439.62148726999988</v>
      </c>
    </row>
    <row r="24" spans="1:7">
      <c r="A24">
        <v>23</v>
      </c>
      <c r="B24" t="s">
        <v>83</v>
      </c>
      <c r="C24" s="61">
        <v>1069.4574399999999</v>
      </c>
      <c r="D24">
        <v>0</v>
      </c>
      <c r="E24">
        <v>0</v>
      </c>
      <c r="F24">
        <f t="shared" si="0"/>
        <v>0</v>
      </c>
      <c r="G24">
        <f t="shared" si="1"/>
        <v>1509.0789272699999</v>
      </c>
    </row>
    <row r="25" spans="1:7">
      <c r="A25">
        <v>24</v>
      </c>
      <c r="B25" t="s">
        <v>83</v>
      </c>
      <c r="C25" s="61">
        <v>833.17238599999996</v>
      </c>
      <c r="D25">
        <v>0</v>
      </c>
      <c r="E25">
        <v>0</v>
      </c>
      <c r="F25">
        <f t="shared" si="0"/>
        <v>0</v>
      </c>
      <c r="G25">
        <f t="shared" si="1"/>
        <v>2342.2513132699996</v>
      </c>
    </row>
    <row r="26" spans="1:7">
      <c r="A26">
        <v>25</v>
      </c>
      <c r="B26" t="s">
        <v>83</v>
      </c>
      <c r="C26" s="61">
        <v>726.14431300000001</v>
      </c>
      <c r="D26">
        <v>0</v>
      </c>
      <c r="E26">
        <v>0</v>
      </c>
      <c r="F26">
        <f t="shared" si="0"/>
        <v>0</v>
      </c>
      <c r="G26">
        <f t="shared" si="1"/>
        <v>3068.3956262699994</v>
      </c>
    </row>
    <row r="27" spans="1:7">
      <c r="A27">
        <v>26</v>
      </c>
      <c r="B27" t="s">
        <v>83</v>
      </c>
      <c r="C27" s="61">
        <v>1565.1620800000001</v>
      </c>
      <c r="D27">
        <v>0</v>
      </c>
      <c r="E27">
        <v>0</v>
      </c>
      <c r="F27">
        <f t="shared" si="0"/>
        <v>0</v>
      </c>
      <c r="G27">
        <f t="shared" si="1"/>
        <v>4633.5577062699995</v>
      </c>
    </row>
    <row r="28" spans="1:7">
      <c r="A28">
        <v>27</v>
      </c>
      <c r="B28" t="s">
        <v>83</v>
      </c>
      <c r="C28" s="61">
        <v>505.501823</v>
      </c>
      <c r="D28">
        <v>0</v>
      </c>
      <c r="E28">
        <v>0</v>
      </c>
      <c r="F28">
        <f t="shared" si="0"/>
        <v>0</v>
      </c>
      <c r="G28">
        <f t="shared" si="1"/>
        <v>5139.0595292699991</v>
      </c>
    </row>
    <row r="29" spans="1:7">
      <c r="A29">
        <v>28</v>
      </c>
      <c r="B29" t="s">
        <v>84</v>
      </c>
      <c r="C29" s="61">
        <v>2.0604872599999999</v>
      </c>
      <c r="D29">
        <v>0</v>
      </c>
      <c r="E29">
        <v>0</v>
      </c>
      <c r="F29">
        <f t="shared" si="0"/>
        <v>0</v>
      </c>
      <c r="G29">
        <f t="shared" si="1"/>
        <v>5141.1200165299988</v>
      </c>
    </row>
    <row r="30" spans="1:7">
      <c r="A30">
        <v>29</v>
      </c>
      <c r="B30" t="s">
        <v>84</v>
      </c>
      <c r="C30" s="61">
        <v>2.36956035</v>
      </c>
      <c r="D30">
        <v>0</v>
      </c>
      <c r="E30">
        <v>0</v>
      </c>
      <c r="F30">
        <f t="shared" si="0"/>
        <v>0</v>
      </c>
      <c r="G30">
        <f t="shared" si="1"/>
        <v>5143.4895768799988</v>
      </c>
    </row>
    <row r="31" spans="1:7">
      <c r="A31">
        <v>30</v>
      </c>
      <c r="B31" t="s">
        <v>84</v>
      </c>
      <c r="C31" s="61">
        <v>10.3024363</v>
      </c>
      <c r="D31">
        <v>0</v>
      </c>
      <c r="E31">
        <v>0</v>
      </c>
      <c r="F31">
        <f t="shared" si="0"/>
        <v>0</v>
      </c>
      <c r="G31">
        <f t="shared" si="1"/>
        <v>5153.7920131799992</v>
      </c>
    </row>
    <row r="32" spans="1:7">
      <c r="A32">
        <v>31</v>
      </c>
      <c r="B32" t="s">
        <v>84</v>
      </c>
      <c r="C32" s="61">
        <v>4.6360963399999999</v>
      </c>
      <c r="D32">
        <v>0</v>
      </c>
      <c r="E32">
        <v>0</v>
      </c>
      <c r="F32">
        <f t="shared" si="0"/>
        <v>0</v>
      </c>
      <c r="G32">
        <f t="shared" si="1"/>
        <v>5158.4281095199995</v>
      </c>
    </row>
    <row r="33" spans="1:7">
      <c r="A33">
        <v>32</v>
      </c>
      <c r="B33" t="s">
        <v>84</v>
      </c>
      <c r="C33" s="61">
        <v>1.03024363</v>
      </c>
      <c r="D33">
        <v>0</v>
      </c>
      <c r="E33">
        <v>0</v>
      </c>
      <c r="F33">
        <f t="shared" si="0"/>
        <v>0</v>
      </c>
      <c r="G33">
        <f t="shared" si="1"/>
        <v>5159.4583531499993</v>
      </c>
    </row>
    <row r="34" spans="1:7">
      <c r="A34">
        <v>33</v>
      </c>
      <c r="B34" t="s">
        <v>84</v>
      </c>
      <c r="C34" s="61">
        <v>18.544385399999999</v>
      </c>
      <c r="D34">
        <v>0</v>
      </c>
      <c r="E34">
        <v>0</v>
      </c>
      <c r="F34">
        <f t="shared" si="0"/>
        <v>0</v>
      </c>
      <c r="G34">
        <f t="shared" si="1"/>
        <v>5178.0027385499989</v>
      </c>
    </row>
    <row r="35" spans="1:7">
      <c r="A35">
        <v>34</v>
      </c>
      <c r="B35" t="s">
        <v>84</v>
      </c>
      <c r="C35" s="61">
        <v>3.0907308900000001</v>
      </c>
      <c r="D35">
        <v>0</v>
      </c>
      <c r="E35">
        <v>0</v>
      </c>
      <c r="F35">
        <f t="shared" si="0"/>
        <v>0</v>
      </c>
      <c r="G35">
        <f t="shared" si="1"/>
        <v>5181.0934694399984</v>
      </c>
    </row>
    <row r="36" spans="1:7">
      <c r="A36">
        <v>35</v>
      </c>
      <c r="B36" t="s">
        <v>84</v>
      </c>
      <c r="C36" s="61">
        <v>2.9361943500000001</v>
      </c>
      <c r="D36">
        <v>0</v>
      </c>
      <c r="E36">
        <v>0</v>
      </c>
      <c r="F36">
        <f t="shared" si="0"/>
        <v>0</v>
      </c>
      <c r="G36">
        <f t="shared" si="1"/>
        <v>5184.0296637899983</v>
      </c>
    </row>
    <row r="37" spans="1:7">
      <c r="A37">
        <v>36</v>
      </c>
      <c r="B37" t="s">
        <v>84</v>
      </c>
      <c r="C37" s="61">
        <v>7.7268272299999996</v>
      </c>
      <c r="D37">
        <v>0</v>
      </c>
      <c r="E37">
        <v>0</v>
      </c>
      <c r="F37">
        <f t="shared" si="0"/>
        <v>0</v>
      </c>
      <c r="G37">
        <f t="shared" si="1"/>
        <v>5191.7564910199981</v>
      </c>
    </row>
    <row r="38" spans="1:7">
      <c r="A38">
        <v>37</v>
      </c>
      <c r="B38" t="s">
        <v>84</v>
      </c>
      <c r="C38" s="61">
        <v>515.12181599999997</v>
      </c>
      <c r="D38">
        <v>0</v>
      </c>
      <c r="E38">
        <v>0</v>
      </c>
      <c r="F38">
        <f t="shared" si="0"/>
        <v>0</v>
      </c>
      <c r="G38">
        <f t="shared" si="1"/>
        <v>5706.8783070199979</v>
      </c>
    </row>
    <row r="39" spans="1:7">
      <c r="A39">
        <v>38</v>
      </c>
      <c r="B39" t="s">
        <v>84</v>
      </c>
      <c r="C39" s="61">
        <v>6.0784374200000002</v>
      </c>
      <c r="D39">
        <v>0</v>
      </c>
      <c r="E39">
        <v>0</v>
      </c>
      <c r="F39">
        <f t="shared" si="0"/>
        <v>0</v>
      </c>
      <c r="G39">
        <f t="shared" si="1"/>
        <v>5712.9567444399981</v>
      </c>
    </row>
    <row r="40" spans="1:7">
      <c r="A40">
        <v>39</v>
      </c>
      <c r="B40" t="s">
        <v>84</v>
      </c>
      <c r="C40" s="61">
        <v>8.2419490500000006</v>
      </c>
      <c r="D40">
        <v>0</v>
      </c>
      <c r="E40">
        <v>0</v>
      </c>
      <c r="F40">
        <f t="shared" si="0"/>
        <v>0</v>
      </c>
      <c r="G40">
        <f t="shared" si="1"/>
        <v>5721.1986934899978</v>
      </c>
    </row>
    <row r="41" spans="1:7">
      <c r="A41">
        <v>40</v>
      </c>
      <c r="B41" t="s">
        <v>84</v>
      </c>
      <c r="C41" s="61">
        <v>2.83316999</v>
      </c>
      <c r="D41">
        <v>0</v>
      </c>
      <c r="E41">
        <v>0</v>
      </c>
      <c r="F41">
        <f t="shared" si="0"/>
        <v>0</v>
      </c>
      <c r="G41">
        <f t="shared" si="1"/>
        <v>5724.0318634799978</v>
      </c>
    </row>
    <row r="42" spans="1:7">
      <c r="A42">
        <v>41</v>
      </c>
      <c r="B42" t="s">
        <v>84</v>
      </c>
      <c r="C42" s="61">
        <v>0.56663399999999997</v>
      </c>
      <c r="D42">
        <v>0</v>
      </c>
      <c r="E42">
        <v>0</v>
      </c>
      <c r="F42">
        <f t="shared" si="0"/>
        <v>0</v>
      </c>
      <c r="G42">
        <f t="shared" si="1"/>
        <v>5724.5984974799976</v>
      </c>
    </row>
    <row r="43" spans="1:7">
      <c r="A43">
        <v>42</v>
      </c>
      <c r="B43" t="s">
        <v>84</v>
      </c>
      <c r="C43" s="61">
        <v>1.6483898100000001</v>
      </c>
      <c r="D43">
        <v>0</v>
      </c>
      <c r="E43">
        <v>0</v>
      </c>
      <c r="F43">
        <f t="shared" si="0"/>
        <v>0</v>
      </c>
      <c r="G43">
        <f t="shared" si="1"/>
        <v>5726.2468872899972</v>
      </c>
    </row>
    <row r="44" spans="1:7">
      <c r="A44">
        <v>43</v>
      </c>
      <c r="B44" t="s">
        <v>84</v>
      </c>
      <c r="C44" s="61">
        <v>1.54536545</v>
      </c>
      <c r="D44">
        <v>0</v>
      </c>
      <c r="E44">
        <v>0</v>
      </c>
      <c r="F44">
        <f t="shared" si="0"/>
        <v>0</v>
      </c>
      <c r="G44">
        <f t="shared" si="1"/>
        <v>5727.7922527399969</v>
      </c>
    </row>
    <row r="45" spans="1:7">
      <c r="A45">
        <v>44</v>
      </c>
      <c r="B45" t="s">
        <v>84</v>
      </c>
      <c r="C45" s="61">
        <v>0.82419489999999995</v>
      </c>
      <c r="D45">
        <v>0</v>
      </c>
      <c r="E45">
        <v>0</v>
      </c>
      <c r="F45">
        <f t="shared" si="0"/>
        <v>0</v>
      </c>
      <c r="G45">
        <f t="shared" si="1"/>
        <v>5728.6164476399972</v>
      </c>
    </row>
    <row r="46" spans="1:7">
      <c r="A46">
        <v>45</v>
      </c>
      <c r="B46" t="s">
        <v>84</v>
      </c>
      <c r="C46" s="61">
        <v>0.87570709000000002</v>
      </c>
      <c r="D46">
        <v>0</v>
      </c>
      <c r="E46">
        <v>0</v>
      </c>
      <c r="F46">
        <f t="shared" si="0"/>
        <v>0</v>
      </c>
      <c r="G46">
        <f t="shared" si="1"/>
        <v>5729.4921547299973</v>
      </c>
    </row>
    <row r="47" spans="1:7">
      <c r="A47">
        <v>46</v>
      </c>
      <c r="B47" t="s">
        <v>84</v>
      </c>
      <c r="C47" s="61">
        <v>18.544385399999999</v>
      </c>
      <c r="D47">
        <v>0</v>
      </c>
      <c r="E47">
        <v>0</v>
      </c>
      <c r="F47">
        <f t="shared" si="0"/>
        <v>0</v>
      </c>
      <c r="G47">
        <f t="shared" si="1"/>
        <v>5748.0365401299969</v>
      </c>
    </row>
    <row r="48" spans="1:7">
      <c r="A48">
        <v>47</v>
      </c>
      <c r="B48" t="s">
        <v>84</v>
      </c>
      <c r="C48" s="61">
        <v>1.6999019900000001</v>
      </c>
      <c r="D48">
        <v>0</v>
      </c>
      <c r="E48">
        <v>0</v>
      </c>
      <c r="F48">
        <f t="shared" si="0"/>
        <v>0</v>
      </c>
      <c r="G48">
        <f t="shared" si="1"/>
        <v>5749.7364421199973</v>
      </c>
    </row>
    <row r="49" spans="1:7">
      <c r="A49">
        <v>48</v>
      </c>
      <c r="B49" t="s">
        <v>84</v>
      </c>
      <c r="C49" s="61">
        <v>0.97873144999999995</v>
      </c>
      <c r="D49">
        <v>0</v>
      </c>
      <c r="E49">
        <v>0</v>
      </c>
      <c r="F49">
        <f t="shared" si="0"/>
        <v>0</v>
      </c>
      <c r="G49">
        <f t="shared" si="1"/>
        <v>5750.7151735699972</v>
      </c>
    </row>
    <row r="50" spans="1:7">
      <c r="A50">
        <v>49</v>
      </c>
      <c r="B50" t="s">
        <v>84</v>
      </c>
      <c r="C50" s="61">
        <v>5.9754130600000002</v>
      </c>
      <c r="D50">
        <v>0</v>
      </c>
      <c r="E50">
        <v>0</v>
      </c>
      <c r="F50">
        <f t="shared" si="0"/>
        <v>0</v>
      </c>
      <c r="G50">
        <f t="shared" si="1"/>
        <v>5756.6905866299976</v>
      </c>
    </row>
    <row r="51" spans="1:7">
      <c r="A51">
        <v>50</v>
      </c>
      <c r="B51" t="s">
        <v>84</v>
      </c>
      <c r="C51" s="61">
        <v>30.392187100000001</v>
      </c>
      <c r="D51">
        <v>0</v>
      </c>
      <c r="E51">
        <v>0</v>
      </c>
      <c r="F51">
        <f t="shared" si="0"/>
        <v>0</v>
      </c>
      <c r="G51">
        <f t="shared" si="1"/>
        <v>5787.0827737299978</v>
      </c>
    </row>
    <row r="52" spans="1:7">
      <c r="A52">
        <v>51</v>
      </c>
      <c r="B52" t="s">
        <v>84</v>
      </c>
      <c r="C52" s="61">
        <v>5.4087790599999996</v>
      </c>
      <c r="D52">
        <v>0</v>
      </c>
      <c r="E52">
        <v>0</v>
      </c>
      <c r="F52">
        <f t="shared" si="0"/>
        <v>0</v>
      </c>
      <c r="G52">
        <f t="shared" si="1"/>
        <v>5792.4915527899975</v>
      </c>
    </row>
    <row r="53" spans="1:7">
      <c r="A53">
        <v>52</v>
      </c>
      <c r="B53" t="s">
        <v>84</v>
      </c>
      <c r="C53" s="61">
        <v>2.47258471</v>
      </c>
      <c r="D53">
        <v>0</v>
      </c>
      <c r="E53">
        <v>0</v>
      </c>
      <c r="F53">
        <f t="shared" si="0"/>
        <v>0</v>
      </c>
      <c r="G53">
        <f t="shared" si="1"/>
        <v>5794.9641374999974</v>
      </c>
    </row>
    <row r="54" spans="1:7">
      <c r="A54">
        <v>53</v>
      </c>
      <c r="B54" t="s">
        <v>84</v>
      </c>
      <c r="C54" s="61">
        <v>6.1814617900000002</v>
      </c>
      <c r="D54">
        <v>0</v>
      </c>
      <c r="E54">
        <v>0</v>
      </c>
      <c r="F54">
        <f t="shared" si="0"/>
        <v>0</v>
      </c>
      <c r="G54">
        <f t="shared" si="1"/>
        <v>5801.1455992899973</v>
      </c>
    </row>
    <row r="55" spans="1:7">
      <c r="A55">
        <v>54</v>
      </c>
      <c r="B55" t="s">
        <v>84</v>
      </c>
      <c r="C55" s="61">
        <v>2.1635116299999999</v>
      </c>
      <c r="D55">
        <v>0</v>
      </c>
      <c r="E55">
        <v>0</v>
      </c>
      <c r="F55">
        <f t="shared" si="0"/>
        <v>0</v>
      </c>
      <c r="G55">
        <f t="shared" si="1"/>
        <v>5803.3091109199977</v>
      </c>
    </row>
    <row r="56" spans="1:7">
      <c r="A56">
        <v>55</v>
      </c>
      <c r="B56" t="s">
        <v>84</v>
      </c>
      <c r="C56" s="61">
        <v>0.61814617999999999</v>
      </c>
      <c r="D56">
        <v>0</v>
      </c>
      <c r="E56">
        <v>0</v>
      </c>
      <c r="F56">
        <f t="shared" si="0"/>
        <v>0</v>
      </c>
      <c r="G56">
        <f t="shared" si="1"/>
        <v>5803.9272570999974</v>
      </c>
    </row>
    <row r="57" spans="1:7">
      <c r="A57">
        <v>56</v>
      </c>
      <c r="B57" t="s">
        <v>84</v>
      </c>
      <c r="C57" s="61">
        <v>0.92721927000000004</v>
      </c>
      <c r="D57">
        <v>0</v>
      </c>
      <c r="E57">
        <v>0</v>
      </c>
      <c r="F57">
        <f t="shared" si="0"/>
        <v>0</v>
      </c>
      <c r="G57">
        <f t="shared" si="1"/>
        <v>5804.8544763699974</v>
      </c>
    </row>
    <row r="58" spans="1:7">
      <c r="A58">
        <v>57</v>
      </c>
      <c r="B58" t="s">
        <v>84</v>
      </c>
      <c r="C58" s="61">
        <v>2.57560908</v>
      </c>
      <c r="D58">
        <v>0</v>
      </c>
      <c r="E58">
        <v>0</v>
      </c>
      <c r="F58">
        <f t="shared" si="0"/>
        <v>0</v>
      </c>
      <c r="G58">
        <f t="shared" si="1"/>
        <v>5807.430085449997</v>
      </c>
    </row>
    <row r="59" spans="1:7">
      <c r="A59">
        <v>58</v>
      </c>
      <c r="B59" t="s">
        <v>84</v>
      </c>
      <c r="C59" s="61">
        <v>0.51512181999999995</v>
      </c>
      <c r="D59">
        <v>0</v>
      </c>
      <c r="E59">
        <v>0</v>
      </c>
      <c r="F59">
        <f t="shared" si="0"/>
        <v>0</v>
      </c>
      <c r="G59">
        <f t="shared" si="1"/>
        <v>5807.9452072699969</v>
      </c>
    </row>
    <row r="60" spans="1:7">
      <c r="A60">
        <v>59</v>
      </c>
      <c r="B60" t="s">
        <v>84</v>
      </c>
      <c r="C60" s="61">
        <v>11.3326799</v>
      </c>
      <c r="D60">
        <v>0</v>
      </c>
      <c r="E60">
        <v>0</v>
      </c>
      <c r="F60">
        <f t="shared" si="0"/>
        <v>0</v>
      </c>
      <c r="G60">
        <f t="shared" si="1"/>
        <v>5819.2778871699966</v>
      </c>
    </row>
    <row r="61" spans="1:7">
      <c r="A61">
        <v>60</v>
      </c>
      <c r="B61" t="s">
        <v>84</v>
      </c>
      <c r="C61" s="61">
        <v>3.0907308900000001</v>
      </c>
      <c r="D61">
        <v>0</v>
      </c>
      <c r="E61">
        <v>0</v>
      </c>
      <c r="F61">
        <f t="shared" si="0"/>
        <v>0</v>
      </c>
      <c r="G61">
        <f t="shared" si="1"/>
        <v>5822.3686180599962</v>
      </c>
    </row>
    <row r="62" spans="1:7">
      <c r="A62">
        <v>61</v>
      </c>
      <c r="B62" t="s">
        <v>84</v>
      </c>
      <c r="C62" s="61">
        <v>2.0604872599999999</v>
      </c>
      <c r="D62">
        <v>0</v>
      </c>
      <c r="E62">
        <v>0</v>
      </c>
      <c r="F62">
        <f t="shared" si="0"/>
        <v>0</v>
      </c>
      <c r="G62">
        <f t="shared" si="1"/>
        <v>5824.4291053199959</v>
      </c>
    </row>
    <row r="63" spans="1:7">
      <c r="A63">
        <v>62</v>
      </c>
      <c r="B63" t="s">
        <v>84</v>
      </c>
      <c r="C63" s="61">
        <v>1.28780454</v>
      </c>
      <c r="D63">
        <v>0</v>
      </c>
      <c r="E63">
        <v>0</v>
      </c>
      <c r="F63">
        <f t="shared" si="0"/>
        <v>0</v>
      </c>
      <c r="G63">
        <f t="shared" si="1"/>
        <v>5825.7169098599961</v>
      </c>
    </row>
    <row r="64" spans="1:7">
      <c r="A64">
        <v>63</v>
      </c>
      <c r="B64" t="s">
        <v>84</v>
      </c>
      <c r="C64" s="61">
        <v>1.54536545</v>
      </c>
      <c r="D64">
        <v>0</v>
      </c>
      <c r="E64">
        <v>0</v>
      </c>
      <c r="F64">
        <f t="shared" si="0"/>
        <v>0</v>
      </c>
      <c r="G64">
        <f t="shared" si="1"/>
        <v>5827.2622753099959</v>
      </c>
    </row>
    <row r="65" spans="1:7">
      <c r="A65">
        <v>64</v>
      </c>
      <c r="B65" t="s">
        <v>84</v>
      </c>
      <c r="C65" s="61">
        <v>1.03024363</v>
      </c>
      <c r="D65">
        <v>0</v>
      </c>
      <c r="E65">
        <v>0</v>
      </c>
      <c r="F65">
        <f t="shared" si="0"/>
        <v>0</v>
      </c>
      <c r="G65">
        <f t="shared" si="1"/>
        <v>5828.2925189399957</v>
      </c>
    </row>
    <row r="66" spans="1:7">
      <c r="A66">
        <v>65</v>
      </c>
      <c r="B66" t="s">
        <v>84</v>
      </c>
      <c r="C66" s="61">
        <v>2.0604872599999999</v>
      </c>
      <c r="D66">
        <v>0</v>
      </c>
      <c r="E66">
        <v>0</v>
      </c>
      <c r="F66">
        <f t="shared" si="0"/>
        <v>0</v>
      </c>
      <c r="G66">
        <f t="shared" si="1"/>
        <v>5830.3530061999954</v>
      </c>
    </row>
    <row r="67" spans="1:7">
      <c r="A67">
        <v>66</v>
      </c>
      <c r="B67" t="s">
        <v>84</v>
      </c>
      <c r="C67" s="61">
        <v>2.57560908</v>
      </c>
      <c r="D67">
        <v>0</v>
      </c>
      <c r="E67">
        <v>0</v>
      </c>
      <c r="F67">
        <f t="shared" ref="F67:F130" si="2">D67*$I$1/1000</f>
        <v>0</v>
      </c>
      <c r="G67">
        <f t="shared" si="1"/>
        <v>5832.928615279995</v>
      </c>
    </row>
    <row r="68" spans="1:7">
      <c r="A68">
        <v>67</v>
      </c>
      <c r="B68" t="s">
        <v>84</v>
      </c>
      <c r="C68" s="61">
        <v>12.3629236</v>
      </c>
      <c r="D68">
        <v>0</v>
      </c>
      <c r="E68">
        <v>0</v>
      </c>
      <c r="F68">
        <f t="shared" si="2"/>
        <v>0</v>
      </c>
      <c r="G68">
        <f t="shared" ref="G68:G131" si="3">G67+C68</f>
        <v>5845.2915388799947</v>
      </c>
    </row>
    <row r="69" spans="1:7">
      <c r="A69">
        <v>68</v>
      </c>
      <c r="B69" t="s">
        <v>84</v>
      </c>
      <c r="C69" s="61">
        <v>2.57560908</v>
      </c>
      <c r="D69">
        <v>0</v>
      </c>
      <c r="E69">
        <v>0</v>
      </c>
      <c r="F69">
        <f t="shared" si="2"/>
        <v>0</v>
      </c>
      <c r="G69">
        <f t="shared" si="3"/>
        <v>5847.8671479599943</v>
      </c>
    </row>
    <row r="70" spans="1:7">
      <c r="A70">
        <v>69</v>
      </c>
      <c r="B70" t="s">
        <v>84</v>
      </c>
      <c r="C70" s="61">
        <v>1.7514141700000001</v>
      </c>
      <c r="D70">
        <v>0</v>
      </c>
      <c r="E70">
        <v>0</v>
      </c>
      <c r="F70">
        <f t="shared" si="2"/>
        <v>0</v>
      </c>
      <c r="G70">
        <f t="shared" si="3"/>
        <v>5849.6185621299946</v>
      </c>
    </row>
    <row r="71" spans="1:7">
      <c r="A71">
        <v>70</v>
      </c>
      <c r="B71" t="s">
        <v>84</v>
      </c>
      <c r="C71" s="61">
        <v>2.57560908</v>
      </c>
      <c r="D71">
        <v>0</v>
      </c>
      <c r="E71">
        <v>0</v>
      </c>
      <c r="F71">
        <f t="shared" si="2"/>
        <v>0</v>
      </c>
      <c r="G71">
        <f t="shared" si="3"/>
        <v>5852.1941712099942</v>
      </c>
    </row>
    <row r="72" spans="1:7">
      <c r="A72">
        <v>71</v>
      </c>
      <c r="B72" t="s">
        <v>84</v>
      </c>
      <c r="C72" s="61">
        <v>1.6999019900000001</v>
      </c>
      <c r="D72">
        <v>0</v>
      </c>
      <c r="E72">
        <v>0</v>
      </c>
      <c r="F72">
        <f t="shared" si="2"/>
        <v>0</v>
      </c>
      <c r="G72">
        <f t="shared" si="3"/>
        <v>5853.8940731999946</v>
      </c>
    </row>
    <row r="73" spans="1:7">
      <c r="A73">
        <v>72</v>
      </c>
      <c r="B73" t="s">
        <v>84</v>
      </c>
      <c r="C73" s="61">
        <v>1.03024363</v>
      </c>
      <c r="D73">
        <v>0</v>
      </c>
      <c r="E73">
        <v>0</v>
      </c>
      <c r="F73">
        <f t="shared" si="2"/>
        <v>0</v>
      </c>
      <c r="G73">
        <f t="shared" si="3"/>
        <v>5854.9243168299945</v>
      </c>
    </row>
    <row r="74" spans="1:7">
      <c r="A74">
        <v>73</v>
      </c>
      <c r="B74" t="s">
        <v>84</v>
      </c>
      <c r="C74" s="61">
        <v>0.77268272000000005</v>
      </c>
      <c r="D74">
        <v>0</v>
      </c>
      <c r="E74">
        <v>0</v>
      </c>
      <c r="F74">
        <f t="shared" si="2"/>
        <v>0</v>
      </c>
      <c r="G74">
        <f t="shared" si="3"/>
        <v>5855.6969995499949</v>
      </c>
    </row>
    <row r="75" spans="1:7">
      <c r="A75">
        <v>74</v>
      </c>
      <c r="B75" t="s">
        <v>84</v>
      </c>
      <c r="C75" s="61">
        <v>0.72117054000000003</v>
      </c>
      <c r="D75">
        <v>0</v>
      </c>
      <c r="E75">
        <v>0</v>
      </c>
      <c r="F75">
        <f t="shared" si="2"/>
        <v>0</v>
      </c>
      <c r="G75">
        <f t="shared" si="3"/>
        <v>5856.4181700899944</v>
      </c>
    </row>
    <row r="76" spans="1:7">
      <c r="A76">
        <v>75</v>
      </c>
      <c r="B76" t="s">
        <v>84</v>
      </c>
      <c r="C76" s="61">
        <v>1.03024363</v>
      </c>
      <c r="D76">
        <v>0</v>
      </c>
      <c r="E76">
        <v>0</v>
      </c>
      <c r="F76">
        <f t="shared" si="2"/>
        <v>0</v>
      </c>
      <c r="G76">
        <f t="shared" si="3"/>
        <v>5857.4484137199943</v>
      </c>
    </row>
    <row r="77" spans="1:7">
      <c r="A77">
        <v>76</v>
      </c>
      <c r="B77" t="s">
        <v>84</v>
      </c>
      <c r="C77" s="61">
        <v>9.2721926799999999</v>
      </c>
      <c r="D77">
        <v>0</v>
      </c>
      <c r="E77">
        <v>0</v>
      </c>
      <c r="F77">
        <f t="shared" si="2"/>
        <v>0</v>
      </c>
      <c r="G77">
        <f t="shared" si="3"/>
        <v>5866.7206063999947</v>
      </c>
    </row>
    <row r="78" spans="1:7">
      <c r="A78">
        <v>77</v>
      </c>
      <c r="B78" t="s">
        <v>84</v>
      </c>
      <c r="C78" s="61">
        <v>5.15121816</v>
      </c>
      <c r="D78">
        <v>0</v>
      </c>
      <c r="E78">
        <v>0</v>
      </c>
      <c r="F78">
        <f t="shared" si="2"/>
        <v>0</v>
      </c>
      <c r="G78">
        <f t="shared" si="3"/>
        <v>5871.8718245599948</v>
      </c>
    </row>
    <row r="79" spans="1:7">
      <c r="A79">
        <v>78</v>
      </c>
      <c r="B79" t="s">
        <v>84</v>
      </c>
      <c r="C79" s="61">
        <v>3.0907308900000001</v>
      </c>
      <c r="D79">
        <v>0</v>
      </c>
      <c r="E79">
        <v>0</v>
      </c>
      <c r="F79">
        <f t="shared" si="2"/>
        <v>0</v>
      </c>
      <c r="G79">
        <f t="shared" si="3"/>
        <v>5874.9625554499944</v>
      </c>
    </row>
    <row r="80" spans="1:7">
      <c r="A80">
        <v>79</v>
      </c>
      <c r="B80" t="s">
        <v>84</v>
      </c>
      <c r="C80" s="61">
        <v>0.72117054000000003</v>
      </c>
      <c r="D80">
        <v>0</v>
      </c>
      <c r="E80">
        <v>0</v>
      </c>
      <c r="F80">
        <f t="shared" si="2"/>
        <v>0</v>
      </c>
      <c r="G80">
        <f t="shared" si="3"/>
        <v>5875.6837259899939</v>
      </c>
    </row>
    <row r="81" spans="1:7">
      <c r="A81">
        <v>80</v>
      </c>
      <c r="B81" t="s">
        <v>84</v>
      </c>
      <c r="C81" s="61">
        <v>1.7514141700000001</v>
      </c>
      <c r="D81">
        <v>0</v>
      </c>
      <c r="E81">
        <v>0</v>
      </c>
      <c r="F81">
        <f t="shared" si="2"/>
        <v>0</v>
      </c>
      <c r="G81">
        <f t="shared" si="3"/>
        <v>5877.4351401599943</v>
      </c>
    </row>
    <row r="82" spans="1:7">
      <c r="A82">
        <v>81</v>
      </c>
      <c r="B82" t="s">
        <v>84</v>
      </c>
      <c r="C82" s="61">
        <v>4.1209745199999999</v>
      </c>
      <c r="D82">
        <v>0</v>
      </c>
      <c r="E82">
        <v>0</v>
      </c>
      <c r="F82">
        <f t="shared" si="2"/>
        <v>0</v>
      </c>
      <c r="G82">
        <f t="shared" si="3"/>
        <v>5881.5561146799946</v>
      </c>
    </row>
    <row r="83" spans="1:7">
      <c r="A83">
        <v>82</v>
      </c>
      <c r="B83" t="s">
        <v>84</v>
      </c>
      <c r="C83" s="61">
        <v>2.7816578000000001</v>
      </c>
      <c r="D83">
        <v>0</v>
      </c>
      <c r="E83">
        <v>0</v>
      </c>
      <c r="F83">
        <f t="shared" si="2"/>
        <v>0</v>
      </c>
      <c r="G83">
        <f t="shared" si="3"/>
        <v>5884.3377724799948</v>
      </c>
    </row>
    <row r="84" spans="1:7">
      <c r="A84">
        <v>83</v>
      </c>
      <c r="B84" t="s">
        <v>84</v>
      </c>
      <c r="C84" s="61">
        <v>0.51512181999999995</v>
      </c>
      <c r="D84">
        <v>0</v>
      </c>
      <c r="E84">
        <v>0</v>
      </c>
      <c r="F84">
        <f t="shared" si="2"/>
        <v>0</v>
      </c>
      <c r="G84">
        <f t="shared" si="3"/>
        <v>5884.8528942999947</v>
      </c>
    </row>
    <row r="85" spans="1:7">
      <c r="A85">
        <v>84</v>
      </c>
      <c r="B85" t="s">
        <v>84</v>
      </c>
      <c r="C85" s="61">
        <v>1.54536545</v>
      </c>
      <c r="D85">
        <v>0</v>
      </c>
      <c r="E85">
        <v>0</v>
      </c>
      <c r="F85">
        <f t="shared" si="2"/>
        <v>0</v>
      </c>
      <c r="G85">
        <f t="shared" si="3"/>
        <v>5886.3982597499944</v>
      </c>
    </row>
    <row r="86" spans="1:7">
      <c r="A86">
        <v>85</v>
      </c>
      <c r="B86" t="s">
        <v>84</v>
      </c>
      <c r="C86" s="61">
        <v>6.1299495999999998</v>
      </c>
      <c r="D86">
        <v>0</v>
      </c>
      <c r="E86">
        <v>0</v>
      </c>
      <c r="F86">
        <f t="shared" si="2"/>
        <v>0</v>
      </c>
      <c r="G86">
        <f t="shared" si="3"/>
        <v>5892.5282093499945</v>
      </c>
    </row>
    <row r="87" spans="1:7">
      <c r="A87">
        <v>86</v>
      </c>
      <c r="B87" t="s">
        <v>84</v>
      </c>
      <c r="C87" s="61">
        <v>3.0907308900000001</v>
      </c>
      <c r="D87">
        <v>0</v>
      </c>
      <c r="E87">
        <v>0</v>
      </c>
      <c r="F87">
        <f t="shared" si="2"/>
        <v>0</v>
      </c>
      <c r="G87">
        <f t="shared" si="3"/>
        <v>5895.6189402399941</v>
      </c>
    </row>
    <row r="88" spans="1:7">
      <c r="A88">
        <v>87</v>
      </c>
      <c r="B88" t="s">
        <v>84</v>
      </c>
      <c r="C88" s="61">
        <v>7.7268272299999996</v>
      </c>
      <c r="D88">
        <v>0</v>
      </c>
      <c r="E88">
        <v>0</v>
      </c>
      <c r="F88">
        <f t="shared" si="2"/>
        <v>0</v>
      </c>
      <c r="G88">
        <f t="shared" si="3"/>
        <v>5903.3457674699939</v>
      </c>
    </row>
    <row r="89" spans="1:7">
      <c r="A89">
        <v>88</v>
      </c>
      <c r="B89" t="s">
        <v>84</v>
      </c>
      <c r="C89" s="61">
        <v>0.51512181999999995</v>
      </c>
      <c r="D89">
        <v>0</v>
      </c>
      <c r="E89">
        <v>0</v>
      </c>
      <c r="F89">
        <f t="shared" si="2"/>
        <v>0</v>
      </c>
      <c r="G89">
        <f t="shared" si="3"/>
        <v>5903.8608892899938</v>
      </c>
    </row>
    <row r="90" spans="1:7">
      <c r="A90">
        <v>89</v>
      </c>
      <c r="B90" t="s">
        <v>84</v>
      </c>
      <c r="C90" s="61">
        <v>22.665359899999999</v>
      </c>
      <c r="D90">
        <v>0</v>
      </c>
      <c r="E90">
        <v>0</v>
      </c>
      <c r="F90">
        <f t="shared" si="2"/>
        <v>0</v>
      </c>
      <c r="G90">
        <f t="shared" si="3"/>
        <v>5926.5262491899939</v>
      </c>
    </row>
    <row r="91" spans="1:7">
      <c r="A91">
        <v>90</v>
      </c>
      <c r="B91" t="s">
        <v>84</v>
      </c>
      <c r="C91" s="61">
        <v>1.54536545</v>
      </c>
      <c r="D91">
        <v>0</v>
      </c>
      <c r="E91">
        <v>0</v>
      </c>
      <c r="F91">
        <f t="shared" si="2"/>
        <v>0</v>
      </c>
      <c r="G91">
        <f t="shared" si="3"/>
        <v>5928.0716146399936</v>
      </c>
    </row>
    <row r="92" spans="1:7">
      <c r="A92">
        <v>91</v>
      </c>
      <c r="B92" t="s">
        <v>84</v>
      </c>
      <c r="C92" s="61">
        <v>3.0907308900000001</v>
      </c>
      <c r="D92">
        <v>0</v>
      </c>
      <c r="E92">
        <v>0</v>
      </c>
      <c r="F92">
        <f t="shared" si="2"/>
        <v>0</v>
      </c>
      <c r="G92">
        <f t="shared" si="3"/>
        <v>5931.1623455299932</v>
      </c>
    </row>
    <row r="93" spans="1:7">
      <c r="A93">
        <v>92</v>
      </c>
      <c r="B93" t="s">
        <v>84</v>
      </c>
      <c r="C93" s="61">
        <v>4.6360963399999999</v>
      </c>
      <c r="D93">
        <v>0</v>
      </c>
      <c r="E93">
        <v>0</v>
      </c>
      <c r="F93">
        <f t="shared" si="2"/>
        <v>0</v>
      </c>
      <c r="G93">
        <f t="shared" si="3"/>
        <v>5935.7984418699934</v>
      </c>
    </row>
    <row r="94" spans="1:7">
      <c r="A94">
        <v>93</v>
      </c>
      <c r="B94" t="s">
        <v>84</v>
      </c>
      <c r="C94" s="61">
        <v>2.0604872599999999</v>
      </c>
      <c r="D94">
        <v>0</v>
      </c>
      <c r="E94">
        <v>0</v>
      </c>
      <c r="F94">
        <f t="shared" si="2"/>
        <v>0</v>
      </c>
      <c r="G94">
        <f t="shared" si="3"/>
        <v>5937.8589291299932</v>
      </c>
    </row>
    <row r="95" spans="1:7">
      <c r="A95">
        <v>94</v>
      </c>
      <c r="B95" t="s">
        <v>84</v>
      </c>
      <c r="C95" s="61">
        <v>3.0907308900000001</v>
      </c>
      <c r="D95">
        <v>0</v>
      </c>
      <c r="E95">
        <v>0</v>
      </c>
      <c r="F95">
        <f t="shared" si="2"/>
        <v>0</v>
      </c>
      <c r="G95">
        <f t="shared" si="3"/>
        <v>5940.9496600199927</v>
      </c>
    </row>
    <row r="96" spans="1:7">
      <c r="A96">
        <v>95</v>
      </c>
      <c r="B96" t="s">
        <v>84</v>
      </c>
      <c r="C96" s="61">
        <v>6.3875105100000003</v>
      </c>
      <c r="D96">
        <v>0</v>
      </c>
      <c r="E96">
        <v>0</v>
      </c>
      <c r="F96">
        <f t="shared" si="2"/>
        <v>0</v>
      </c>
      <c r="G96">
        <f t="shared" si="3"/>
        <v>5947.3371705299924</v>
      </c>
    </row>
    <row r="97" spans="1:7">
      <c r="A97">
        <v>96</v>
      </c>
      <c r="B97" t="s">
        <v>84</v>
      </c>
      <c r="C97" s="61">
        <v>0.51512181999999995</v>
      </c>
      <c r="D97">
        <v>0</v>
      </c>
      <c r="E97">
        <v>0</v>
      </c>
      <c r="F97">
        <f t="shared" si="2"/>
        <v>0</v>
      </c>
      <c r="G97">
        <f t="shared" si="3"/>
        <v>5947.8522923499922</v>
      </c>
    </row>
    <row r="98" spans="1:7">
      <c r="A98">
        <v>97</v>
      </c>
      <c r="B98" t="s">
        <v>84</v>
      </c>
      <c r="C98" s="61">
        <v>1.9574628999999999</v>
      </c>
      <c r="D98">
        <v>0</v>
      </c>
      <c r="E98">
        <v>0</v>
      </c>
      <c r="F98">
        <f t="shared" si="2"/>
        <v>0</v>
      </c>
      <c r="G98">
        <f t="shared" si="3"/>
        <v>5949.8097552499921</v>
      </c>
    </row>
    <row r="99" spans="1:7">
      <c r="A99">
        <v>98</v>
      </c>
      <c r="B99" t="s">
        <v>84</v>
      </c>
      <c r="C99" s="61">
        <v>2.67863344</v>
      </c>
      <c r="D99">
        <v>0</v>
      </c>
      <c r="E99">
        <v>0</v>
      </c>
      <c r="F99">
        <f t="shared" si="2"/>
        <v>0</v>
      </c>
      <c r="G99">
        <f t="shared" si="3"/>
        <v>5952.4883886899925</v>
      </c>
    </row>
    <row r="100" spans="1:7">
      <c r="A100">
        <v>99</v>
      </c>
      <c r="B100" t="s">
        <v>84</v>
      </c>
      <c r="C100" s="61">
        <v>123.62923600000001</v>
      </c>
      <c r="D100">
        <v>0</v>
      </c>
      <c r="E100">
        <v>0</v>
      </c>
      <c r="F100">
        <f t="shared" si="2"/>
        <v>0</v>
      </c>
      <c r="G100">
        <f t="shared" si="3"/>
        <v>6076.1176246899922</v>
      </c>
    </row>
    <row r="101" spans="1:7">
      <c r="A101">
        <v>100</v>
      </c>
      <c r="B101" t="s">
        <v>84</v>
      </c>
      <c r="C101" s="61">
        <v>4.1209745199999999</v>
      </c>
      <c r="D101">
        <v>0</v>
      </c>
      <c r="E101">
        <v>0</v>
      </c>
      <c r="F101">
        <f t="shared" si="2"/>
        <v>0</v>
      </c>
      <c r="G101">
        <f t="shared" si="3"/>
        <v>6080.2385992099926</v>
      </c>
    </row>
    <row r="102" spans="1:7">
      <c r="A102">
        <v>101</v>
      </c>
      <c r="B102" t="s">
        <v>84</v>
      </c>
      <c r="C102" s="61">
        <v>6.6965836000000003</v>
      </c>
      <c r="D102">
        <v>0</v>
      </c>
      <c r="E102">
        <v>0</v>
      </c>
      <c r="F102">
        <f t="shared" si="2"/>
        <v>0</v>
      </c>
      <c r="G102">
        <f t="shared" si="3"/>
        <v>6086.9351828099925</v>
      </c>
    </row>
    <row r="103" spans="1:7">
      <c r="A103">
        <v>102</v>
      </c>
      <c r="B103" t="s">
        <v>84</v>
      </c>
      <c r="C103" s="61">
        <v>1.6999019900000001</v>
      </c>
      <c r="D103">
        <v>0</v>
      </c>
      <c r="E103">
        <v>0</v>
      </c>
      <c r="F103">
        <f t="shared" si="2"/>
        <v>0</v>
      </c>
      <c r="G103">
        <f t="shared" si="3"/>
        <v>6088.6350847999929</v>
      </c>
    </row>
    <row r="104" spans="1:7">
      <c r="A104">
        <v>103</v>
      </c>
      <c r="B104" t="s">
        <v>84</v>
      </c>
      <c r="C104" s="61">
        <v>0.51512181999999995</v>
      </c>
      <c r="D104">
        <v>0</v>
      </c>
      <c r="E104">
        <v>0</v>
      </c>
      <c r="F104">
        <f t="shared" si="2"/>
        <v>0</v>
      </c>
      <c r="G104">
        <f t="shared" si="3"/>
        <v>6089.1502066199928</v>
      </c>
    </row>
    <row r="105" spans="1:7">
      <c r="A105">
        <v>104</v>
      </c>
      <c r="B105" t="s">
        <v>84</v>
      </c>
      <c r="C105" s="61">
        <v>3.4513161600000002</v>
      </c>
      <c r="D105">
        <v>0</v>
      </c>
      <c r="E105">
        <v>0</v>
      </c>
      <c r="F105">
        <f t="shared" si="2"/>
        <v>0</v>
      </c>
      <c r="G105">
        <f t="shared" si="3"/>
        <v>6092.6015227799926</v>
      </c>
    </row>
    <row r="106" spans="1:7">
      <c r="A106">
        <v>105</v>
      </c>
      <c r="B106" t="s">
        <v>84</v>
      </c>
      <c r="C106" s="61">
        <v>2.83316999</v>
      </c>
      <c r="D106">
        <v>0</v>
      </c>
      <c r="E106">
        <v>0</v>
      </c>
      <c r="F106">
        <f t="shared" si="2"/>
        <v>0</v>
      </c>
      <c r="G106">
        <f t="shared" si="3"/>
        <v>6095.4346927699926</v>
      </c>
    </row>
    <row r="107" spans="1:7">
      <c r="A107">
        <v>106</v>
      </c>
      <c r="B107" t="s">
        <v>84</v>
      </c>
      <c r="C107" s="61">
        <v>1.54536545</v>
      </c>
      <c r="D107">
        <v>0</v>
      </c>
      <c r="E107">
        <v>0</v>
      </c>
      <c r="F107">
        <f t="shared" si="2"/>
        <v>0</v>
      </c>
      <c r="G107">
        <f t="shared" si="3"/>
        <v>6096.9800582199923</v>
      </c>
    </row>
    <row r="108" spans="1:7">
      <c r="A108">
        <v>107</v>
      </c>
      <c r="B108" t="s">
        <v>84</v>
      </c>
      <c r="C108" s="61">
        <v>0.51512181999999995</v>
      </c>
      <c r="D108">
        <v>0</v>
      </c>
      <c r="E108">
        <v>0</v>
      </c>
      <c r="F108">
        <f t="shared" si="2"/>
        <v>0</v>
      </c>
      <c r="G108">
        <f t="shared" si="3"/>
        <v>6097.4951800399922</v>
      </c>
    </row>
    <row r="109" spans="1:7">
      <c r="A109">
        <v>108</v>
      </c>
      <c r="B109" t="s">
        <v>84</v>
      </c>
      <c r="C109" s="61">
        <v>1.13326799</v>
      </c>
      <c r="D109">
        <v>0</v>
      </c>
      <c r="E109">
        <v>0</v>
      </c>
      <c r="F109">
        <f t="shared" si="2"/>
        <v>0</v>
      </c>
      <c r="G109">
        <f t="shared" si="3"/>
        <v>6098.6284480299919</v>
      </c>
    </row>
    <row r="110" spans="1:7">
      <c r="A110">
        <v>109</v>
      </c>
      <c r="B110" t="s">
        <v>84</v>
      </c>
      <c r="C110" s="61">
        <v>3.0907308900000001</v>
      </c>
      <c r="D110">
        <v>0</v>
      </c>
      <c r="E110">
        <v>0</v>
      </c>
      <c r="F110">
        <f t="shared" si="2"/>
        <v>0</v>
      </c>
      <c r="G110">
        <f t="shared" si="3"/>
        <v>6101.7191789199915</v>
      </c>
    </row>
    <row r="111" spans="1:7">
      <c r="A111">
        <v>110</v>
      </c>
      <c r="B111" t="s">
        <v>84</v>
      </c>
      <c r="C111" s="61">
        <v>5.15121816</v>
      </c>
      <c r="D111">
        <v>0</v>
      </c>
      <c r="E111">
        <v>0</v>
      </c>
      <c r="F111">
        <f t="shared" si="2"/>
        <v>0</v>
      </c>
      <c r="G111">
        <f t="shared" si="3"/>
        <v>6106.8703970799916</v>
      </c>
    </row>
    <row r="112" spans="1:7">
      <c r="A112">
        <v>111</v>
      </c>
      <c r="B112" t="s">
        <v>84</v>
      </c>
      <c r="C112" s="61">
        <v>2.0604872599999999</v>
      </c>
      <c r="D112">
        <v>0</v>
      </c>
      <c r="E112">
        <v>0</v>
      </c>
      <c r="F112">
        <f t="shared" si="2"/>
        <v>0</v>
      </c>
      <c r="G112">
        <f t="shared" si="3"/>
        <v>6108.9308843399913</v>
      </c>
    </row>
    <row r="113" spans="1:7">
      <c r="A113">
        <v>112</v>
      </c>
      <c r="B113" t="s">
        <v>84</v>
      </c>
      <c r="C113" s="61">
        <v>6.4905348800000002</v>
      </c>
      <c r="D113">
        <v>0</v>
      </c>
      <c r="E113">
        <v>0</v>
      </c>
      <c r="F113">
        <f t="shared" si="2"/>
        <v>0</v>
      </c>
      <c r="G113">
        <f t="shared" si="3"/>
        <v>6115.4214192199915</v>
      </c>
    </row>
    <row r="114" spans="1:7">
      <c r="A114">
        <v>113</v>
      </c>
      <c r="B114" t="s">
        <v>84</v>
      </c>
      <c r="C114" s="61">
        <v>4.1209745199999999</v>
      </c>
      <c r="D114">
        <v>0</v>
      </c>
      <c r="E114">
        <v>0</v>
      </c>
      <c r="F114">
        <f t="shared" si="2"/>
        <v>0</v>
      </c>
      <c r="G114">
        <f t="shared" si="3"/>
        <v>6119.5423937399919</v>
      </c>
    </row>
    <row r="115" spans="1:7">
      <c r="A115">
        <v>114</v>
      </c>
      <c r="B115" t="s">
        <v>84</v>
      </c>
      <c r="C115" s="61">
        <v>1.54536545</v>
      </c>
      <c r="D115">
        <v>0</v>
      </c>
      <c r="E115">
        <v>0</v>
      </c>
      <c r="F115">
        <f t="shared" si="2"/>
        <v>0</v>
      </c>
      <c r="G115">
        <f t="shared" si="3"/>
        <v>6121.0877591899916</v>
      </c>
    </row>
    <row r="116" spans="1:7">
      <c r="A116">
        <v>115</v>
      </c>
      <c r="B116" t="s">
        <v>84</v>
      </c>
      <c r="C116" s="61">
        <v>12.8780454</v>
      </c>
      <c r="D116">
        <v>0</v>
      </c>
      <c r="E116">
        <v>0</v>
      </c>
      <c r="F116">
        <f t="shared" si="2"/>
        <v>0</v>
      </c>
      <c r="G116">
        <f t="shared" si="3"/>
        <v>6133.9658045899914</v>
      </c>
    </row>
    <row r="117" spans="1:7">
      <c r="A117">
        <v>116</v>
      </c>
      <c r="B117" t="s">
        <v>84</v>
      </c>
      <c r="C117" s="61">
        <v>5.8723887000000001</v>
      </c>
      <c r="D117">
        <v>0</v>
      </c>
      <c r="E117">
        <v>0</v>
      </c>
      <c r="F117">
        <f t="shared" si="2"/>
        <v>0</v>
      </c>
      <c r="G117">
        <f t="shared" si="3"/>
        <v>6139.8381932899911</v>
      </c>
    </row>
    <row r="118" spans="1:7">
      <c r="A118">
        <v>117</v>
      </c>
      <c r="B118" t="s">
        <v>84</v>
      </c>
      <c r="C118" s="61">
        <v>0.87570709000000002</v>
      </c>
      <c r="D118">
        <v>0</v>
      </c>
      <c r="E118">
        <v>0</v>
      </c>
      <c r="F118">
        <f t="shared" si="2"/>
        <v>0</v>
      </c>
      <c r="G118">
        <f t="shared" si="3"/>
        <v>6140.7139003799912</v>
      </c>
    </row>
    <row r="119" spans="1:7">
      <c r="A119">
        <v>118</v>
      </c>
      <c r="B119" t="s">
        <v>84</v>
      </c>
      <c r="C119" s="61">
        <v>2.57560908</v>
      </c>
      <c r="D119">
        <v>0</v>
      </c>
      <c r="E119">
        <v>0</v>
      </c>
      <c r="F119">
        <f t="shared" si="2"/>
        <v>0</v>
      </c>
      <c r="G119">
        <f t="shared" si="3"/>
        <v>6143.2895094599908</v>
      </c>
    </row>
    <row r="120" spans="1:7">
      <c r="A120">
        <v>119</v>
      </c>
      <c r="B120" t="s">
        <v>84</v>
      </c>
      <c r="C120" s="61">
        <v>0.61814617999999999</v>
      </c>
      <c r="D120">
        <v>0</v>
      </c>
      <c r="E120">
        <v>0</v>
      </c>
      <c r="F120">
        <f t="shared" si="2"/>
        <v>0</v>
      </c>
      <c r="G120">
        <f t="shared" si="3"/>
        <v>6143.9076556399905</v>
      </c>
    </row>
    <row r="121" spans="1:7">
      <c r="A121">
        <v>120</v>
      </c>
      <c r="B121" t="s">
        <v>84</v>
      </c>
      <c r="C121" s="61">
        <v>1.03024363</v>
      </c>
      <c r="D121">
        <v>0</v>
      </c>
      <c r="E121">
        <v>0</v>
      </c>
      <c r="F121">
        <f t="shared" si="2"/>
        <v>0</v>
      </c>
      <c r="G121">
        <f t="shared" si="3"/>
        <v>6144.9378992699903</v>
      </c>
    </row>
    <row r="122" spans="1:7">
      <c r="A122">
        <v>121</v>
      </c>
      <c r="B122" t="s">
        <v>84</v>
      </c>
      <c r="C122" s="61">
        <v>1.8029263499999999</v>
      </c>
      <c r="D122">
        <v>0</v>
      </c>
      <c r="E122">
        <v>0</v>
      </c>
      <c r="F122">
        <f t="shared" si="2"/>
        <v>0</v>
      </c>
      <c r="G122">
        <f t="shared" si="3"/>
        <v>6146.7408256199906</v>
      </c>
    </row>
    <row r="123" spans="1:7">
      <c r="A123">
        <v>122</v>
      </c>
      <c r="B123" t="s">
        <v>84</v>
      </c>
      <c r="C123" s="61">
        <v>0.92721927000000004</v>
      </c>
      <c r="D123">
        <v>0</v>
      </c>
      <c r="E123">
        <v>0</v>
      </c>
      <c r="F123">
        <f t="shared" si="2"/>
        <v>0</v>
      </c>
      <c r="G123">
        <f t="shared" si="3"/>
        <v>6147.6680448899906</v>
      </c>
    </row>
    <row r="124" spans="1:7">
      <c r="A124">
        <v>123</v>
      </c>
      <c r="B124" t="s">
        <v>84</v>
      </c>
      <c r="C124" s="61">
        <v>3.0907308900000001</v>
      </c>
      <c r="D124">
        <v>0</v>
      </c>
      <c r="E124">
        <v>0</v>
      </c>
      <c r="F124">
        <f t="shared" si="2"/>
        <v>0</v>
      </c>
      <c r="G124">
        <f t="shared" si="3"/>
        <v>6150.7587757799902</v>
      </c>
    </row>
    <row r="125" spans="1:7">
      <c r="A125">
        <v>124</v>
      </c>
      <c r="B125" t="s">
        <v>84</v>
      </c>
      <c r="C125" s="61">
        <v>1.54536545</v>
      </c>
      <c r="D125">
        <v>0</v>
      </c>
      <c r="E125">
        <v>0</v>
      </c>
      <c r="F125">
        <f t="shared" si="2"/>
        <v>0</v>
      </c>
      <c r="G125">
        <f t="shared" si="3"/>
        <v>6152.3041412299899</v>
      </c>
    </row>
    <row r="126" spans="1:7">
      <c r="A126">
        <v>125</v>
      </c>
      <c r="B126" t="s">
        <v>84</v>
      </c>
      <c r="C126" s="61">
        <v>1.8544385400000001</v>
      </c>
      <c r="D126">
        <v>0</v>
      </c>
      <c r="E126">
        <v>0</v>
      </c>
      <c r="F126">
        <f t="shared" si="2"/>
        <v>0</v>
      </c>
      <c r="G126">
        <f t="shared" si="3"/>
        <v>6154.15857976999</v>
      </c>
    </row>
    <row r="127" spans="1:7">
      <c r="A127">
        <v>126</v>
      </c>
      <c r="B127" t="s">
        <v>84</v>
      </c>
      <c r="C127" s="61">
        <v>1.6483898100000001</v>
      </c>
      <c r="D127">
        <v>0</v>
      </c>
      <c r="E127">
        <v>0</v>
      </c>
      <c r="F127">
        <f t="shared" si="2"/>
        <v>0</v>
      </c>
      <c r="G127">
        <f t="shared" si="3"/>
        <v>6155.8069695799895</v>
      </c>
    </row>
    <row r="128" spans="1:7">
      <c r="A128">
        <v>127</v>
      </c>
      <c r="B128" t="s">
        <v>84</v>
      </c>
      <c r="C128" s="61">
        <v>1.3908289</v>
      </c>
      <c r="D128">
        <v>0</v>
      </c>
      <c r="E128">
        <v>0</v>
      </c>
      <c r="F128">
        <f t="shared" si="2"/>
        <v>0</v>
      </c>
      <c r="G128">
        <f t="shared" si="3"/>
        <v>6157.1977984799896</v>
      </c>
    </row>
    <row r="129" spans="1:7">
      <c r="A129">
        <v>128</v>
      </c>
      <c r="B129" t="s">
        <v>84</v>
      </c>
      <c r="C129" s="61">
        <v>0.51512181999999995</v>
      </c>
      <c r="D129">
        <v>0</v>
      </c>
      <c r="E129">
        <v>0</v>
      </c>
      <c r="F129">
        <f t="shared" si="2"/>
        <v>0</v>
      </c>
      <c r="G129">
        <f t="shared" si="3"/>
        <v>6157.7129202999895</v>
      </c>
    </row>
    <row r="130" spans="1:7">
      <c r="A130">
        <v>129</v>
      </c>
      <c r="B130" t="s">
        <v>84</v>
      </c>
      <c r="C130" s="61">
        <v>9.78731449</v>
      </c>
      <c r="D130">
        <v>0</v>
      </c>
      <c r="E130">
        <v>0</v>
      </c>
      <c r="F130">
        <f t="shared" si="2"/>
        <v>0</v>
      </c>
      <c r="G130">
        <f t="shared" si="3"/>
        <v>6167.5002347899899</v>
      </c>
    </row>
    <row r="131" spans="1:7">
      <c r="A131">
        <v>130</v>
      </c>
      <c r="B131" t="s">
        <v>84</v>
      </c>
      <c r="C131" s="61">
        <v>4.2239988899999998</v>
      </c>
      <c r="D131">
        <v>0</v>
      </c>
      <c r="E131">
        <v>0</v>
      </c>
      <c r="F131">
        <f t="shared" ref="F131:F194" si="4">D131*$I$1/1000</f>
        <v>0</v>
      </c>
      <c r="G131">
        <f t="shared" si="3"/>
        <v>6171.72423367999</v>
      </c>
    </row>
    <row r="132" spans="1:7">
      <c r="A132">
        <v>131</v>
      </c>
      <c r="B132" t="s">
        <v>84</v>
      </c>
      <c r="C132" s="61">
        <v>12.8780454</v>
      </c>
      <c r="D132">
        <v>0</v>
      </c>
      <c r="E132">
        <v>0</v>
      </c>
      <c r="F132">
        <f t="shared" si="4"/>
        <v>0</v>
      </c>
      <c r="G132">
        <f t="shared" ref="G132:G195" si="5">G131+C132</f>
        <v>6184.6022790799898</v>
      </c>
    </row>
    <row r="133" spans="1:7">
      <c r="A133">
        <v>132</v>
      </c>
      <c r="B133" t="s">
        <v>84</v>
      </c>
      <c r="C133" s="61">
        <v>1.03024363</v>
      </c>
      <c r="D133">
        <v>0</v>
      </c>
      <c r="E133">
        <v>0</v>
      </c>
      <c r="F133">
        <f t="shared" si="4"/>
        <v>0</v>
      </c>
      <c r="G133">
        <f t="shared" si="5"/>
        <v>6185.6325227099896</v>
      </c>
    </row>
    <row r="134" spans="1:7">
      <c r="A134">
        <v>133</v>
      </c>
      <c r="B134" t="s">
        <v>84</v>
      </c>
      <c r="C134" s="61">
        <v>5.5633156100000001</v>
      </c>
      <c r="D134">
        <v>0</v>
      </c>
      <c r="E134">
        <v>0</v>
      </c>
      <c r="F134">
        <f t="shared" si="4"/>
        <v>0</v>
      </c>
      <c r="G134">
        <f t="shared" si="5"/>
        <v>6191.1958383199899</v>
      </c>
    </row>
    <row r="135" spans="1:7">
      <c r="A135">
        <v>134</v>
      </c>
      <c r="B135" t="s">
        <v>84</v>
      </c>
      <c r="C135" s="61">
        <v>1251.2824000000001</v>
      </c>
      <c r="D135">
        <v>0</v>
      </c>
      <c r="E135">
        <v>0</v>
      </c>
      <c r="F135">
        <f t="shared" si="4"/>
        <v>0</v>
      </c>
      <c r="G135">
        <f t="shared" si="5"/>
        <v>7442.4782383199899</v>
      </c>
    </row>
    <row r="136" spans="1:7">
      <c r="A136">
        <v>135</v>
      </c>
      <c r="B136" t="s">
        <v>84</v>
      </c>
      <c r="C136" s="61">
        <v>469.79109599999998</v>
      </c>
      <c r="D136">
        <v>0</v>
      </c>
      <c r="E136">
        <v>0</v>
      </c>
      <c r="F136">
        <f t="shared" si="4"/>
        <v>0</v>
      </c>
      <c r="G136">
        <f t="shared" si="5"/>
        <v>7912.2693343199899</v>
      </c>
    </row>
    <row r="137" spans="1:7">
      <c r="A137">
        <v>136</v>
      </c>
      <c r="B137" t="s">
        <v>84</v>
      </c>
      <c r="C137" s="61">
        <v>4.3785354300000003</v>
      </c>
      <c r="D137">
        <v>0</v>
      </c>
      <c r="E137">
        <v>0</v>
      </c>
      <c r="F137">
        <f t="shared" si="4"/>
        <v>0</v>
      </c>
      <c r="G137">
        <f t="shared" si="5"/>
        <v>7916.6478697499897</v>
      </c>
    </row>
    <row r="138" spans="1:7">
      <c r="A138">
        <v>137</v>
      </c>
      <c r="B138" t="s">
        <v>84</v>
      </c>
      <c r="C138" s="61">
        <v>8.2419490500000006</v>
      </c>
      <c r="D138">
        <v>0</v>
      </c>
      <c r="E138">
        <v>0</v>
      </c>
      <c r="F138">
        <f t="shared" si="4"/>
        <v>0</v>
      </c>
      <c r="G138">
        <f t="shared" si="5"/>
        <v>7924.8898187999894</v>
      </c>
    </row>
    <row r="139" spans="1:7">
      <c r="A139">
        <v>138</v>
      </c>
      <c r="B139" t="s">
        <v>84</v>
      </c>
      <c r="C139" s="61">
        <v>21.6351163</v>
      </c>
      <c r="D139">
        <v>0</v>
      </c>
      <c r="E139">
        <v>0</v>
      </c>
      <c r="F139">
        <f t="shared" si="4"/>
        <v>0</v>
      </c>
      <c r="G139">
        <f t="shared" si="5"/>
        <v>7946.5249350999893</v>
      </c>
    </row>
    <row r="140" spans="1:7">
      <c r="A140">
        <v>139</v>
      </c>
      <c r="B140" t="s">
        <v>84</v>
      </c>
      <c r="C140" s="61">
        <v>1.03024363</v>
      </c>
      <c r="D140">
        <v>0</v>
      </c>
      <c r="E140">
        <v>0</v>
      </c>
      <c r="F140">
        <f t="shared" si="4"/>
        <v>0</v>
      </c>
      <c r="G140">
        <f t="shared" si="5"/>
        <v>7947.5551787299892</v>
      </c>
    </row>
    <row r="141" spans="1:7">
      <c r="A141">
        <v>140</v>
      </c>
      <c r="B141" t="s">
        <v>84</v>
      </c>
      <c r="C141" s="61">
        <v>1.03024363</v>
      </c>
      <c r="D141">
        <v>0</v>
      </c>
      <c r="E141">
        <v>0</v>
      </c>
      <c r="F141">
        <f t="shared" si="4"/>
        <v>0</v>
      </c>
      <c r="G141">
        <f t="shared" si="5"/>
        <v>7948.585422359989</v>
      </c>
    </row>
    <row r="142" spans="1:7">
      <c r="A142">
        <v>141</v>
      </c>
      <c r="B142" t="s">
        <v>84</v>
      </c>
      <c r="C142" s="61">
        <v>18.698921899999998</v>
      </c>
      <c r="D142">
        <v>0</v>
      </c>
      <c r="E142">
        <v>0</v>
      </c>
      <c r="F142">
        <f t="shared" si="4"/>
        <v>0</v>
      </c>
      <c r="G142">
        <f t="shared" si="5"/>
        <v>7967.2843442599888</v>
      </c>
    </row>
    <row r="143" spans="1:7">
      <c r="A143">
        <v>142</v>
      </c>
      <c r="B143" t="s">
        <v>84</v>
      </c>
      <c r="C143" s="61">
        <v>1.54536545</v>
      </c>
      <c r="D143">
        <v>0</v>
      </c>
      <c r="E143">
        <v>0</v>
      </c>
      <c r="F143">
        <f t="shared" si="4"/>
        <v>0</v>
      </c>
      <c r="G143">
        <f t="shared" si="5"/>
        <v>7968.8297097099885</v>
      </c>
    </row>
    <row r="144" spans="1:7">
      <c r="A144">
        <v>143</v>
      </c>
      <c r="B144" t="s">
        <v>84</v>
      </c>
      <c r="C144" s="61">
        <v>8.2419490500000006</v>
      </c>
      <c r="D144">
        <v>0</v>
      </c>
      <c r="E144">
        <v>0</v>
      </c>
      <c r="F144">
        <f t="shared" si="4"/>
        <v>0</v>
      </c>
      <c r="G144">
        <f t="shared" si="5"/>
        <v>7977.0716587599882</v>
      </c>
    </row>
    <row r="145" spans="1:7">
      <c r="A145">
        <v>144</v>
      </c>
      <c r="B145" t="s">
        <v>84</v>
      </c>
      <c r="C145" s="61">
        <v>10.817558099999999</v>
      </c>
      <c r="D145">
        <v>0</v>
      </c>
      <c r="E145">
        <v>0</v>
      </c>
      <c r="F145">
        <f t="shared" si="4"/>
        <v>0</v>
      </c>
      <c r="G145">
        <f t="shared" si="5"/>
        <v>7987.8892168599878</v>
      </c>
    </row>
    <row r="146" spans="1:7">
      <c r="A146">
        <v>145</v>
      </c>
      <c r="B146" t="s">
        <v>84</v>
      </c>
      <c r="C146" s="61">
        <v>2.0604872599999999</v>
      </c>
      <c r="D146">
        <v>0</v>
      </c>
      <c r="E146">
        <v>0</v>
      </c>
      <c r="F146">
        <f t="shared" si="4"/>
        <v>0</v>
      </c>
      <c r="G146">
        <f t="shared" si="5"/>
        <v>7989.9497041199875</v>
      </c>
    </row>
    <row r="147" spans="1:7">
      <c r="A147">
        <v>146</v>
      </c>
      <c r="B147" t="s">
        <v>84</v>
      </c>
      <c r="C147" s="61">
        <v>7.1086810500000004</v>
      </c>
      <c r="D147">
        <v>0</v>
      </c>
      <c r="E147">
        <v>0</v>
      </c>
      <c r="F147">
        <f t="shared" si="4"/>
        <v>0</v>
      </c>
      <c r="G147">
        <f t="shared" si="5"/>
        <v>7997.0583851699876</v>
      </c>
    </row>
    <row r="148" spans="1:7">
      <c r="A148">
        <v>147</v>
      </c>
      <c r="B148" t="s">
        <v>84</v>
      </c>
      <c r="C148" s="61">
        <v>28.8468217</v>
      </c>
      <c r="D148">
        <v>0</v>
      </c>
      <c r="E148">
        <v>0</v>
      </c>
      <c r="F148">
        <f t="shared" si="4"/>
        <v>0</v>
      </c>
      <c r="G148">
        <f t="shared" si="5"/>
        <v>8025.9052068699875</v>
      </c>
    </row>
    <row r="149" spans="1:7">
      <c r="A149">
        <v>148</v>
      </c>
      <c r="B149" t="s">
        <v>84</v>
      </c>
      <c r="C149" s="61">
        <v>13.393167200000001</v>
      </c>
      <c r="D149">
        <v>0</v>
      </c>
      <c r="E149">
        <v>0</v>
      </c>
      <c r="F149">
        <f t="shared" si="4"/>
        <v>0</v>
      </c>
      <c r="G149">
        <f t="shared" si="5"/>
        <v>8039.2983740699874</v>
      </c>
    </row>
    <row r="150" spans="1:7">
      <c r="A150">
        <v>149</v>
      </c>
      <c r="B150" t="s">
        <v>84</v>
      </c>
      <c r="C150" s="61">
        <v>19.832189899999999</v>
      </c>
      <c r="D150">
        <v>0</v>
      </c>
      <c r="E150">
        <v>0</v>
      </c>
      <c r="F150">
        <f t="shared" si="4"/>
        <v>0</v>
      </c>
      <c r="G150">
        <f t="shared" si="5"/>
        <v>8059.1305639699876</v>
      </c>
    </row>
    <row r="151" spans="1:7">
      <c r="A151">
        <v>150</v>
      </c>
      <c r="B151" t="s">
        <v>84</v>
      </c>
      <c r="C151" s="61">
        <v>1.7514141700000001</v>
      </c>
      <c r="D151">
        <v>0</v>
      </c>
      <c r="E151">
        <v>0</v>
      </c>
      <c r="F151">
        <f t="shared" si="4"/>
        <v>0</v>
      </c>
      <c r="G151">
        <f t="shared" si="5"/>
        <v>8060.881978139988</v>
      </c>
    </row>
    <row r="152" spans="1:7">
      <c r="A152">
        <v>151</v>
      </c>
      <c r="B152" t="s">
        <v>84</v>
      </c>
      <c r="C152" s="61">
        <v>0.92721927000000004</v>
      </c>
      <c r="D152">
        <v>0</v>
      </c>
      <c r="E152">
        <v>0</v>
      </c>
      <c r="F152">
        <f t="shared" si="4"/>
        <v>0</v>
      </c>
      <c r="G152">
        <f t="shared" si="5"/>
        <v>8061.809197409988</v>
      </c>
    </row>
    <row r="153" spans="1:7">
      <c r="A153">
        <v>152</v>
      </c>
      <c r="B153" t="s">
        <v>84</v>
      </c>
      <c r="C153" s="61">
        <v>7.4177541400000004</v>
      </c>
      <c r="D153">
        <v>0</v>
      </c>
      <c r="E153">
        <v>0</v>
      </c>
      <c r="F153">
        <f t="shared" si="4"/>
        <v>0</v>
      </c>
      <c r="G153">
        <f t="shared" si="5"/>
        <v>8069.2269515499884</v>
      </c>
    </row>
    <row r="154" spans="1:7">
      <c r="A154">
        <v>153</v>
      </c>
      <c r="B154" t="s">
        <v>84</v>
      </c>
      <c r="C154" s="61">
        <v>3.0907308900000001</v>
      </c>
      <c r="D154">
        <v>0</v>
      </c>
      <c r="E154">
        <v>0</v>
      </c>
      <c r="F154">
        <f t="shared" si="4"/>
        <v>0</v>
      </c>
      <c r="G154">
        <f t="shared" si="5"/>
        <v>8072.3176824399879</v>
      </c>
    </row>
    <row r="155" spans="1:7">
      <c r="A155">
        <v>154</v>
      </c>
      <c r="B155" t="s">
        <v>84</v>
      </c>
      <c r="C155" s="61">
        <v>2.0604872599999999</v>
      </c>
      <c r="D155">
        <v>0</v>
      </c>
      <c r="E155">
        <v>0</v>
      </c>
      <c r="F155">
        <f t="shared" si="4"/>
        <v>0</v>
      </c>
      <c r="G155">
        <f t="shared" si="5"/>
        <v>8074.3781696999877</v>
      </c>
    </row>
    <row r="156" spans="1:7">
      <c r="A156">
        <v>155</v>
      </c>
      <c r="B156" t="s">
        <v>84</v>
      </c>
      <c r="C156" s="61">
        <v>3.5028283500000001</v>
      </c>
      <c r="D156">
        <v>0</v>
      </c>
      <c r="E156">
        <v>0</v>
      </c>
      <c r="F156">
        <f t="shared" si="4"/>
        <v>0</v>
      </c>
      <c r="G156">
        <f t="shared" si="5"/>
        <v>8077.8809980499873</v>
      </c>
    </row>
    <row r="157" spans="1:7">
      <c r="A157">
        <v>156</v>
      </c>
      <c r="B157" t="s">
        <v>84</v>
      </c>
      <c r="C157" s="61">
        <v>0.56663399999999997</v>
      </c>
      <c r="D157">
        <v>0</v>
      </c>
      <c r="E157">
        <v>0</v>
      </c>
      <c r="F157">
        <f t="shared" si="4"/>
        <v>0</v>
      </c>
      <c r="G157">
        <f t="shared" si="5"/>
        <v>8078.4476320499871</v>
      </c>
    </row>
    <row r="158" spans="1:7">
      <c r="A158">
        <v>157</v>
      </c>
      <c r="B158" t="s">
        <v>84</v>
      </c>
      <c r="C158" s="61">
        <v>0.77268272000000005</v>
      </c>
      <c r="D158">
        <v>0</v>
      </c>
      <c r="E158">
        <v>0</v>
      </c>
      <c r="F158">
        <f t="shared" si="4"/>
        <v>0</v>
      </c>
      <c r="G158">
        <f t="shared" si="5"/>
        <v>8079.2203147699875</v>
      </c>
    </row>
    <row r="159" spans="1:7">
      <c r="A159">
        <v>158</v>
      </c>
      <c r="B159" t="s">
        <v>84</v>
      </c>
      <c r="C159" s="61">
        <v>2.0604872599999999</v>
      </c>
      <c r="D159">
        <v>0</v>
      </c>
      <c r="E159">
        <v>0</v>
      </c>
      <c r="F159">
        <f t="shared" si="4"/>
        <v>0</v>
      </c>
      <c r="G159">
        <f t="shared" si="5"/>
        <v>8081.2808020299872</v>
      </c>
    </row>
    <row r="160" spans="1:7">
      <c r="A160">
        <v>159</v>
      </c>
      <c r="B160" t="s">
        <v>84</v>
      </c>
      <c r="C160" s="61">
        <v>0.66965836000000001</v>
      </c>
      <c r="D160">
        <v>0</v>
      </c>
      <c r="E160">
        <v>0</v>
      </c>
      <c r="F160">
        <f t="shared" si="4"/>
        <v>0</v>
      </c>
      <c r="G160">
        <f t="shared" si="5"/>
        <v>8081.9504603899868</v>
      </c>
    </row>
    <row r="161" spans="1:7">
      <c r="A161">
        <v>160</v>
      </c>
      <c r="B161" t="s">
        <v>84</v>
      </c>
      <c r="C161" s="61">
        <v>11.2811678</v>
      </c>
      <c r="D161">
        <v>0</v>
      </c>
      <c r="E161">
        <v>0</v>
      </c>
      <c r="F161">
        <f t="shared" si="4"/>
        <v>0</v>
      </c>
      <c r="G161">
        <f t="shared" si="5"/>
        <v>8093.2316281899866</v>
      </c>
    </row>
    <row r="162" spans="1:7">
      <c r="A162">
        <v>161</v>
      </c>
      <c r="B162" t="s">
        <v>84</v>
      </c>
      <c r="C162" s="61">
        <v>1.33931672</v>
      </c>
      <c r="D162">
        <v>0</v>
      </c>
      <c r="E162">
        <v>0</v>
      </c>
      <c r="F162">
        <f t="shared" si="4"/>
        <v>0</v>
      </c>
      <c r="G162">
        <f t="shared" si="5"/>
        <v>8094.5709449099868</v>
      </c>
    </row>
    <row r="163" spans="1:7">
      <c r="A163">
        <v>162</v>
      </c>
      <c r="B163" t="s">
        <v>84</v>
      </c>
      <c r="C163" s="61">
        <v>1.54536545</v>
      </c>
      <c r="D163">
        <v>0</v>
      </c>
      <c r="E163">
        <v>0</v>
      </c>
      <c r="F163">
        <f t="shared" si="4"/>
        <v>0</v>
      </c>
      <c r="G163">
        <f t="shared" si="5"/>
        <v>8096.1163103599865</v>
      </c>
    </row>
    <row r="164" spans="1:7">
      <c r="A164">
        <v>163</v>
      </c>
      <c r="B164" t="s">
        <v>84</v>
      </c>
      <c r="C164" s="61">
        <v>0.77268272000000005</v>
      </c>
      <c r="D164">
        <v>0</v>
      </c>
      <c r="E164">
        <v>0</v>
      </c>
      <c r="F164">
        <f t="shared" si="4"/>
        <v>0</v>
      </c>
      <c r="G164">
        <f t="shared" si="5"/>
        <v>8096.8889930799869</v>
      </c>
    </row>
    <row r="165" spans="1:7">
      <c r="A165">
        <v>164</v>
      </c>
      <c r="B165" t="s">
        <v>84</v>
      </c>
      <c r="C165" s="61">
        <v>8.4479977700000006</v>
      </c>
      <c r="D165">
        <v>0</v>
      </c>
      <c r="E165">
        <v>0</v>
      </c>
      <c r="F165">
        <f t="shared" si="4"/>
        <v>0</v>
      </c>
      <c r="G165">
        <f t="shared" si="5"/>
        <v>8105.3369908499872</v>
      </c>
    </row>
    <row r="166" spans="1:7">
      <c r="A166">
        <v>165</v>
      </c>
      <c r="B166" t="s">
        <v>84</v>
      </c>
      <c r="C166" s="61">
        <v>0.77268272000000005</v>
      </c>
      <c r="D166">
        <v>0</v>
      </c>
      <c r="E166">
        <v>0</v>
      </c>
      <c r="F166">
        <f t="shared" si="4"/>
        <v>0</v>
      </c>
      <c r="G166">
        <f t="shared" si="5"/>
        <v>8106.1096735699875</v>
      </c>
    </row>
    <row r="167" spans="1:7">
      <c r="A167">
        <v>166</v>
      </c>
      <c r="B167" t="s">
        <v>84</v>
      </c>
      <c r="C167" s="61">
        <v>1.28780454</v>
      </c>
      <c r="D167">
        <v>0</v>
      </c>
      <c r="E167">
        <v>0</v>
      </c>
      <c r="F167">
        <f t="shared" si="4"/>
        <v>0</v>
      </c>
      <c r="G167">
        <f t="shared" si="5"/>
        <v>8107.3974781099878</v>
      </c>
    </row>
    <row r="168" spans="1:7">
      <c r="A168">
        <v>167</v>
      </c>
      <c r="B168" t="s">
        <v>84</v>
      </c>
      <c r="C168" s="61">
        <v>4.1209745199999999</v>
      </c>
      <c r="D168">
        <v>0</v>
      </c>
      <c r="E168">
        <v>0</v>
      </c>
      <c r="F168">
        <f t="shared" si="4"/>
        <v>0</v>
      </c>
      <c r="G168">
        <f t="shared" si="5"/>
        <v>8111.5184526299881</v>
      </c>
    </row>
    <row r="169" spans="1:7">
      <c r="A169">
        <v>168</v>
      </c>
      <c r="B169" t="s">
        <v>84</v>
      </c>
      <c r="C169" s="61">
        <v>0.87570709000000002</v>
      </c>
      <c r="D169">
        <v>0</v>
      </c>
      <c r="E169">
        <v>0</v>
      </c>
      <c r="F169">
        <f t="shared" si="4"/>
        <v>0</v>
      </c>
      <c r="G169">
        <f t="shared" si="5"/>
        <v>8112.3941597199882</v>
      </c>
    </row>
    <row r="170" spans="1:7">
      <c r="A170">
        <v>169</v>
      </c>
      <c r="B170" t="s">
        <v>84</v>
      </c>
      <c r="C170" s="61">
        <v>5.9754130600000002</v>
      </c>
      <c r="D170">
        <v>0</v>
      </c>
      <c r="E170">
        <v>0</v>
      </c>
      <c r="F170">
        <f t="shared" si="4"/>
        <v>0</v>
      </c>
      <c r="G170">
        <f t="shared" si="5"/>
        <v>8118.3695727799886</v>
      </c>
    </row>
    <row r="171" spans="1:7">
      <c r="A171">
        <v>170</v>
      </c>
      <c r="B171" t="s">
        <v>84</v>
      </c>
      <c r="C171" s="61">
        <v>1.23629236</v>
      </c>
      <c r="D171">
        <v>0</v>
      </c>
      <c r="E171">
        <v>0</v>
      </c>
      <c r="F171">
        <f t="shared" si="4"/>
        <v>0</v>
      </c>
      <c r="G171">
        <f t="shared" si="5"/>
        <v>8119.605865139989</v>
      </c>
    </row>
    <row r="172" spans="1:7">
      <c r="A172">
        <v>171</v>
      </c>
      <c r="B172" t="s">
        <v>84</v>
      </c>
      <c r="C172" s="61">
        <v>1.03024363</v>
      </c>
      <c r="D172">
        <v>0</v>
      </c>
      <c r="E172">
        <v>0</v>
      </c>
      <c r="F172">
        <f t="shared" si="4"/>
        <v>0</v>
      </c>
      <c r="G172">
        <f t="shared" si="5"/>
        <v>8120.6361087699888</v>
      </c>
    </row>
    <row r="173" spans="1:7">
      <c r="A173">
        <v>172</v>
      </c>
      <c r="B173" t="s">
        <v>84</v>
      </c>
      <c r="C173" s="61">
        <v>1.4938532600000001</v>
      </c>
      <c r="D173">
        <v>0</v>
      </c>
      <c r="E173">
        <v>0</v>
      </c>
      <c r="F173">
        <f t="shared" si="4"/>
        <v>0</v>
      </c>
      <c r="G173">
        <f t="shared" si="5"/>
        <v>8122.1299620299887</v>
      </c>
    </row>
    <row r="174" spans="1:7">
      <c r="A174">
        <v>173</v>
      </c>
      <c r="B174" t="s">
        <v>84</v>
      </c>
      <c r="C174" s="61">
        <v>2.0604872599999999</v>
      </c>
      <c r="D174">
        <v>0</v>
      </c>
      <c r="E174">
        <v>0</v>
      </c>
      <c r="F174">
        <f t="shared" si="4"/>
        <v>0</v>
      </c>
      <c r="G174">
        <f t="shared" si="5"/>
        <v>8124.1904492899885</v>
      </c>
    </row>
    <row r="175" spans="1:7">
      <c r="A175">
        <v>174</v>
      </c>
      <c r="B175" t="s">
        <v>84</v>
      </c>
      <c r="C175" s="61">
        <v>4.1724867100000003</v>
      </c>
      <c r="D175">
        <v>0</v>
      </c>
      <c r="E175">
        <v>0</v>
      </c>
      <c r="F175">
        <f t="shared" si="4"/>
        <v>0</v>
      </c>
      <c r="G175">
        <f t="shared" si="5"/>
        <v>8128.3629359999886</v>
      </c>
    </row>
    <row r="176" spans="1:7">
      <c r="A176">
        <v>175</v>
      </c>
      <c r="B176" t="s">
        <v>84</v>
      </c>
      <c r="C176" s="61">
        <v>3.8634136200000002</v>
      </c>
      <c r="D176">
        <v>0</v>
      </c>
      <c r="E176">
        <v>0</v>
      </c>
      <c r="F176">
        <f t="shared" si="4"/>
        <v>0</v>
      </c>
      <c r="G176">
        <f t="shared" si="5"/>
        <v>8132.2263496199885</v>
      </c>
    </row>
    <row r="177" spans="1:8">
      <c r="A177">
        <v>176</v>
      </c>
      <c r="B177" t="s">
        <v>84</v>
      </c>
      <c r="C177" s="61">
        <v>2.2665359899999999</v>
      </c>
      <c r="D177">
        <v>0</v>
      </c>
      <c r="E177">
        <v>0</v>
      </c>
      <c r="F177">
        <f t="shared" si="4"/>
        <v>0</v>
      </c>
      <c r="G177">
        <f t="shared" si="5"/>
        <v>8134.4928856099887</v>
      </c>
      <c r="H177">
        <v>0</v>
      </c>
    </row>
    <row r="178" spans="1:8">
      <c r="A178">
        <v>177</v>
      </c>
      <c r="B178" t="s">
        <v>84</v>
      </c>
      <c r="C178" s="61">
        <v>1.03024363</v>
      </c>
      <c r="D178">
        <v>0</v>
      </c>
      <c r="E178">
        <v>0</v>
      </c>
      <c r="F178">
        <f t="shared" si="4"/>
        <v>0</v>
      </c>
      <c r="G178">
        <f t="shared" si="5"/>
        <v>8135.5231292399885</v>
      </c>
      <c r="H178">
        <v>12.27515425238726</v>
      </c>
    </row>
    <row r="179" spans="1:8">
      <c r="A179">
        <v>178</v>
      </c>
      <c r="B179" t="s">
        <v>85</v>
      </c>
      <c r="C179" s="61">
        <v>43.795001399999997</v>
      </c>
      <c r="D179">
        <v>2801.2402118247301</v>
      </c>
      <c r="E179">
        <v>327.43400000000003</v>
      </c>
      <c r="F179">
        <f t="shared" si="4"/>
        <v>12.27515425238726</v>
      </c>
      <c r="G179">
        <f t="shared" si="5"/>
        <v>8179.3181306399883</v>
      </c>
      <c r="H179">
        <v>14.08424853233441</v>
      </c>
    </row>
    <row r="180" spans="1:8">
      <c r="A180">
        <v>179</v>
      </c>
      <c r="B180" t="s">
        <v>85</v>
      </c>
      <c r="C180" s="61">
        <v>34.947526400000001</v>
      </c>
      <c r="D180">
        <v>3214.0828971200699</v>
      </c>
      <c r="E180">
        <v>375.69099999999997</v>
      </c>
      <c r="F180">
        <f t="shared" si="4"/>
        <v>14.08424853233441</v>
      </c>
      <c r="G180">
        <f t="shared" si="5"/>
        <v>8214.2656570399886</v>
      </c>
      <c r="H180">
        <v>22.26421822260399</v>
      </c>
    </row>
    <row r="181" spans="1:8">
      <c r="A181">
        <v>180</v>
      </c>
      <c r="B181" t="s">
        <v>85</v>
      </c>
      <c r="C181" s="61">
        <v>1.9464445100000001</v>
      </c>
      <c r="D181">
        <v>5080.7853072697699</v>
      </c>
      <c r="E181">
        <v>593.88800000000003</v>
      </c>
      <c r="F181">
        <f t="shared" si="4"/>
        <v>22.26421822260399</v>
      </c>
      <c r="G181">
        <f t="shared" si="5"/>
        <v>8216.2121015499888</v>
      </c>
      <c r="H181">
        <v>22.511221938316094</v>
      </c>
    </row>
    <row r="182" spans="1:8">
      <c r="A182">
        <v>181</v>
      </c>
      <c r="B182" t="s">
        <v>85</v>
      </c>
      <c r="C182" s="61">
        <v>48.661112600000003</v>
      </c>
      <c r="D182">
        <v>5137.1525615377404</v>
      </c>
      <c r="E182">
        <v>616.96</v>
      </c>
      <c r="F182">
        <f t="shared" si="4"/>
        <v>22.511221938316094</v>
      </c>
      <c r="G182">
        <f t="shared" si="5"/>
        <v>8264.8732141499895</v>
      </c>
      <c r="H182">
        <v>23.947730855598472</v>
      </c>
    </row>
    <row r="183" spans="1:8">
      <c r="A183">
        <v>182</v>
      </c>
      <c r="B183" t="s">
        <v>85</v>
      </c>
      <c r="C183" s="61">
        <v>5.5739092699999997</v>
      </c>
      <c r="D183">
        <v>5464.9697490857998</v>
      </c>
      <c r="E183">
        <v>638.79499999999996</v>
      </c>
      <c r="F183">
        <f t="shared" si="4"/>
        <v>23.947730855598472</v>
      </c>
      <c r="G183">
        <f t="shared" si="5"/>
        <v>8270.44712341999</v>
      </c>
      <c r="H183">
        <v>24.426048092893204</v>
      </c>
    </row>
    <row r="184" spans="1:8">
      <c r="A184">
        <v>183</v>
      </c>
      <c r="B184" t="s">
        <v>85</v>
      </c>
      <c r="C184" s="61">
        <v>3.45051526</v>
      </c>
      <c r="D184">
        <v>5574.1236913964103</v>
      </c>
      <c r="E184">
        <v>737.83500000000004</v>
      </c>
      <c r="F184">
        <f t="shared" si="4"/>
        <v>24.426048092893204</v>
      </c>
      <c r="G184">
        <f t="shared" si="5"/>
        <v>8273.8976386799895</v>
      </c>
      <c r="H184">
        <v>24.451504182869346</v>
      </c>
    </row>
    <row r="185" spans="1:8">
      <c r="A185">
        <v>184</v>
      </c>
      <c r="B185" t="s">
        <v>85</v>
      </c>
      <c r="C185" s="61">
        <v>3.3620405099999999</v>
      </c>
      <c r="D185">
        <v>5579.9328748421603</v>
      </c>
      <c r="E185">
        <v>652.23299999999995</v>
      </c>
      <c r="F185">
        <f t="shared" si="4"/>
        <v>24.451504182869346</v>
      </c>
      <c r="G185">
        <f t="shared" si="5"/>
        <v>8277.2596791899887</v>
      </c>
      <c r="H185">
        <v>24.511323353823428</v>
      </c>
    </row>
    <row r="186" spans="1:8">
      <c r="A186">
        <v>185</v>
      </c>
      <c r="B186" t="s">
        <v>85</v>
      </c>
      <c r="C186" s="61">
        <v>5.1315355199999999</v>
      </c>
      <c r="D186">
        <v>5593.5838533691303</v>
      </c>
      <c r="E186">
        <v>653.83399999999995</v>
      </c>
      <c r="F186">
        <f t="shared" si="4"/>
        <v>24.511323353823428</v>
      </c>
      <c r="G186">
        <f t="shared" si="5"/>
        <v>8282.3912147099891</v>
      </c>
      <c r="H186">
        <v>24.625268722292148</v>
      </c>
    </row>
    <row r="187" spans="1:8">
      <c r="A187">
        <v>186</v>
      </c>
      <c r="B187" t="s">
        <v>85</v>
      </c>
      <c r="C187" s="61">
        <v>5.6623840200000002</v>
      </c>
      <c r="D187">
        <v>5619.5866506898801</v>
      </c>
      <c r="E187">
        <v>656.85299999999995</v>
      </c>
      <c r="F187">
        <f t="shared" si="4"/>
        <v>24.625268722292148</v>
      </c>
      <c r="G187">
        <f t="shared" si="5"/>
        <v>8288.05359872999</v>
      </c>
      <c r="H187">
        <v>24.760273314776928</v>
      </c>
    </row>
    <row r="188" spans="1:8">
      <c r="A188">
        <v>187</v>
      </c>
      <c r="B188" t="s">
        <v>85</v>
      </c>
      <c r="C188" s="61">
        <v>22.4725866</v>
      </c>
      <c r="D188">
        <v>5650.3952487305796</v>
      </c>
      <c r="E188">
        <v>661.07600000000002</v>
      </c>
      <c r="F188">
        <f t="shared" si="4"/>
        <v>24.760273314776928</v>
      </c>
      <c r="G188">
        <f t="shared" si="5"/>
        <v>8310.5261853299908</v>
      </c>
      <c r="H188">
        <v>24.841713345565452</v>
      </c>
    </row>
    <row r="189" spans="1:8">
      <c r="A189">
        <v>188</v>
      </c>
      <c r="B189" t="s">
        <v>85</v>
      </c>
      <c r="C189" s="61">
        <v>4.0698385100000003</v>
      </c>
      <c r="D189">
        <v>5668.9801955594703</v>
      </c>
      <c r="E189">
        <v>662.64200000000005</v>
      </c>
      <c r="F189">
        <f t="shared" si="4"/>
        <v>24.841713345565452</v>
      </c>
      <c r="G189">
        <f t="shared" si="5"/>
        <v>8314.5960238399912</v>
      </c>
      <c r="H189">
        <v>25.032343645631908</v>
      </c>
    </row>
    <row r="190" spans="1:8">
      <c r="A190">
        <v>189</v>
      </c>
      <c r="B190" t="s">
        <v>85</v>
      </c>
      <c r="C190" s="61">
        <v>20.7030916</v>
      </c>
      <c r="D190">
        <v>5712.4828067005501</v>
      </c>
      <c r="E190">
        <v>728.13699999999994</v>
      </c>
      <c r="F190">
        <f t="shared" si="4"/>
        <v>25.032343645631908</v>
      </c>
      <c r="G190">
        <f t="shared" si="5"/>
        <v>8335.2991154399915</v>
      </c>
      <c r="H190">
        <v>25.359971869755235</v>
      </c>
    </row>
    <row r="191" spans="1:8">
      <c r="A191">
        <v>190</v>
      </c>
      <c r="B191" t="s">
        <v>85</v>
      </c>
      <c r="C191" s="61">
        <v>284.88869599999998</v>
      </c>
      <c r="D191">
        <v>5787.2489022683103</v>
      </c>
      <c r="E191">
        <v>689.64200000000005</v>
      </c>
      <c r="F191">
        <f t="shared" si="4"/>
        <v>25.359971869755235</v>
      </c>
      <c r="G191">
        <f t="shared" si="5"/>
        <v>8620.1878114399915</v>
      </c>
      <c r="H191">
        <v>25.407526807507057</v>
      </c>
    </row>
    <row r="192" spans="1:8">
      <c r="A192">
        <v>191</v>
      </c>
      <c r="B192" t="s">
        <v>85</v>
      </c>
      <c r="C192" s="61">
        <v>4.0698385100000003</v>
      </c>
      <c r="D192">
        <v>5798.1011328115901</v>
      </c>
      <c r="E192">
        <v>677.73500000000001</v>
      </c>
      <c r="F192">
        <f t="shared" si="4"/>
        <v>25.407526807507057</v>
      </c>
      <c r="G192">
        <f t="shared" si="5"/>
        <v>8624.2576499499919</v>
      </c>
      <c r="H192">
        <v>26.090687204663691</v>
      </c>
    </row>
    <row r="193" spans="1:8">
      <c r="A193">
        <v>192</v>
      </c>
      <c r="B193" t="s">
        <v>85</v>
      </c>
      <c r="C193" s="61">
        <v>15.925454999999999</v>
      </c>
      <c r="D193">
        <v>5954.0011187746304</v>
      </c>
      <c r="E193">
        <v>707.35199999999998</v>
      </c>
      <c r="F193">
        <f t="shared" si="4"/>
        <v>26.090687204663691</v>
      </c>
      <c r="G193">
        <f t="shared" si="5"/>
        <v>8640.1831049499924</v>
      </c>
      <c r="H193">
        <v>26.104111226595041</v>
      </c>
    </row>
    <row r="194" spans="1:8">
      <c r="A194">
        <v>193</v>
      </c>
      <c r="B194" t="s">
        <v>85</v>
      </c>
      <c r="C194" s="61">
        <v>41.583132599999999</v>
      </c>
      <c r="D194">
        <v>5957.0645352715101</v>
      </c>
      <c r="E194">
        <v>708.04899999999998</v>
      </c>
      <c r="F194">
        <f t="shared" si="4"/>
        <v>26.104111226595041</v>
      </c>
      <c r="G194">
        <f t="shared" si="5"/>
        <v>8681.7662375499931</v>
      </c>
      <c r="H194">
        <v>26.99361790332533</v>
      </c>
    </row>
    <row r="195" spans="1:8">
      <c r="A195">
        <v>194</v>
      </c>
      <c r="B195" t="s">
        <v>85</v>
      </c>
      <c r="C195" s="61">
        <v>960.924263</v>
      </c>
      <c r="D195">
        <v>6160.0535829292103</v>
      </c>
      <c r="E195">
        <v>732.16600000000005</v>
      </c>
      <c r="F195">
        <f t="shared" ref="F195:F258" si="6">D195*$I$1/1000</f>
        <v>26.99361790332533</v>
      </c>
      <c r="G195">
        <f t="shared" si="5"/>
        <v>9642.6905005499939</v>
      </c>
      <c r="H195">
        <v>27.053788708945707</v>
      </c>
    </row>
    <row r="196" spans="1:8">
      <c r="A196">
        <v>195</v>
      </c>
      <c r="B196" t="s">
        <v>85</v>
      </c>
      <c r="C196" s="61">
        <v>95.375780800000001</v>
      </c>
      <c r="D196">
        <v>6173.7848059196604</v>
      </c>
      <c r="E196">
        <v>733.72</v>
      </c>
      <c r="F196">
        <f t="shared" si="6"/>
        <v>27.053788708945707</v>
      </c>
      <c r="G196">
        <f t="shared" ref="G196:G259" si="7">G195+C196</f>
        <v>9738.066281349993</v>
      </c>
      <c r="H196">
        <v>29.98156611811816</v>
      </c>
    </row>
    <row r="197" spans="1:8">
      <c r="A197">
        <v>196</v>
      </c>
      <c r="B197" t="s">
        <v>85</v>
      </c>
      <c r="C197" s="61">
        <v>1.5925454999999999</v>
      </c>
      <c r="D197">
        <v>6841.9155390427004</v>
      </c>
      <c r="E197">
        <v>799.745</v>
      </c>
      <c r="F197">
        <f t="shared" si="6"/>
        <v>29.98156611811816</v>
      </c>
      <c r="G197">
        <f t="shared" si="7"/>
        <v>9739.6588268499927</v>
      </c>
      <c r="H197">
        <v>30.102998430398955</v>
      </c>
    </row>
    <row r="198" spans="1:8">
      <c r="A198">
        <v>197</v>
      </c>
      <c r="B198" t="s">
        <v>85</v>
      </c>
      <c r="C198" s="61">
        <v>308.68840399999999</v>
      </c>
      <c r="D198">
        <v>6869.6268874446696</v>
      </c>
      <c r="E198">
        <v>816.59299999999996</v>
      </c>
      <c r="F198">
        <f t="shared" si="6"/>
        <v>30.102998430398955</v>
      </c>
      <c r="G198">
        <f t="shared" si="7"/>
        <v>10048.347230849993</v>
      </c>
      <c r="H198">
        <v>30.514535083354769</v>
      </c>
    </row>
    <row r="199" spans="1:8">
      <c r="A199">
        <v>198</v>
      </c>
      <c r="B199" t="s">
        <v>85</v>
      </c>
      <c r="C199" s="61">
        <v>1144.067</v>
      </c>
      <c r="D199">
        <v>6963.5412283317</v>
      </c>
      <c r="E199">
        <v>827.66700000000003</v>
      </c>
      <c r="F199">
        <f t="shared" si="6"/>
        <v>30.514535083354769</v>
      </c>
      <c r="G199">
        <f t="shared" si="7"/>
        <v>11192.414230849994</v>
      </c>
      <c r="H199">
        <v>30.97917349782481</v>
      </c>
    </row>
    <row r="200" spans="1:8">
      <c r="A200">
        <v>199</v>
      </c>
      <c r="B200" t="s">
        <v>85</v>
      </c>
      <c r="C200" s="61">
        <v>1170.5209500000001</v>
      </c>
      <c r="D200">
        <v>7069.5736075434597</v>
      </c>
      <c r="E200">
        <v>840.27200000000005</v>
      </c>
      <c r="F200">
        <f t="shared" si="6"/>
        <v>30.97917349782481</v>
      </c>
      <c r="G200">
        <f t="shared" si="7"/>
        <v>12362.935180849994</v>
      </c>
      <c r="H200">
        <v>31.689641960483584</v>
      </c>
    </row>
    <row r="201" spans="1:8">
      <c r="A201">
        <v>200</v>
      </c>
      <c r="B201" t="s">
        <v>85</v>
      </c>
      <c r="C201" s="61">
        <v>394.59738599999997</v>
      </c>
      <c r="D201">
        <v>7231.7054053126003</v>
      </c>
      <c r="E201">
        <v>859.54100000000005</v>
      </c>
      <c r="F201">
        <f t="shared" si="6"/>
        <v>31.689641960483584</v>
      </c>
      <c r="G201">
        <f t="shared" si="7"/>
        <v>12757.532566849994</v>
      </c>
      <c r="H201">
        <v>31.754264879470885</v>
      </c>
    </row>
    <row r="202" spans="1:8">
      <c r="A202">
        <v>201</v>
      </c>
      <c r="B202" t="s">
        <v>85</v>
      </c>
      <c r="C202" s="61">
        <v>1101.51064</v>
      </c>
      <c r="D202">
        <v>7246.4526187121801</v>
      </c>
      <c r="E202">
        <v>863.60299999999995</v>
      </c>
      <c r="F202">
        <f t="shared" si="6"/>
        <v>31.754264879470885</v>
      </c>
      <c r="G202">
        <f t="shared" si="7"/>
        <v>13859.043206849994</v>
      </c>
      <c r="H202">
        <v>31.798985836389598</v>
      </c>
    </row>
    <row r="203" spans="1:8">
      <c r="A203">
        <v>202</v>
      </c>
      <c r="B203" t="s">
        <v>85</v>
      </c>
      <c r="C203" s="61">
        <v>578.35944199999994</v>
      </c>
      <c r="D203">
        <v>7256.6581232831404</v>
      </c>
      <c r="E203">
        <v>862.50400000000002</v>
      </c>
      <c r="F203">
        <f t="shared" si="6"/>
        <v>31.798985836389598</v>
      </c>
      <c r="G203">
        <f t="shared" si="7"/>
        <v>14437.402648849995</v>
      </c>
      <c r="H203">
        <v>31.988708265803584</v>
      </c>
    </row>
    <row r="204" spans="1:8">
      <c r="A204">
        <v>203</v>
      </c>
      <c r="B204" t="s">
        <v>85</v>
      </c>
      <c r="C204" s="61">
        <v>48.926536900000002</v>
      </c>
      <c r="D204">
        <v>7299.9535546424804</v>
      </c>
      <c r="E204">
        <v>867.60799999999995</v>
      </c>
      <c r="F204">
        <f t="shared" si="6"/>
        <v>31.988708265803584</v>
      </c>
      <c r="G204">
        <f t="shared" si="7"/>
        <v>14486.329185749995</v>
      </c>
      <c r="H204">
        <v>32.807526590850834</v>
      </c>
    </row>
    <row r="205" spans="1:8">
      <c r="A205">
        <v>204</v>
      </c>
      <c r="B205" t="s">
        <v>85</v>
      </c>
      <c r="C205" s="61">
        <v>467.146681</v>
      </c>
      <c r="D205">
        <v>7486.8112324476497</v>
      </c>
      <c r="E205">
        <v>891.82500000000005</v>
      </c>
      <c r="F205">
        <f t="shared" si="6"/>
        <v>32.807526590850834</v>
      </c>
      <c r="G205">
        <f t="shared" si="7"/>
        <v>14953.475866749995</v>
      </c>
      <c r="H205">
        <v>33.654629762359079</v>
      </c>
    </row>
    <row r="206" spans="1:8">
      <c r="A206">
        <v>205</v>
      </c>
      <c r="B206" t="s">
        <v>85</v>
      </c>
      <c r="C206" s="61">
        <v>633.656161</v>
      </c>
      <c r="D206">
        <v>7680.1236274533303</v>
      </c>
      <c r="E206">
        <v>916.31100000000004</v>
      </c>
      <c r="F206">
        <f t="shared" si="6"/>
        <v>33.654629762359079</v>
      </c>
      <c r="G206">
        <f t="shared" si="7"/>
        <v>15587.132027749996</v>
      </c>
      <c r="H206">
        <v>34.02498053970811</v>
      </c>
    </row>
    <row r="207" spans="1:8">
      <c r="A207">
        <v>206</v>
      </c>
      <c r="B207" t="s">
        <v>85</v>
      </c>
      <c r="C207" s="61">
        <v>130.057883</v>
      </c>
      <c r="D207">
        <v>7764.6391837274105</v>
      </c>
      <c r="E207">
        <v>926.35900000000004</v>
      </c>
      <c r="F207">
        <f t="shared" si="6"/>
        <v>34.02498053970811</v>
      </c>
      <c r="G207">
        <f t="shared" si="7"/>
        <v>15717.189910749996</v>
      </c>
      <c r="H207">
        <v>35.615474123463734</v>
      </c>
    </row>
    <row r="208" spans="1:8">
      <c r="A208">
        <v>207</v>
      </c>
      <c r="B208" t="s">
        <v>85</v>
      </c>
      <c r="C208" s="61">
        <v>145.09859</v>
      </c>
      <c r="D208">
        <v>8127.5962995289501</v>
      </c>
      <c r="E208">
        <v>970.44500000000005</v>
      </c>
      <c r="F208">
        <f t="shared" si="6"/>
        <v>35.615474123463734</v>
      </c>
      <c r="G208">
        <f t="shared" si="7"/>
        <v>15862.288500749995</v>
      </c>
      <c r="H208">
        <v>36.858062762083279</v>
      </c>
    </row>
    <row r="209" spans="1:8">
      <c r="A209">
        <v>208</v>
      </c>
      <c r="B209" t="s">
        <v>85</v>
      </c>
      <c r="C209" s="61">
        <v>57.774011899999998</v>
      </c>
      <c r="D209">
        <v>8411.1600894162093</v>
      </c>
      <c r="E209">
        <v>999.91399999999999</v>
      </c>
      <c r="F209">
        <f t="shared" si="6"/>
        <v>36.858062762083279</v>
      </c>
      <c r="G209">
        <f t="shared" si="7"/>
        <v>15920.062512649994</v>
      </c>
      <c r="H209">
        <v>36.922084514897065</v>
      </c>
    </row>
    <row r="210" spans="1:8">
      <c r="A210">
        <v>209</v>
      </c>
      <c r="B210" t="s">
        <v>85</v>
      </c>
      <c r="C210" s="61">
        <v>108.470044</v>
      </c>
      <c r="D210">
        <v>8425.7701142457208</v>
      </c>
      <c r="E210">
        <v>1001.468</v>
      </c>
      <c r="F210">
        <f t="shared" si="6"/>
        <v>36.922084514897065</v>
      </c>
      <c r="G210">
        <f t="shared" si="7"/>
        <v>16028.532556649994</v>
      </c>
      <c r="H210">
        <v>37.203350919542913</v>
      </c>
    </row>
    <row r="211" spans="1:8">
      <c r="A211">
        <v>210</v>
      </c>
      <c r="B211" t="s">
        <v>85</v>
      </c>
      <c r="C211" s="61">
        <v>90.8635685</v>
      </c>
      <c r="D211">
        <v>8489.9562537214097</v>
      </c>
      <c r="E211">
        <v>1009.048</v>
      </c>
      <c r="F211">
        <f t="shared" si="6"/>
        <v>37.203350919542913</v>
      </c>
      <c r="G211">
        <f t="shared" si="7"/>
        <v>16119.396125149995</v>
      </c>
      <c r="H211">
        <v>37.971086300648302</v>
      </c>
    </row>
    <row r="212" spans="1:8">
      <c r="A212">
        <v>211</v>
      </c>
      <c r="B212" t="s">
        <v>85</v>
      </c>
      <c r="C212" s="61">
        <v>72.549295200000003</v>
      </c>
      <c r="D212">
        <v>8665.1565955969309</v>
      </c>
      <c r="E212">
        <v>1029.94</v>
      </c>
      <c r="F212">
        <f t="shared" si="6"/>
        <v>37.971086300648302</v>
      </c>
      <c r="G212">
        <f t="shared" si="7"/>
        <v>16191.945420349995</v>
      </c>
      <c r="H212">
        <v>38.033928026339495</v>
      </c>
    </row>
    <row r="213" spans="1:8">
      <c r="A213">
        <v>212</v>
      </c>
      <c r="B213" t="s">
        <v>85</v>
      </c>
      <c r="C213" s="61">
        <v>195.794622</v>
      </c>
      <c r="D213">
        <v>8679.4973334294009</v>
      </c>
      <c r="E213">
        <v>1031.633</v>
      </c>
      <c r="F213">
        <f t="shared" si="6"/>
        <v>38.033928026339495</v>
      </c>
      <c r="G213">
        <f t="shared" si="7"/>
        <v>16387.740042349997</v>
      </c>
      <c r="H213">
        <v>38.596594451530507</v>
      </c>
    </row>
    <row r="214" spans="1:8">
      <c r="A214">
        <v>213</v>
      </c>
      <c r="B214" t="s">
        <v>85</v>
      </c>
      <c r="C214" s="61">
        <v>151.468772</v>
      </c>
      <c r="D214">
        <v>8807.9001040733801</v>
      </c>
      <c r="E214">
        <v>1046.896</v>
      </c>
      <c r="F214">
        <f t="shared" si="6"/>
        <v>38.596594451530507</v>
      </c>
      <c r="G214">
        <f t="shared" si="7"/>
        <v>16539.208814349997</v>
      </c>
      <c r="H214">
        <v>39.068415815380035</v>
      </c>
    </row>
    <row r="215" spans="1:8">
      <c r="A215">
        <v>214</v>
      </c>
      <c r="B215" t="s">
        <v>85</v>
      </c>
      <c r="C215" s="61">
        <v>44.237375100000001</v>
      </c>
      <c r="D215">
        <v>8915.5716615983092</v>
      </c>
      <c r="E215">
        <v>972.51300000000003</v>
      </c>
      <c r="F215">
        <f t="shared" si="6"/>
        <v>39.068415815380035</v>
      </c>
      <c r="G215">
        <f t="shared" si="7"/>
        <v>16583.446189449998</v>
      </c>
      <c r="H215">
        <v>39.11915368547217</v>
      </c>
    </row>
    <row r="216" spans="1:8">
      <c r="A216">
        <v>215</v>
      </c>
      <c r="B216" t="s">
        <v>85</v>
      </c>
      <c r="C216" s="61">
        <v>63.7018202</v>
      </c>
      <c r="D216">
        <v>8927.1502502695494</v>
      </c>
      <c r="E216">
        <v>1061.1510000000001</v>
      </c>
      <c r="F216">
        <f t="shared" si="6"/>
        <v>39.11915368547217</v>
      </c>
      <c r="G216">
        <f t="shared" si="7"/>
        <v>16647.148009649998</v>
      </c>
      <c r="H216">
        <v>39.373744203701591</v>
      </c>
    </row>
    <row r="217" spans="1:8">
      <c r="A217">
        <v>216</v>
      </c>
      <c r="B217" t="s">
        <v>85</v>
      </c>
      <c r="C217" s="61">
        <v>78.0347297</v>
      </c>
      <c r="D217">
        <v>8985.2488437821194</v>
      </c>
      <c r="E217">
        <v>1067.942</v>
      </c>
      <c r="F217">
        <f t="shared" si="6"/>
        <v>39.373744203701591</v>
      </c>
      <c r="G217">
        <f t="shared" si="7"/>
        <v>16725.182739349999</v>
      </c>
      <c r="H217">
        <v>39.545224840899124</v>
      </c>
    </row>
    <row r="218" spans="1:8">
      <c r="A218">
        <v>217</v>
      </c>
      <c r="B218" t="s">
        <v>85</v>
      </c>
      <c r="C218" s="61">
        <v>80.158123700000004</v>
      </c>
      <c r="D218">
        <v>9024.3814238369596</v>
      </c>
      <c r="E218">
        <v>1072.6379999999999</v>
      </c>
      <c r="F218">
        <f t="shared" si="6"/>
        <v>39.545224840899124</v>
      </c>
      <c r="G218">
        <f t="shared" si="7"/>
        <v>16805.340863049998</v>
      </c>
      <c r="H218">
        <v>39.715724250155816</v>
      </c>
    </row>
    <row r="219" spans="1:8">
      <c r="A219">
        <v>218</v>
      </c>
      <c r="B219" t="s">
        <v>85</v>
      </c>
      <c r="C219" s="61">
        <v>55.6506179</v>
      </c>
      <c r="D219">
        <v>9063.2900836779809</v>
      </c>
      <c r="E219">
        <v>1083.002</v>
      </c>
      <c r="F219">
        <f t="shared" si="6"/>
        <v>39.715724250155816</v>
      </c>
      <c r="G219">
        <f t="shared" si="7"/>
        <v>16860.991480949997</v>
      </c>
      <c r="H219">
        <v>39.810153025312083</v>
      </c>
    </row>
    <row r="220" spans="1:8">
      <c r="A220">
        <v>219</v>
      </c>
      <c r="B220" t="s">
        <v>85</v>
      </c>
      <c r="C220" s="61">
        <v>1.5925454999999999</v>
      </c>
      <c r="D220">
        <v>9084.8391148903302</v>
      </c>
      <c r="E220">
        <v>1061.9179999999999</v>
      </c>
      <c r="F220">
        <f t="shared" si="6"/>
        <v>39.810153025312083</v>
      </c>
      <c r="G220">
        <f t="shared" si="7"/>
        <v>16862.584026449997</v>
      </c>
      <c r="H220">
        <v>40.057983379480277</v>
      </c>
    </row>
    <row r="221" spans="1:8">
      <c r="A221">
        <v>220</v>
      </c>
      <c r="B221" t="s">
        <v>85</v>
      </c>
      <c r="C221" s="61">
        <v>59.543506899999997</v>
      </c>
      <c r="D221">
        <v>9141.3950114218696</v>
      </c>
      <c r="E221">
        <v>1086.501</v>
      </c>
      <c r="F221">
        <f t="shared" si="6"/>
        <v>40.057983379480277</v>
      </c>
      <c r="G221">
        <f t="shared" si="7"/>
        <v>16922.127533349998</v>
      </c>
      <c r="H221">
        <v>40.178557012894942</v>
      </c>
    </row>
    <row r="222" spans="1:8">
      <c r="A222">
        <v>221</v>
      </c>
      <c r="B222" t="s">
        <v>85</v>
      </c>
      <c r="C222" s="61">
        <v>85.201184499999997</v>
      </c>
      <c r="D222">
        <v>9168.9104058081593</v>
      </c>
      <c r="E222">
        <v>1089.4659999999999</v>
      </c>
      <c r="F222">
        <f t="shared" si="6"/>
        <v>40.178557012894942</v>
      </c>
      <c r="G222">
        <f t="shared" si="7"/>
        <v>17007.32871785</v>
      </c>
      <c r="H222">
        <v>40.541125698244748</v>
      </c>
    </row>
    <row r="223" spans="1:8">
      <c r="A223">
        <v>222</v>
      </c>
      <c r="B223" t="s">
        <v>85</v>
      </c>
      <c r="C223" s="61">
        <v>212.33940100000001</v>
      </c>
      <c r="D223">
        <v>9251.6500569822201</v>
      </c>
      <c r="E223">
        <v>1099.636</v>
      </c>
      <c r="F223">
        <f t="shared" si="6"/>
        <v>40.541125698244748</v>
      </c>
      <c r="G223">
        <f t="shared" si="7"/>
        <v>17219.668118850001</v>
      </c>
      <c r="H223">
        <v>40.83380702498993</v>
      </c>
    </row>
    <row r="224" spans="1:8">
      <c r="A224">
        <v>223</v>
      </c>
      <c r="B224" t="s">
        <v>85</v>
      </c>
      <c r="C224" s="61">
        <v>50.784506700000001</v>
      </c>
      <c r="D224">
        <v>9318.4411281876492</v>
      </c>
      <c r="E224">
        <v>1107.6559999999999</v>
      </c>
      <c r="F224">
        <f t="shared" si="6"/>
        <v>40.83380702498993</v>
      </c>
      <c r="G224">
        <f t="shared" si="7"/>
        <v>17270.452625550002</v>
      </c>
      <c r="H224">
        <v>41.029434415877226</v>
      </c>
    </row>
    <row r="225" spans="1:8">
      <c r="A225">
        <v>224</v>
      </c>
      <c r="B225" t="s">
        <v>85</v>
      </c>
      <c r="C225" s="61">
        <v>50.076708699999998</v>
      </c>
      <c r="D225">
        <v>9363.0840958131903</v>
      </c>
      <c r="E225">
        <v>1112.92</v>
      </c>
      <c r="F225">
        <f t="shared" si="6"/>
        <v>41.029434415877226</v>
      </c>
      <c r="G225">
        <f t="shared" si="7"/>
        <v>17320.529334250001</v>
      </c>
      <c r="H225">
        <v>41.294929188342884</v>
      </c>
    </row>
    <row r="226" spans="1:8">
      <c r="A226">
        <v>225</v>
      </c>
      <c r="B226" t="s">
        <v>85</v>
      </c>
      <c r="C226" s="61">
        <v>252.683887</v>
      </c>
      <c r="D226">
        <v>9423.6710845685793</v>
      </c>
      <c r="E226">
        <v>1120.0640000000001</v>
      </c>
      <c r="F226">
        <f t="shared" si="6"/>
        <v>41.294929188342884</v>
      </c>
      <c r="G226">
        <f t="shared" si="7"/>
        <v>17573.21322125</v>
      </c>
      <c r="H226">
        <v>42.786045312907213</v>
      </c>
    </row>
    <row r="227" spans="1:8">
      <c r="A227">
        <v>226</v>
      </c>
      <c r="B227" t="s">
        <v>85</v>
      </c>
      <c r="C227" s="61">
        <v>92.102215000000001</v>
      </c>
      <c r="D227">
        <v>9763.9498592990494</v>
      </c>
      <c r="E227">
        <v>1160.508</v>
      </c>
      <c r="F227">
        <f t="shared" si="6"/>
        <v>42.786045312907213</v>
      </c>
      <c r="G227">
        <f t="shared" si="7"/>
        <v>17665.315436249999</v>
      </c>
      <c r="H227">
        <v>43.929559027297223</v>
      </c>
    </row>
    <row r="228" spans="1:8">
      <c r="A228">
        <v>227</v>
      </c>
      <c r="B228" t="s">
        <v>85</v>
      </c>
      <c r="C228" s="61">
        <v>86.528305799999998</v>
      </c>
      <c r="D228">
        <v>10024.904347826099</v>
      </c>
      <c r="E228">
        <v>1193.248</v>
      </c>
      <c r="F228">
        <f t="shared" si="6"/>
        <v>43.929559027297223</v>
      </c>
      <c r="G228">
        <f t="shared" si="7"/>
        <v>17751.843742049998</v>
      </c>
      <c r="H228">
        <v>43.974497306109129</v>
      </c>
    </row>
    <row r="229" spans="1:8">
      <c r="A229">
        <v>228</v>
      </c>
      <c r="B229" t="s">
        <v>85</v>
      </c>
      <c r="C229" s="61">
        <v>41.583132599999999</v>
      </c>
      <c r="D229">
        <v>10035.159446138499</v>
      </c>
      <c r="E229">
        <v>1192.7860000000001</v>
      </c>
      <c r="F229">
        <f t="shared" si="6"/>
        <v>43.974497306109129</v>
      </c>
      <c r="G229">
        <f t="shared" si="7"/>
        <v>17793.426874649998</v>
      </c>
      <c r="H229">
        <v>44.099685768722203</v>
      </c>
    </row>
    <row r="230" spans="1:8">
      <c r="A230">
        <v>229</v>
      </c>
      <c r="B230" t="s">
        <v>85</v>
      </c>
      <c r="C230" s="61">
        <v>52.996375399999998</v>
      </c>
      <c r="D230">
        <v>10063.7279633496</v>
      </c>
      <c r="E230">
        <v>1200.3040000000001</v>
      </c>
      <c r="F230">
        <f t="shared" si="6"/>
        <v>44.099685768722203</v>
      </c>
      <c r="G230">
        <f t="shared" si="7"/>
        <v>17846.423250049997</v>
      </c>
      <c r="H230">
        <v>44.441487978869581</v>
      </c>
    </row>
    <row r="231" spans="1:8">
      <c r="A231">
        <v>230</v>
      </c>
      <c r="B231" t="s">
        <v>85</v>
      </c>
      <c r="C231" s="61">
        <v>2322.4621900000002</v>
      </c>
      <c r="D231">
        <v>10141.7286202757</v>
      </c>
      <c r="E231">
        <v>1208.1369999999999</v>
      </c>
      <c r="F231">
        <f t="shared" si="6"/>
        <v>44.441487978869581</v>
      </c>
      <c r="G231">
        <f t="shared" si="7"/>
        <v>20168.885440049999</v>
      </c>
      <c r="H231">
        <v>44.494833961402506</v>
      </c>
    </row>
    <row r="232" spans="1:8">
      <c r="A232">
        <v>231</v>
      </c>
      <c r="B232" t="s">
        <v>85</v>
      </c>
      <c r="C232" s="61">
        <v>42.202455899999997</v>
      </c>
      <c r="D232">
        <v>10153.9023908319</v>
      </c>
      <c r="E232">
        <v>1197.912</v>
      </c>
      <c r="F232">
        <f t="shared" si="6"/>
        <v>44.494833961402506</v>
      </c>
      <c r="G232">
        <f t="shared" si="7"/>
        <v>20211.087895949997</v>
      </c>
      <c r="H232">
        <v>45.521109682046024</v>
      </c>
    </row>
    <row r="233" spans="1:8">
      <c r="A233">
        <v>232</v>
      </c>
      <c r="B233" t="s">
        <v>85</v>
      </c>
      <c r="C233" s="61">
        <v>88.474750299999997</v>
      </c>
      <c r="D233">
        <v>10388.102691534999</v>
      </c>
      <c r="E233">
        <v>1234.6849999999999</v>
      </c>
      <c r="F233">
        <f t="shared" si="6"/>
        <v>45.521109682046024</v>
      </c>
      <c r="G233">
        <f t="shared" si="7"/>
        <v>20299.562646249997</v>
      </c>
      <c r="H233">
        <v>46.211831179612076</v>
      </c>
    </row>
    <row r="234" spans="1:8">
      <c r="A234">
        <v>233</v>
      </c>
      <c r="B234" t="s">
        <v>85</v>
      </c>
      <c r="C234" s="61">
        <v>1762.4170300000001</v>
      </c>
      <c r="D234">
        <v>10545.728151416901</v>
      </c>
      <c r="E234">
        <v>1253.808</v>
      </c>
      <c r="F234">
        <f t="shared" si="6"/>
        <v>46.211831179612076</v>
      </c>
      <c r="G234">
        <f t="shared" si="7"/>
        <v>22061.979676249997</v>
      </c>
      <c r="H234">
        <v>46.26377021475755</v>
      </c>
    </row>
    <row r="235" spans="1:8">
      <c r="A235">
        <v>234</v>
      </c>
      <c r="B235" t="s">
        <v>85</v>
      </c>
      <c r="C235" s="61">
        <v>106.16970000000001</v>
      </c>
      <c r="D235">
        <v>10557.5808508471</v>
      </c>
      <c r="E235">
        <v>1255.3520000000001</v>
      </c>
      <c r="F235">
        <f t="shared" si="6"/>
        <v>46.26377021475755</v>
      </c>
      <c r="G235">
        <f t="shared" si="7"/>
        <v>22168.149376249996</v>
      </c>
      <c r="H235">
        <v>46.573353846796792</v>
      </c>
    </row>
    <row r="236" spans="1:8">
      <c r="A236">
        <v>235</v>
      </c>
      <c r="B236" t="s">
        <v>85</v>
      </c>
      <c r="C236" s="61">
        <v>107.939195</v>
      </c>
      <c r="D236">
        <v>10628.229096984</v>
      </c>
      <c r="E236">
        <v>1265.3230000000001</v>
      </c>
      <c r="F236">
        <f t="shared" si="6"/>
        <v>46.573353846796792</v>
      </c>
      <c r="G236">
        <f t="shared" si="7"/>
        <v>22276.088571249995</v>
      </c>
      <c r="H236">
        <v>46.829876980629919</v>
      </c>
    </row>
    <row r="237" spans="1:8">
      <c r="A237">
        <v>236</v>
      </c>
      <c r="B237" t="s">
        <v>85</v>
      </c>
      <c r="C237" s="61">
        <v>83.166265300000006</v>
      </c>
      <c r="D237">
        <v>10686.768721251199</v>
      </c>
      <c r="E237">
        <v>1270.1949999999999</v>
      </c>
      <c r="F237">
        <f t="shared" si="6"/>
        <v>46.829876980629919</v>
      </c>
      <c r="G237">
        <f t="shared" si="7"/>
        <v>22359.254836549993</v>
      </c>
      <c r="H237">
        <v>46.849024295486693</v>
      </c>
    </row>
    <row r="238" spans="1:8">
      <c r="A238">
        <v>237</v>
      </c>
      <c r="B238" t="s">
        <v>85</v>
      </c>
      <c r="C238" s="61">
        <v>41.583132599999999</v>
      </c>
      <c r="D238">
        <v>10691.138216511499</v>
      </c>
      <c r="E238">
        <v>1270.7940000000001</v>
      </c>
      <c r="F238">
        <f t="shared" si="6"/>
        <v>46.849024295486693</v>
      </c>
      <c r="G238">
        <f t="shared" si="7"/>
        <v>22400.837969149994</v>
      </c>
      <c r="H238">
        <v>46.931971558318359</v>
      </c>
    </row>
    <row r="239" spans="1:8">
      <c r="A239">
        <v>238</v>
      </c>
      <c r="B239" t="s">
        <v>85</v>
      </c>
      <c r="C239" s="61">
        <v>41.583132599999999</v>
      </c>
      <c r="D239">
        <v>10710.0671198334</v>
      </c>
      <c r="E239">
        <v>1272.97</v>
      </c>
      <c r="F239">
        <f t="shared" si="6"/>
        <v>46.931971558318359</v>
      </c>
      <c r="G239">
        <f t="shared" si="7"/>
        <v>22442.421101749995</v>
      </c>
      <c r="H239">
        <v>47.156976346400114</v>
      </c>
    </row>
    <row r="240" spans="1:8">
      <c r="A240">
        <v>239</v>
      </c>
      <c r="B240" t="s">
        <v>85</v>
      </c>
      <c r="C240" s="61">
        <v>1383.7450899999999</v>
      </c>
      <c r="D240">
        <v>10761.414129188101</v>
      </c>
      <c r="E240">
        <v>1300.8409999999999</v>
      </c>
      <c r="F240">
        <f t="shared" si="6"/>
        <v>47.156976346400114</v>
      </c>
      <c r="G240">
        <f t="shared" si="7"/>
        <v>23826.166191749995</v>
      </c>
      <c r="H240">
        <v>47.732189355453229</v>
      </c>
    </row>
    <row r="241" spans="1:8">
      <c r="A241">
        <v>240</v>
      </c>
      <c r="B241" t="s">
        <v>85</v>
      </c>
      <c r="C241" s="61">
        <v>83.166265300000006</v>
      </c>
      <c r="D241">
        <v>10892.680081386699</v>
      </c>
      <c r="E241">
        <v>1294.663</v>
      </c>
      <c r="F241">
        <f t="shared" si="6"/>
        <v>47.732189355453229</v>
      </c>
      <c r="G241">
        <f t="shared" si="7"/>
        <v>23909.332457049994</v>
      </c>
      <c r="H241">
        <v>48.329844065718135</v>
      </c>
    </row>
    <row r="242" spans="1:8">
      <c r="A242">
        <v>241</v>
      </c>
      <c r="B242" t="s">
        <v>85</v>
      </c>
      <c r="C242" s="61">
        <v>53.527223900000003</v>
      </c>
      <c r="D242">
        <v>11029.067321233801</v>
      </c>
      <c r="E242">
        <v>1330.9839999999999</v>
      </c>
      <c r="F242">
        <f t="shared" si="6"/>
        <v>48.329844065718135</v>
      </c>
      <c r="G242">
        <f t="shared" si="7"/>
        <v>23962.859680949994</v>
      </c>
      <c r="H242">
        <v>49.004590546238205</v>
      </c>
    </row>
    <row r="243" spans="1:8">
      <c r="A243">
        <v>242</v>
      </c>
      <c r="B243" t="s">
        <v>85</v>
      </c>
      <c r="C243" s="61">
        <v>1098.8563999999999</v>
      </c>
      <c r="D243">
        <v>11183.0472171404</v>
      </c>
      <c r="E243">
        <v>1421.0029999999999</v>
      </c>
      <c r="F243">
        <f t="shared" si="6"/>
        <v>49.004590546238205</v>
      </c>
      <c r="G243">
        <f t="shared" si="7"/>
        <v>25061.716080949995</v>
      </c>
      <c r="H243">
        <v>49.470101362645593</v>
      </c>
    </row>
    <row r="244" spans="1:8">
      <c r="A244">
        <v>243</v>
      </c>
      <c r="B244" t="s">
        <v>85</v>
      </c>
      <c r="C244" s="61">
        <v>792.29138899999998</v>
      </c>
      <c r="D244">
        <v>11289.2786820286</v>
      </c>
      <c r="E244">
        <v>1341.79</v>
      </c>
      <c r="F244">
        <f t="shared" si="6"/>
        <v>49.470101362645593</v>
      </c>
      <c r="G244">
        <f t="shared" si="7"/>
        <v>25854.007469949996</v>
      </c>
      <c r="H244">
        <v>50.015602147144534</v>
      </c>
    </row>
    <row r="245" spans="1:8">
      <c r="A245">
        <v>244</v>
      </c>
      <c r="B245" t="s">
        <v>85</v>
      </c>
      <c r="C245" s="61">
        <v>522.00102700000002</v>
      </c>
      <c r="D245">
        <v>11413.7641835304</v>
      </c>
      <c r="E245">
        <v>1419.6669999999999</v>
      </c>
      <c r="F245">
        <f t="shared" si="6"/>
        <v>50.015602147144534</v>
      </c>
      <c r="G245">
        <f t="shared" si="7"/>
        <v>26376.008496949995</v>
      </c>
      <c r="H245">
        <v>50.705392152942323</v>
      </c>
    </row>
    <row r="246" spans="1:8">
      <c r="A246">
        <v>245</v>
      </c>
      <c r="B246" t="s">
        <v>85</v>
      </c>
      <c r="C246" s="61">
        <v>83.166265300000006</v>
      </c>
      <c r="D246">
        <v>11571.1770731957</v>
      </c>
      <c r="E246">
        <v>1375.289</v>
      </c>
      <c r="F246">
        <f t="shared" si="6"/>
        <v>50.705392152942323</v>
      </c>
      <c r="G246">
        <f t="shared" si="7"/>
        <v>26459.174762249993</v>
      </c>
      <c r="H246">
        <v>50.712656503625858</v>
      </c>
    </row>
    <row r="247" spans="1:8">
      <c r="A247">
        <v>246</v>
      </c>
      <c r="B247" t="s">
        <v>85</v>
      </c>
      <c r="C247" s="61">
        <v>83.166265300000006</v>
      </c>
      <c r="D247">
        <v>11572.8348276181</v>
      </c>
      <c r="E247">
        <v>1375.4829999999999</v>
      </c>
      <c r="F247">
        <f t="shared" si="6"/>
        <v>50.712656503625858</v>
      </c>
      <c r="G247">
        <f t="shared" si="7"/>
        <v>26542.341027549992</v>
      </c>
      <c r="H247">
        <v>51.876513623891206</v>
      </c>
    </row>
    <row r="248" spans="1:8">
      <c r="A248">
        <v>247</v>
      </c>
      <c r="B248" t="s">
        <v>85</v>
      </c>
      <c r="C248" s="61">
        <v>475.46330799999998</v>
      </c>
      <c r="D248">
        <v>11838.431764249</v>
      </c>
      <c r="E248">
        <v>1429.3430000000001</v>
      </c>
      <c r="F248">
        <f t="shared" si="6"/>
        <v>51.876513623891206</v>
      </c>
      <c r="G248">
        <f t="shared" si="7"/>
        <v>27017.80433554999</v>
      </c>
      <c r="H248">
        <v>53.679048637725828</v>
      </c>
    </row>
    <row r="249" spans="1:8">
      <c r="A249">
        <v>248</v>
      </c>
      <c r="B249" t="s">
        <v>85</v>
      </c>
      <c r="C249" s="61">
        <v>1189.9853900000001</v>
      </c>
      <c r="D249">
        <v>12249.7775982937</v>
      </c>
      <c r="E249">
        <v>1470.7090000000001</v>
      </c>
      <c r="F249">
        <f t="shared" si="6"/>
        <v>53.679048637725828</v>
      </c>
      <c r="G249">
        <f t="shared" si="7"/>
        <v>28207.789725549992</v>
      </c>
      <c r="H249">
        <v>53.768261380315536</v>
      </c>
    </row>
    <row r="250" spans="1:8">
      <c r="A250">
        <v>249</v>
      </c>
      <c r="B250" t="s">
        <v>85</v>
      </c>
      <c r="C250" s="61">
        <v>607.99848399999996</v>
      </c>
      <c r="D250">
        <v>12270.1363096232</v>
      </c>
      <c r="E250">
        <v>1460.0840000000001</v>
      </c>
      <c r="F250">
        <f t="shared" si="6"/>
        <v>53.768261380315536</v>
      </c>
      <c r="G250">
        <f t="shared" si="7"/>
        <v>28815.788209549992</v>
      </c>
      <c r="H250">
        <v>57.682366901446557</v>
      </c>
    </row>
    <row r="251" spans="1:8">
      <c r="A251">
        <v>250</v>
      </c>
      <c r="B251" t="s">
        <v>85</v>
      </c>
      <c r="C251" s="61">
        <v>1677.1273699999999</v>
      </c>
      <c r="D251">
        <v>13163.351136392899</v>
      </c>
      <c r="E251">
        <v>2108.9670000000001</v>
      </c>
      <c r="F251">
        <f t="shared" si="6"/>
        <v>57.682366901446557</v>
      </c>
      <c r="G251">
        <f t="shared" si="7"/>
        <v>30492.91557954999</v>
      </c>
      <c r="H251">
        <v>63.405120970934725</v>
      </c>
    </row>
    <row r="252" spans="1:8">
      <c r="A252">
        <v>251</v>
      </c>
      <c r="B252" t="s">
        <v>85</v>
      </c>
      <c r="C252" s="61">
        <v>19.110546100000001</v>
      </c>
      <c r="D252">
        <v>14469.306930693099</v>
      </c>
      <c r="E252">
        <v>1691.3030000000001</v>
      </c>
      <c r="F252">
        <f t="shared" si="6"/>
        <v>63.405120970934725</v>
      </c>
      <c r="G252">
        <f t="shared" si="7"/>
        <v>30512.026125649991</v>
      </c>
      <c r="H252">
        <v>65.51118876763141</v>
      </c>
    </row>
    <row r="253" spans="1:8">
      <c r="A253">
        <v>252</v>
      </c>
      <c r="B253" t="s">
        <v>85</v>
      </c>
      <c r="C253" s="61">
        <v>648.51991899999996</v>
      </c>
      <c r="D253">
        <v>14949.920182440101</v>
      </c>
      <c r="E253">
        <v>2441.7060000000001</v>
      </c>
      <c r="F253">
        <f t="shared" si="6"/>
        <v>65.51118876763141</v>
      </c>
      <c r="G253">
        <f t="shared" si="7"/>
        <v>31160.546044649989</v>
      </c>
      <c r="H253">
        <v>65.67277047032411</v>
      </c>
    </row>
    <row r="254" spans="1:8">
      <c r="A254">
        <v>253</v>
      </c>
      <c r="B254" t="s">
        <v>85</v>
      </c>
      <c r="C254" s="61">
        <v>589.33031200000005</v>
      </c>
      <c r="D254">
        <v>14986.7937853107</v>
      </c>
      <c r="E254">
        <v>1793.972</v>
      </c>
      <c r="F254">
        <f t="shared" si="6"/>
        <v>65.67277047032411</v>
      </c>
      <c r="G254">
        <f t="shared" si="7"/>
        <v>31749.876356649991</v>
      </c>
      <c r="H254">
        <v>69.134464489202344</v>
      </c>
    </row>
    <row r="255" spans="1:8">
      <c r="A255">
        <v>254</v>
      </c>
      <c r="B255" t="s">
        <v>85</v>
      </c>
      <c r="C255" s="61">
        <v>311.43112100000002</v>
      </c>
      <c r="D255">
        <v>15776.766464051499</v>
      </c>
      <c r="E255">
        <v>1844.1320000000001</v>
      </c>
      <c r="F255">
        <f t="shared" si="6"/>
        <v>69.134464489202344</v>
      </c>
      <c r="G255">
        <f t="shared" si="7"/>
        <v>32061.307477649993</v>
      </c>
      <c r="H255">
        <v>72.45736628969766</v>
      </c>
    </row>
    <row r="256" spans="1:8">
      <c r="A256">
        <v>255</v>
      </c>
      <c r="B256" t="s">
        <v>85</v>
      </c>
      <c r="C256" s="61">
        <v>299.04465599999997</v>
      </c>
      <c r="D256">
        <v>16535.066193090101</v>
      </c>
      <c r="E256">
        <v>2678.3980000000001</v>
      </c>
      <c r="F256">
        <f t="shared" si="6"/>
        <v>72.45736628969766</v>
      </c>
      <c r="G256">
        <f t="shared" si="7"/>
        <v>32360.352133649991</v>
      </c>
      <c r="H256">
        <v>91.460781522712438</v>
      </c>
    </row>
    <row r="257" spans="1:8">
      <c r="A257">
        <v>256</v>
      </c>
      <c r="B257" t="s">
        <v>85</v>
      </c>
      <c r="C257" s="61">
        <v>41.140758900000002</v>
      </c>
      <c r="D257">
        <v>20871.722972972999</v>
      </c>
      <c r="E257">
        <v>2505.6759999999999</v>
      </c>
      <c r="F257">
        <f t="shared" si="6"/>
        <v>91.460781522712438</v>
      </c>
      <c r="G257">
        <f t="shared" si="7"/>
        <v>32401.492892549992</v>
      </c>
      <c r="H257">
        <v>127.803305450523</v>
      </c>
    </row>
    <row r="258" spans="1:8">
      <c r="A258">
        <v>257</v>
      </c>
      <c r="B258" t="s">
        <v>85</v>
      </c>
      <c r="C258" s="61">
        <v>37.070920399999999</v>
      </c>
      <c r="D258">
        <v>29165.235000000001</v>
      </c>
      <c r="E258">
        <v>3507.74</v>
      </c>
      <c r="F258">
        <f t="shared" si="6"/>
        <v>127.803305450523</v>
      </c>
      <c r="G258">
        <f t="shared" si="7"/>
        <v>32438.563812949993</v>
      </c>
      <c r="H258">
        <v>138.91844173746344</v>
      </c>
    </row>
    <row r="259" spans="1:8">
      <c r="A259">
        <v>258</v>
      </c>
      <c r="B259" t="s">
        <v>85</v>
      </c>
      <c r="C259" s="61">
        <v>15.1291823</v>
      </c>
      <c r="D259">
        <v>31701.754385964901</v>
      </c>
      <c r="E259">
        <v>5255.7539999999999</v>
      </c>
      <c r="F259">
        <f t="shared" ref="F259" si="8">D259*$I$1/1000</f>
        <v>138.91844173746344</v>
      </c>
      <c r="G259">
        <f t="shared" si="7"/>
        <v>32453.692995249992</v>
      </c>
      <c r="H259">
        <f>H258</f>
        <v>138.91844173746344</v>
      </c>
    </row>
    <row r="260" spans="1:8">
      <c r="A260">
        <v>259</v>
      </c>
      <c r="B260" t="s">
        <v>85</v>
      </c>
      <c r="C260" s="61">
        <v>29.904465600000002</v>
      </c>
      <c r="D260">
        <v>56164.710588235299</v>
      </c>
      <c r="E260">
        <v>6904.5280000000002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0DC4-58A6-6F45-BF22-64EA5212B223}">
  <dimension ref="A1:D168"/>
  <sheetViews>
    <sheetView topLeftCell="B1" workbookViewId="0">
      <selection activeCell="H18" sqref="H18"/>
    </sheetView>
  </sheetViews>
  <sheetFormatPr baseColWidth="10" defaultRowHeight="16"/>
  <cols>
    <col min="4" max="4" width="15.1640625" bestFit="1" customWidth="1"/>
  </cols>
  <sheetData>
    <row r="1" spans="1:4">
      <c r="A1" s="62">
        <v>17312.7</v>
      </c>
      <c r="B1" s="62">
        <v>1</v>
      </c>
      <c r="C1" s="62">
        <v>0</v>
      </c>
      <c r="D1" s="63">
        <v>42743</v>
      </c>
    </row>
    <row r="2" spans="1:4">
      <c r="A2" s="62">
        <v>16711.400000000001</v>
      </c>
      <c r="B2" s="62">
        <v>2</v>
      </c>
      <c r="C2" s="62">
        <v>0</v>
      </c>
      <c r="D2" s="63">
        <v>42743.041666666701</v>
      </c>
    </row>
    <row r="3" spans="1:4">
      <c r="A3" s="62">
        <v>16364.6</v>
      </c>
      <c r="B3" s="62">
        <v>3</v>
      </c>
      <c r="C3" s="62">
        <v>0</v>
      </c>
      <c r="D3" s="63">
        <v>42743.083333333299</v>
      </c>
    </row>
    <row r="4" spans="1:4">
      <c r="A4" s="62">
        <v>16202.3</v>
      </c>
      <c r="B4" s="62">
        <v>4</v>
      </c>
      <c r="C4" s="62">
        <v>0</v>
      </c>
      <c r="D4" s="63">
        <v>42743.125</v>
      </c>
    </row>
    <row r="5" spans="1:4">
      <c r="A5" s="62">
        <v>16202.3</v>
      </c>
      <c r="B5" s="62">
        <v>5</v>
      </c>
      <c r="C5" s="62">
        <v>0</v>
      </c>
      <c r="D5" s="63">
        <v>42743.166666666701</v>
      </c>
    </row>
    <row r="6" spans="1:4">
      <c r="A6" s="62">
        <v>16442</v>
      </c>
      <c r="B6" s="62">
        <v>6</v>
      </c>
      <c r="C6" s="62">
        <v>0</v>
      </c>
      <c r="D6" s="63">
        <v>42743.208333333299</v>
      </c>
    </row>
    <row r="7" spans="1:4">
      <c r="A7" s="62">
        <v>16962.099999999999</v>
      </c>
      <c r="B7" s="62">
        <v>7</v>
      </c>
      <c r="C7" s="62">
        <v>0</v>
      </c>
      <c r="D7" s="63">
        <v>42743.25</v>
      </c>
    </row>
    <row r="8" spans="1:4">
      <c r="A8" s="62">
        <v>17555.400000000001</v>
      </c>
      <c r="B8" s="62">
        <v>8</v>
      </c>
      <c r="C8" s="62">
        <v>0</v>
      </c>
      <c r="D8" s="63">
        <v>42743.291666666701</v>
      </c>
    </row>
    <row r="9" spans="1:4">
      <c r="A9" s="62">
        <v>18336.2</v>
      </c>
      <c r="B9" s="62">
        <v>9</v>
      </c>
      <c r="C9" s="62">
        <v>0</v>
      </c>
      <c r="D9" s="63">
        <v>42743.333333333299</v>
      </c>
    </row>
    <row r="10" spans="1:4">
      <c r="A10" s="62">
        <v>19036.400000000001</v>
      </c>
      <c r="B10" s="62">
        <v>10</v>
      </c>
      <c r="C10" s="62">
        <v>0</v>
      </c>
      <c r="D10" s="63">
        <v>42743.375</v>
      </c>
    </row>
    <row r="11" spans="1:4">
      <c r="A11" s="62">
        <v>19528.8</v>
      </c>
      <c r="B11" s="62">
        <v>11</v>
      </c>
      <c r="C11" s="62">
        <v>0</v>
      </c>
      <c r="D11" s="63">
        <v>42743.416666666701</v>
      </c>
    </row>
    <row r="12" spans="1:4">
      <c r="A12" s="62">
        <v>19776.099999999999</v>
      </c>
      <c r="B12" s="62">
        <v>12</v>
      </c>
      <c r="C12" s="62">
        <v>0</v>
      </c>
      <c r="D12" s="63">
        <v>42743.458333333299</v>
      </c>
    </row>
    <row r="13" spans="1:4">
      <c r="A13" s="62">
        <v>19990.599999999999</v>
      </c>
      <c r="B13" s="62">
        <v>13</v>
      </c>
      <c r="C13" s="62">
        <v>0</v>
      </c>
      <c r="D13" s="63">
        <v>42743.5</v>
      </c>
    </row>
    <row r="14" spans="1:4">
      <c r="A14" s="62">
        <v>20025.5</v>
      </c>
      <c r="B14" s="62">
        <v>14</v>
      </c>
      <c r="C14" s="62">
        <v>0</v>
      </c>
      <c r="D14" s="63">
        <v>42743.541666666701</v>
      </c>
    </row>
    <row r="15" spans="1:4">
      <c r="A15" s="62">
        <v>19982.7</v>
      </c>
      <c r="B15" s="62">
        <v>15</v>
      </c>
      <c r="C15" s="62">
        <v>0</v>
      </c>
      <c r="D15" s="63">
        <v>42743.583333333299</v>
      </c>
    </row>
    <row r="16" spans="1:4">
      <c r="A16" s="62">
        <v>20214.599999999999</v>
      </c>
      <c r="B16" s="62">
        <v>16</v>
      </c>
      <c r="C16" s="62">
        <v>0</v>
      </c>
      <c r="D16" s="63">
        <v>42743.625</v>
      </c>
    </row>
    <row r="17" spans="1:4">
      <c r="A17" s="62">
        <v>20952.099999999999</v>
      </c>
      <c r="B17" s="62">
        <v>17</v>
      </c>
      <c r="C17" s="62">
        <v>0</v>
      </c>
      <c r="D17" s="63">
        <v>42743.666666666701</v>
      </c>
    </row>
    <row r="18" spans="1:4">
      <c r="A18" s="62">
        <v>22171.5</v>
      </c>
      <c r="B18" s="62">
        <v>18</v>
      </c>
      <c r="C18" s="62">
        <v>0</v>
      </c>
      <c r="D18" s="63">
        <v>42743.708333333299</v>
      </c>
    </row>
    <row r="19" spans="1:4">
      <c r="A19" s="62">
        <v>22225.8</v>
      </c>
      <c r="B19" s="62">
        <v>19</v>
      </c>
      <c r="C19" s="62">
        <v>0</v>
      </c>
      <c r="D19" s="63">
        <v>42743.75</v>
      </c>
    </row>
    <row r="20" spans="1:4">
      <c r="A20" s="62">
        <v>21904.7</v>
      </c>
      <c r="B20" s="62">
        <v>20</v>
      </c>
      <c r="C20" s="62">
        <v>0</v>
      </c>
      <c r="D20" s="63">
        <v>42743.791666666701</v>
      </c>
    </row>
    <row r="21" spans="1:4">
      <c r="A21" s="62">
        <v>21429.1</v>
      </c>
      <c r="B21" s="62">
        <v>21</v>
      </c>
      <c r="C21" s="62">
        <v>0</v>
      </c>
      <c r="D21" s="63">
        <v>42743.833333333299</v>
      </c>
    </row>
    <row r="22" spans="1:4">
      <c r="A22" s="62">
        <v>20566.5</v>
      </c>
      <c r="B22" s="62">
        <v>22</v>
      </c>
      <c r="C22" s="62">
        <v>0</v>
      </c>
      <c r="D22" s="63">
        <v>42743.875</v>
      </c>
    </row>
    <row r="23" spans="1:4">
      <c r="A23" s="62">
        <v>19398.3</v>
      </c>
      <c r="B23" s="62">
        <v>23</v>
      </c>
      <c r="C23" s="62">
        <v>0</v>
      </c>
      <c r="D23" s="63">
        <v>42743.916666666701</v>
      </c>
    </row>
    <row r="24" spans="1:4">
      <c r="A24" s="62">
        <v>18220.5</v>
      </c>
      <c r="B24" s="62">
        <v>24</v>
      </c>
      <c r="C24" s="62">
        <v>1</v>
      </c>
      <c r="D24" s="63">
        <v>42743.958333333299</v>
      </c>
    </row>
    <row r="25" spans="1:4">
      <c r="A25" s="62">
        <v>17413.900000000001</v>
      </c>
      <c r="B25" s="62">
        <v>1</v>
      </c>
      <c r="C25" s="62">
        <v>0</v>
      </c>
      <c r="D25" s="63">
        <v>42744</v>
      </c>
    </row>
    <row r="26" spans="1:4">
      <c r="A26" s="62">
        <v>16961.900000000001</v>
      </c>
      <c r="B26" s="62">
        <v>2</v>
      </c>
      <c r="C26" s="62">
        <v>0</v>
      </c>
      <c r="D26" s="63">
        <v>42744.041666666701</v>
      </c>
    </row>
    <row r="27" spans="1:4">
      <c r="A27" s="62">
        <v>16733.8</v>
      </c>
      <c r="B27" s="62">
        <v>3</v>
      </c>
      <c r="C27" s="62">
        <v>0</v>
      </c>
      <c r="D27" s="63">
        <v>42744.083333333299</v>
      </c>
    </row>
    <row r="28" spans="1:4">
      <c r="A28" s="62">
        <v>16787.099999999999</v>
      </c>
      <c r="B28" s="62">
        <v>4</v>
      </c>
      <c r="C28" s="62">
        <v>0</v>
      </c>
      <c r="D28" s="63">
        <v>42744.125</v>
      </c>
    </row>
    <row r="29" spans="1:4">
      <c r="A29" s="62">
        <v>17071.7</v>
      </c>
      <c r="B29" s="62">
        <v>5</v>
      </c>
      <c r="C29" s="62">
        <v>0</v>
      </c>
      <c r="D29" s="63">
        <v>42744.166666666701</v>
      </c>
    </row>
    <row r="30" spans="1:4">
      <c r="A30" s="62">
        <v>18021.900000000001</v>
      </c>
      <c r="B30" s="62">
        <v>6</v>
      </c>
      <c r="C30" s="62">
        <v>0</v>
      </c>
      <c r="D30" s="63">
        <v>42744.208333333299</v>
      </c>
    </row>
    <row r="31" spans="1:4">
      <c r="A31" s="62">
        <v>19816.3</v>
      </c>
      <c r="B31" s="62">
        <v>7</v>
      </c>
      <c r="C31" s="62">
        <v>0</v>
      </c>
      <c r="D31" s="63">
        <v>42744.25</v>
      </c>
    </row>
    <row r="32" spans="1:4">
      <c r="A32" s="62">
        <v>21202.9</v>
      </c>
      <c r="B32" s="62">
        <v>8</v>
      </c>
      <c r="C32" s="62">
        <v>0</v>
      </c>
      <c r="D32" s="63">
        <v>42744.291666666701</v>
      </c>
    </row>
    <row r="33" spans="1:4">
      <c r="A33" s="62">
        <v>21620.5</v>
      </c>
      <c r="B33" s="62">
        <v>9</v>
      </c>
      <c r="C33" s="62">
        <v>0</v>
      </c>
      <c r="D33" s="63">
        <v>42744.333333333299</v>
      </c>
    </row>
    <row r="34" spans="1:4">
      <c r="A34" s="62">
        <v>21959.3</v>
      </c>
      <c r="B34" s="62">
        <v>10</v>
      </c>
      <c r="C34" s="62">
        <v>0</v>
      </c>
      <c r="D34" s="63">
        <v>42744.375</v>
      </c>
    </row>
    <row r="35" spans="1:4">
      <c r="A35" s="62">
        <v>22144.7</v>
      </c>
      <c r="B35" s="62">
        <v>11</v>
      </c>
      <c r="C35" s="62">
        <v>0</v>
      </c>
      <c r="D35" s="63">
        <v>42744.416666666701</v>
      </c>
    </row>
    <row r="36" spans="1:4">
      <c r="A36" s="62">
        <v>22129.200000000001</v>
      </c>
      <c r="B36" s="62">
        <v>12</v>
      </c>
      <c r="C36" s="62">
        <v>0</v>
      </c>
      <c r="D36" s="63">
        <v>42744.458333333299</v>
      </c>
    </row>
    <row r="37" spans="1:4">
      <c r="A37" s="62">
        <v>21984.3</v>
      </c>
      <c r="B37" s="62">
        <v>13</v>
      </c>
      <c r="C37" s="62">
        <v>0</v>
      </c>
      <c r="D37" s="63">
        <v>42744.5</v>
      </c>
    </row>
    <row r="38" spans="1:4">
      <c r="A38" s="62">
        <v>21880.400000000001</v>
      </c>
      <c r="B38" s="62">
        <v>14</v>
      </c>
      <c r="C38" s="62">
        <v>0</v>
      </c>
      <c r="D38" s="63">
        <v>42744.541666666701</v>
      </c>
    </row>
    <row r="39" spans="1:4">
      <c r="A39" s="62">
        <v>21727.5</v>
      </c>
      <c r="B39" s="62">
        <v>15</v>
      </c>
      <c r="C39" s="62">
        <v>0</v>
      </c>
      <c r="D39" s="63">
        <v>42744.583333333299</v>
      </c>
    </row>
    <row r="40" spans="1:4">
      <c r="A40" s="62">
        <v>21705.599999999999</v>
      </c>
      <c r="B40" s="62">
        <v>16</v>
      </c>
      <c r="C40" s="62">
        <v>0</v>
      </c>
      <c r="D40" s="63">
        <v>42744.625</v>
      </c>
    </row>
    <row r="41" spans="1:4">
      <c r="A41" s="62">
        <v>22311.3</v>
      </c>
      <c r="B41" s="62">
        <v>17</v>
      </c>
      <c r="C41" s="62">
        <v>0</v>
      </c>
      <c r="D41" s="63">
        <v>42744.666666666701</v>
      </c>
    </row>
    <row r="42" spans="1:4">
      <c r="A42" s="62">
        <v>23525.7</v>
      </c>
      <c r="B42" s="62">
        <v>18</v>
      </c>
      <c r="C42" s="62">
        <v>0</v>
      </c>
      <c r="D42" s="63">
        <v>42744.708333333299</v>
      </c>
    </row>
    <row r="43" spans="1:4">
      <c r="A43" s="62">
        <v>23511.200000000001</v>
      </c>
      <c r="B43" s="62">
        <v>19</v>
      </c>
      <c r="C43" s="62">
        <v>0</v>
      </c>
      <c r="D43" s="63">
        <v>42744.75</v>
      </c>
    </row>
    <row r="44" spans="1:4">
      <c r="A44" s="62">
        <v>23121.4</v>
      </c>
      <c r="B44" s="62">
        <v>20</v>
      </c>
      <c r="C44" s="62">
        <v>0</v>
      </c>
      <c r="D44" s="63">
        <v>42744.791666666701</v>
      </c>
    </row>
    <row r="45" spans="1:4">
      <c r="A45" s="62">
        <v>22484.9</v>
      </c>
      <c r="B45" s="62">
        <v>21</v>
      </c>
      <c r="C45" s="62">
        <v>0</v>
      </c>
      <c r="D45" s="63">
        <v>42744.833333333299</v>
      </c>
    </row>
    <row r="46" spans="1:4">
      <c r="A46" s="62">
        <v>21493.8</v>
      </c>
      <c r="B46" s="62">
        <v>22</v>
      </c>
      <c r="C46" s="62">
        <v>0</v>
      </c>
      <c r="D46" s="63">
        <v>42744.875</v>
      </c>
    </row>
    <row r="47" spans="1:4">
      <c r="A47" s="62">
        <v>20072.3</v>
      </c>
      <c r="B47" s="62">
        <v>23</v>
      </c>
      <c r="C47" s="62">
        <v>0</v>
      </c>
      <c r="D47" s="63">
        <v>42744.916666666701</v>
      </c>
    </row>
    <row r="48" spans="1:4">
      <c r="A48" s="62">
        <v>18669.7</v>
      </c>
      <c r="B48" s="62">
        <v>24</v>
      </c>
      <c r="C48" s="62">
        <v>1</v>
      </c>
      <c r="D48" s="63">
        <v>42744.958333333299</v>
      </c>
    </row>
    <row r="49" spans="1:4">
      <c r="A49" s="62">
        <v>17663.2</v>
      </c>
      <c r="B49" s="62">
        <v>1</v>
      </c>
      <c r="C49" s="62">
        <v>0</v>
      </c>
      <c r="D49" s="63">
        <v>42745</v>
      </c>
    </row>
    <row r="50" spans="1:4">
      <c r="A50" s="62">
        <v>17043.5</v>
      </c>
      <c r="B50" s="62">
        <v>2</v>
      </c>
      <c r="C50" s="62">
        <v>0</v>
      </c>
      <c r="D50" s="63">
        <v>42745.041666666701</v>
      </c>
    </row>
    <row r="51" spans="1:4">
      <c r="A51" s="62">
        <v>16696.3</v>
      </c>
      <c r="B51" s="62">
        <v>3</v>
      </c>
      <c r="C51" s="62">
        <v>0</v>
      </c>
      <c r="D51" s="63">
        <v>42745.083333333299</v>
      </c>
    </row>
    <row r="52" spans="1:4">
      <c r="A52" s="62">
        <v>16597.599999999999</v>
      </c>
      <c r="B52" s="62">
        <v>4</v>
      </c>
      <c r="C52" s="62">
        <v>0</v>
      </c>
      <c r="D52" s="63">
        <v>42745.125</v>
      </c>
    </row>
    <row r="53" spans="1:4">
      <c r="A53" s="62">
        <v>16856.8</v>
      </c>
      <c r="B53" s="62">
        <v>5</v>
      </c>
      <c r="C53" s="62">
        <v>0</v>
      </c>
      <c r="D53" s="63">
        <v>42745.166666666701</v>
      </c>
    </row>
    <row r="54" spans="1:4">
      <c r="A54" s="62">
        <v>17801.400000000001</v>
      </c>
      <c r="B54" s="62">
        <v>6</v>
      </c>
      <c r="C54" s="62">
        <v>0</v>
      </c>
      <c r="D54" s="63">
        <v>42745.208333333299</v>
      </c>
    </row>
    <row r="55" spans="1:4">
      <c r="A55" s="62">
        <v>19620.099999999999</v>
      </c>
      <c r="B55" s="62">
        <v>7</v>
      </c>
      <c r="C55" s="62">
        <v>0</v>
      </c>
      <c r="D55" s="63">
        <v>42745.25</v>
      </c>
    </row>
    <row r="56" spans="1:4">
      <c r="A56" s="62">
        <v>20910.5</v>
      </c>
      <c r="B56" s="62">
        <v>8</v>
      </c>
      <c r="C56" s="62">
        <v>0</v>
      </c>
      <c r="D56" s="63">
        <v>42745.291666666701</v>
      </c>
    </row>
    <row r="57" spans="1:4">
      <c r="A57" s="62">
        <v>21217.9</v>
      </c>
      <c r="B57" s="62">
        <v>9</v>
      </c>
      <c r="C57" s="62">
        <v>0</v>
      </c>
      <c r="D57" s="63">
        <v>42745.333333333299</v>
      </c>
    </row>
    <row r="58" spans="1:4">
      <c r="A58" s="62">
        <v>21434.7</v>
      </c>
      <c r="B58" s="62">
        <v>10</v>
      </c>
      <c r="C58" s="62">
        <v>0</v>
      </c>
      <c r="D58" s="63">
        <v>42745.375</v>
      </c>
    </row>
    <row r="59" spans="1:4">
      <c r="A59" s="62">
        <v>21582.7</v>
      </c>
      <c r="B59" s="62">
        <v>11</v>
      </c>
      <c r="C59" s="62">
        <v>0</v>
      </c>
      <c r="D59" s="63">
        <v>42745.416666666701</v>
      </c>
    </row>
    <row r="60" spans="1:4">
      <c r="A60" s="62">
        <v>21450.2</v>
      </c>
      <c r="B60" s="62">
        <v>12</v>
      </c>
      <c r="C60" s="62">
        <v>0</v>
      </c>
      <c r="D60" s="63">
        <v>42745.458333333299</v>
      </c>
    </row>
    <row r="61" spans="1:4">
      <c r="A61" s="62">
        <v>21219.9</v>
      </c>
      <c r="B61" s="62">
        <v>13</v>
      </c>
      <c r="C61" s="62">
        <v>0</v>
      </c>
      <c r="D61" s="63">
        <v>42745.5</v>
      </c>
    </row>
    <row r="62" spans="1:4">
      <c r="A62" s="62">
        <v>21163.599999999999</v>
      </c>
      <c r="B62" s="62">
        <v>14</v>
      </c>
      <c r="C62" s="62">
        <v>0</v>
      </c>
      <c r="D62" s="63">
        <v>42745.541666666701</v>
      </c>
    </row>
    <row r="63" spans="1:4">
      <c r="A63" s="62">
        <v>21098.3</v>
      </c>
      <c r="B63" s="62">
        <v>15</v>
      </c>
      <c r="C63" s="62">
        <v>0</v>
      </c>
      <c r="D63" s="63">
        <v>42745.583333333299</v>
      </c>
    </row>
    <row r="64" spans="1:4">
      <c r="A64" s="62">
        <v>21191.8</v>
      </c>
      <c r="B64" s="62">
        <v>16</v>
      </c>
      <c r="C64" s="62">
        <v>0</v>
      </c>
      <c r="D64" s="63">
        <v>42745.625</v>
      </c>
    </row>
    <row r="65" spans="1:4">
      <c r="A65" s="62">
        <v>21827.5</v>
      </c>
      <c r="B65" s="62">
        <v>17</v>
      </c>
      <c r="C65" s="62">
        <v>0</v>
      </c>
      <c r="D65" s="63">
        <v>42745.666666666701</v>
      </c>
    </row>
    <row r="66" spans="1:4">
      <c r="A66" s="62">
        <v>22636.400000000001</v>
      </c>
      <c r="B66" s="62">
        <v>18</v>
      </c>
      <c r="C66" s="62">
        <v>0</v>
      </c>
      <c r="D66" s="63">
        <v>42745.708333333299</v>
      </c>
    </row>
    <row r="67" spans="1:4">
      <c r="A67" s="62">
        <v>22398.6</v>
      </c>
      <c r="B67" s="62">
        <v>19</v>
      </c>
      <c r="C67" s="62">
        <v>0</v>
      </c>
      <c r="D67" s="63">
        <v>42745.75</v>
      </c>
    </row>
    <row r="68" spans="1:4">
      <c r="A68" s="62">
        <v>21880.2</v>
      </c>
      <c r="B68" s="62">
        <v>20</v>
      </c>
      <c r="C68" s="62">
        <v>0</v>
      </c>
      <c r="D68" s="63">
        <v>42745.791666666701</v>
      </c>
    </row>
    <row r="69" spans="1:4">
      <c r="A69" s="62">
        <v>21140.2</v>
      </c>
      <c r="B69" s="62">
        <v>21</v>
      </c>
      <c r="C69" s="62">
        <v>0</v>
      </c>
      <c r="D69" s="63">
        <v>42745.833333333299</v>
      </c>
    </row>
    <row r="70" spans="1:4">
      <c r="A70" s="62">
        <v>19958.2</v>
      </c>
      <c r="B70" s="62">
        <v>22</v>
      </c>
      <c r="C70" s="62">
        <v>0</v>
      </c>
      <c r="D70" s="63">
        <v>42745.875</v>
      </c>
    </row>
    <row r="71" spans="1:4">
      <c r="A71" s="62">
        <v>18530.400000000009</v>
      </c>
      <c r="B71" s="62">
        <v>23</v>
      </c>
      <c r="C71" s="62">
        <v>0</v>
      </c>
      <c r="D71" s="63">
        <v>42745.916666666701</v>
      </c>
    </row>
    <row r="72" spans="1:4">
      <c r="A72" s="62">
        <v>17028.8</v>
      </c>
      <c r="B72" s="62">
        <v>24</v>
      </c>
      <c r="C72" s="62">
        <v>1</v>
      </c>
      <c r="D72" s="63">
        <v>42745.958333333299</v>
      </c>
    </row>
    <row r="73" spans="1:4">
      <c r="A73" s="62">
        <v>16005.3</v>
      </c>
      <c r="B73" s="62">
        <v>1</v>
      </c>
      <c r="C73" s="62">
        <v>0</v>
      </c>
      <c r="D73" s="63">
        <v>42746</v>
      </c>
    </row>
    <row r="74" spans="1:4">
      <c r="A74" s="62">
        <v>15411.3</v>
      </c>
      <c r="B74" s="62">
        <v>2</v>
      </c>
      <c r="C74" s="62">
        <v>0</v>
      </c>
      <c r="D74" s="63">
        <v>42746.041666666701</v>
      </c>
    </row>
    <row r="75" spans="1:4">
      <c r="A75" s="62">
        <v>15086.1</v>
      </c>
      <c r="B75" s="62">
        <v>3</v>
      </c>
      <c r="C75" s="62">
        <v>0</v>
      </c>
      <c r="D75" s="63">
        <v>42746.083333333299</v>
      </c>
    </row>
    <row r="76" spans="1:4">
      <c r="A76" s="62">
        <v>14932.8</v>
      </c>
      <c r="B76" s="62">
        <v>4</v>
      </c>
      <c r="C76" s="62">
        <v>0</v>
      </c>
      <c r="D76" s="63">
        <v>42746.125</v>
      </c>
    </row>
    <row r="77" spans="1:4">
      <c r="A77" s="62">
        <v>15092.4</v>
      </c>
      <c r="B77" s="62">
        <v>5</v>
      </c>
      <c r="C77" s="62">
        <v>0</v>
      </c>
      <c r="D77" s="63">
        <v>42746.166666666701</v>
      </c>
    </row>
    <row r="78" spans="1:4">
      <c r="A78" s="62">
        <v>15912.5</v>
      </c>
      <c r="B78" s="62">
        <v>6</v>
      </c>
      <c r="C78" s="62">
        <v>0</v>
      </c>
      <c r="D78" s="63">
        <v>42746.208333333299</v>
      </c>
    </row>
    <row r="79" spans="1:4">
      <c r="A79" s="62">
        <v>17673.8</v>
      </c>
      <c r="B79" s="62">
        <v>7</v>
      </c>
      <c r="C79" s="62">
        <v>0</v>
      </c>
      <c r="D79" s="63">
        <v>42746.25</v>
      </c>
    </row>
    <row r="80" spans="1:4">
      <c r="A80" s="62">
        <v>18973.5</v>
      </c>
      <c r="B80" s="62">
        <v>8</v>
      </c>
      <c r="C80" s="62">
        <v>0</v>
      </c>
      <c r="D80" s="63">
        <v>42746.291666666701</v>
      </c>
    </row>
    <row r="81" spans="1:4">
      <c r="A81" s="62">
        <v>19177.5</v>
      </c>
      <c r="B81" s="62">
        <v>9</v>
      </c>
      <c r="C81" s="62">
        <v>0</v>
      </c>
      <c r="D81" s="63">
        <v>42746.333333333299</v>
      </c>
    </row>
    <row r="82" spans="1:4">
      <c r="A82" s="62">
        <v>19168.3</v>
      </c>
      <c r="B82" s="62">
        <v>10</v>
      </c>
      <c r="C82" s="62">
        <v>0</v>
      </c>
      <c r="D82" s="63">
        <v>42746.375</v>
      </c>
    </row>
    <row r="83" spans="1:4">
      <c r="A83" s="62">
        <v>19050</v>
      </c>
      <c r="B83" s="62">
        <v>11</v>
      </c>
      <c r="C83" s="62">
        <v>0</v>
      </c>
      <c r="D83" s="63">
        <v>42746.416666666701</v>
      </c>
    </row>
    <row r="84" spans="1:4">
      <c r="A84" s="62">
        <v>19058.7</v>
      </c>
      <c r="B84" s="62">
        <v>12</v>
      </c>
      <c r="C84" s="62">
        <v>0</v>
      </c>
      <c r="D84" s="63">
        <v>42746.458333333299</v>
      </c>
    </row>
    <row r="85" spans="1:4">
      <c r="A85" s="62">
        <v>18857.3</v>
      </c>
      <c r="B85" s="62">
        <v>13</v>
      </c>
      <c r="C85" s="62">
        <v>0</v>
      </c>
      <c r="D85" s="63">
        <v>42746.5</v>
      </c>
    </row>
    <row r="86" spans="1:4">
      <c r="A86" s="62">
        <v>18816.099999999999</v>
      </c>
      <c r="B86" s="62">
        <v>14</v>
      </c>
      <c r="C86" s="62">
        <v>0</v>
      </c>
      <c r="D86" s="63">
        <v>42746.541666666701</v>
      </c>
    </row>
    <row r="87" spans="1:4">
      <c r="A87" s="62">
        <v>18700.7</v>
      </c>
      <c r="B87" s="62">
        <v>15</v>
      </c>
      <c r="C87" s="62">
        <v>0</v>
      </c>
      <c r="D87" s="63">
        <v>42746.583333333299</v>
      </c>
    </row>
    <row r="88" spans="1:4">
      <c r="A88" s="62">
        <v>18804.100000000009</v>
      </c>
      <c r="B88" s="62">
        <v>16</v>
      </c>
      <c r="C88" s="62">
        <v>0</v>
      </c>
      <c r="D88" s="63">
        <v>42746.625</v>
      </c>
    </row>
    <row r="89" spans="1:4">
      <c r="A89" s="62">
        <v>19507.599999999999</v>
      </c>
      <c r="B89" s="62">
        <v>17</v>
      </c>
      <c r="C89" s="62">
        <v>0</v>
      </c>
      <c r="D89" s="63">
        <v>42746.666666666701</v>
      </c>
    </row>
    <row r="90" spans="1:4">
      <c r="A90" s="62">
        <v>20612</v>
      </c>
      <c r="B90" s="62">
        <v>18</v>
      </c>
      <c r="C90" s="62">
        <v>0</v>
      </c>
      <c r="D90" s="63">
        <v>42746.708333333299</v>
      </c>
    </row>
    <row r="91" spans="1:4">
      <c r="A91" s="62">
        <v>20540.900000000001</v>
      </c>
      <c r="B91" s="62">
        <v>19</v>
      </c>
      <c r="C91" s="62">
        <v>0</v>
      </c>
      <c r="D91" s="63">
        <v>42746.75</v>
      </c>
    </row>
    <row r="92" spans="1:4">
      <c r="A92" s="62">
        <v>20115.7</v>
      </c>
      <c r="B92" s="62">
        <v>20</v>
      </c>
      <c r="C92" s="62">
        <v>0</v>
      </c>
      <c r="D92" s="63">
        <v>42746.791666666701</v>
      </c>
    </row>
    <row r="93" spans="1:4">
      <c r="A93" s="62">
        <v>19469.7</v>
      </c>
      <c r="B93" s="62">
        <v>21</v>
      </c>
      <c r="C93" s="62">
        <v>0</v>
      </c>
      <c r="D93" s="63">
        <v>42746.833333333299</v>
      </c>
    </row>
    <row r="94" spans="1:4">
      <c r="A94" s="62">
        <v>18506.2</v>
      </c>
      <c r="B94" s="62">
        <v>22</v>
      </c>
      <c r="C94" s="62">
        <v>0</v>
      </c>
      <c r="D94" s="63">
        <v>42746.875</v>
      </c>
    </row>
    <row r="95" spans="1:4">
      <c r="A95" s="62">
        <v>17166.400000000001</v>
      </c>
      <c r="B95" s="62">
        <v>23</v>
      </c>
      <c r="C95" s="62">
        <v>0</v>
      </c>
      <c r="D95" s="63">
        <v>42746.916666666701</v>
      </c>
    </row>
    <row r="96" spans="1:4">
      <c r="A96" s="62">
        <v>15828.6</v>
      </c>
      <c r="B96" s="62">
        <v>24</v>
      </c>
      <c r="C96" s="62">
        <v>1</v>
      </c>
      <c r="D96" s="63">
        <v>42746.958333333299</v>
      </c>
    </row>
    <row r="97" spans="1:4">
      <c r="A97" s="62">
        <v>14844.3</v>
      </c>
      <c r="B97" s="62">
        <v>1</v>
      </c>
      <c r="C97" s="62">
        <v>0</v>
      </c>
      <c r="D97" s="63">
        <v>42747</v>
      </c>
    </row>
    <row r="98" spans="1:4">
      <c r="A98" s="62">
        <v>14266.7</v>
      </c>
      <c r="B98" s="62">
        <v>2</v>
      </c>
      <c r="C98" s="62">
        <v>0</v>
      </c>
      <c r="D98" s="63">
        <v>42747.041666666701</v>
      </c>
    </row>
    <row r="99" spans="1:4">
      <c r="A99" s="62">
        <v>13944.8</v>
      </c>
      <c r="B99" s="62">
        <v>3</v>
      </c>
      <c r="C99" s="62">
        <v>0</v>
      </c>
      <c r="D99" s="63">
        <v>42747.083333333299</v>
      </c>
    </row>
    <row r="100" spans="1:4">
      <c r="A100" s="62">
        <v>13839.1</v>
      </c>
      <c r="B100" s="62">
        <v>4</v>
      </c>
      <c r="C100" s="62">
        <v>0</v>
      </c>
      <c r="D100" s="63">
        <v>42747.125</v>
      </c>
    </row>
    <row r="101" spans="1:4">
      <c r="A101" s="62">
        <v>14043.5</v>
      </c>
      <c r="B101" s="62">
        <v>5</v>
      </c>
      <c r="C101" s="62">
        <v>0</v>
      </c>
      <c r="D101" s="63">
        <v>42747.166666666701</v>
      </c>
    </row>
    <row r="102" spans="1:4">
      <c r="A102" s="62">
        <v>14914.7</v>
      </c>
      <c r="B102" s="62">
        <v>6</v>
      </c>
      <c r="C102" s="62">
        <v>0</v>
      </c>
      <c r="D102" s="63">
        <v>42747.208333333299</v>
      </c>
    </row>
    <row r="103" spans="1:4">
      <c r="A103" s="62">
        <v>16732.7</v>
      </c>
      <c r="B103" s="62">
        <v>7</v>
      </c>
      <c r="C103" s="62">
        <v>0</v>
      </c>
      <c r="D103" s="63">
        <v>42747.25</v>
      </c>
    </row>
    <row r="104" spans="1:4">
      <c r="A104" s="62">
        <v>18095</v>
      </c>
      <c r="B104" s="62">
        <v>8</v>
      </c>
      <c r="C104" s="62">
        <v>0</v>
      </c>
      <c r="D104" s="63">
        <v>42747.291666666701</v>
      </c>
    </row>
    <row r="105" spans="1:4">
      <c r="A105" s="62">
        <v>18483.400000000001</v>
      </c>
      <c r="B105" s="62">
        <v>9</v>
      </c>
      <c r="C105" s="62">
        <v>0</v>
      </c>
      <c r="D105" s="63">
        <v>42747.333333333299</v>
      </c>
    </row>
    <row r="106" spans="1:4">
      <c r="A106" s="62">
        <v>18725.3</v>
      </c>
      <c r="B106" s="62">
        <v>10</v>
      </c>
      <c r="C106" s="62">
        <v>0</v>
      </c>
      <c r="D106" s="63">
        <v>42747.375</v>
      </c>
    </row>
    <row r="107" spans="1:4">
      <c r="A107" s="62">
        <v>18752.099999999999</v>
      </c>
      <c r="B107" s="62">
        <v>11</v>
      </c>
      <c r="C107" s="62">
        <v>0</v>
      </c>
      <c r="D107" s="63">
        <v>42747.416666666701</v>
      </c>
    </row>
    <row r="108" spans="1:4">
      <c r="A108" s="62">
        <v>18724</v>
      </c>
      <c r="B108" s="62">
        <v>12</v>
      </c>
      <c r="C108" s="62">
        <v>0</v>
      </c>
      <c r="D108" s="63">
        <v>42747.458333333299</v>
      </c>
    </row>
    <row r="109" spans="1:4">
      <c r="A109" s="62">
        <v>18655.2</v>
      </c>
      <c r="B109" s="62">
        <v>13</v>
      </c>
      <c r="C109" s="62">
        <v>0</v>
      </c>
      <c r="D109" s="63">
        <v>42747.5</v>
      </c>
    </row>
    <row r="110" spans="1:4">
      <c r="A110" s="62">
        <v>18608.900000000001</v>
      </c>
      <c r="B110" s="62">
        <v>14</v>
      </c>
      <c r="C110" s="62">
        <v>0</v>
      </c>
      <c r="D110" s="63">
        <v>42747.541666666701</v>
      </c>
    </row>
    <row r="111" spans="1:4">
      <c r="A111" s="62">
        <v>18552.599999999999</v>
      </c>
      <c r="B111" s="62">
        <v>15</v>
      </c>
      <c r="C111" s="62">
        <v>0</v>
      </c>
      <c r="D111" s="63">
        <v>42747.583333333299</v>
      </c>
    </row>
    <row r="112" spans="1:4">
      <c r="A112" s="62">
        <v>18649.3</v>
      </c>
      <c r="B112" s="62">
        <v>16</v>
      </c>
      <c r="C112" s="62">
        <v>0</v>
      </c>
      <c r="D112" s="63">
        <v>42747.625</v>
      </c>
    </row>
    <row r="113" spans="1:4">
      <c r="A113" s="62">
        <v>19201.099999999999</v>
      </c>
      <c r="B113" s="62">
        <v>17</v>
      </c>
      <c r="C113" s="62">
        <v>0</v>
      </c>
      <c r="D113" s="63">
        <v>42747.666666666701</v>
      </c>
    </row>
    <row r="114" spans="1:4">
      <c r="A114" s="62">
        <v>20079.099999999999</v>
      </c>
      <c r="B114" s="62">
        <v>18</v>
      </c>
      <c r="C114" s="62">
        <v>0</v>
      </c>
      <c r="D114" s="63">
        <v>42747.708333333299</v>
      </c>
    </row>
    <row r="115" spans="1:4">
      <c r="A115" s="62">
        <v>19948.099999999999</v>
      </c>
      <c r="B115" s="62">
        <v>19</v>
      </c>
      <c r="C115" s="62">
        <v>0</v>
      </c>
      <c r="D115" s="63">
        <v>42747.75</v>
      </c>
    </row>
    <row r="116" spans="1:4">
      <c r="A116" s="62">
        <v>19502.099999999999</v>
      </c>
      <c r="B116" s="62">
        <v>20</v>
      </c>
      <c r="C116" s="62">
        <v>0</v>
      </c>
      <c r="D116" s="63">
        <v>42747.791666666701</v>
      </c>
    </row>
    <row r="117" spans="1:4">
      <c r="A117" s="62">
        <v>18878.099999999999</v>
      </c>
      <c r="B117" s="62">
        <v>21</v>
      </c>
      <c r="C117" s="62">
        <v>0</v>
      </c>
      <c r="D117" s="63">
        <v>42747.833333333299</v>
      </c>
    </row>
    <row r="118" spans="1:4">
      <c r="A118" s="62">
        <v>17954.900000000001</v>
      </c>
      <c r="B118" s="62">
        <v>22</v>
      </c>
      <c r="C118" s="62">
        <v>0</v>
      </c>
      <c r="D118" s="63">
        <v>42747.875</v>
      </c>
    </row>
    <row r="119" spans="1:4">
      <c r="A119" s="62">
        <v>16674.599999999999</v>
      </c>
      <c r="B119" s="62">
        <v>23</v>
      </c>
      <c r="C119" s="62">
        <v>0</v>
      </c>
      <c r="D119" s="63">
        <v>42747.916666666701</v>
      </c>
    </row>
    <row r="120" spans="1:4">
      <c r="A120" s="62">
        <v>15368.6</v>
      </c>
      <c r="B120" s="62">
        <v>24</v>
      </c>
      <c r="C120" s="62">
        <v>1</v>
      </c>
      <c r="D120" s="63">
        <v>42747.958333333299</v>
      </c>
    </row>
    <row r="121" spans="1:4">
      <c r="A121" s="62">
        <v>14467.1</v>
      </c>
      <c r="B121" s="62">
        <v>1</v>
      </c>
      <c r="C121" s="62">
        <v>0</v>
      </c>
      <c r="D121" s="63">
        <v>42748</v>
      </c>
    </row>
    <row r="122" spans="1:4">
      <c r="A122" s="62">
        <v>13918.6</v>
      </c>
      <c r="B122" s="62">
        <v>2</v>
      </c>
      <c r="C122" s="62">
        <v>0</v>
      </c>
      <c r="D122" s="63">
        <v>42748.041666666701</v>
      </c>
    </row>
    <row r="123" spans="1:4">
      <c r="A123" s="62">
        <v>13617.6</v>
      </c>
      <c r="B123" s="62">
        <v>3</v>
      </c>
      <c r="C123" s="62">
        <v>0</v>
      </c>
      <c r="D123" s="63">
        <v>42748.083333333299</v>
      </c>
    </row>
    <row r="124" spans="1:4">
      <c r="A124" s="62">
        <v>13568.6</v>
      </c>
      <c r="B124" s="62">
        <v>4</v>
      </c>
      <c r="C124" s="62">
        <v>0</v>
      </c>
      <c r="D124" s="63">
        <v>42748.125</v>
      </c>
    </row>
    <row r="125" spans="1:4">
      <c r="A125" s="62">
        <v>13838.4</v>
      </c>
      <c r="B125" s="62">
        <v>5</v>
      </c>
      <c r="C125" s="62">
        <v>0</v>
      </c>
      <c r="D125" s="63">
        <v>42748.166666666701</v>
      </c>
    </row>
    <row r="126" spans="1:4">
      <c r="A126" s="62">
        <v>14756.2</v>
      </c>
      <c r="B126" s="62">
        <v>6</v>
      </c>
      <c r="C126" s="62">
        <v>0</v>
      </c>
      <c r="D126" s="63">
        <v>42748.208333333299</v>
      </c>
    </row>
    <row r="127" spans="1:4">
      <c r="A127" s="62">
        <v>16650.599999999999</v>
      </c>
      <c r="B127" s="62">
        <v>7</v>
      </c>
      <c r="C127" s="62">
        <v>0</v>
      </c>
      <c r="D127" s="63">
        <v>42748.25</v>
      </c>
    </row>
    <row r="128" spans="1:4">
      <c r="A128" s="62">
        <v>18062.400000000001</v>
      </c>
      <c r="B128" s="62">
        <v>8</v>
      </c>
      <c r="C128" s="62">
        <v>0</v>
      </c>
      <c r="D128" s="63">
        <v>42748.291666666701</v>
      </c>
    </row>
    <row r="129" spans="1:4">
      <c r="A129" s="62">
        <v>18509.3</v>
      </c>
      <c r="B129" s="62">
        <v>9</v>
      </c>
      <c r="C129" s="62">
        <v>0</v>
      </c>
      <c r="D129" s="63">
        <v>42748.333333333299</v>
      </c>
    </row>
    <row r="130" spans="1:4">
      <c r="A130" s="62">
        <v>18750.7</v>
      </c>
      <c r="B130" s="62">
        <v>10</v>
      </c>
      <c r="C130" s="62">
        <v>0</v>
      </c>
      <c r="D130" s="63">
        <v>42748.375</v>
      </c>
    </row>
    <row r="131" spans="1:4">
      <c r="A131" s="62">
        <v>18882.7</v>
      </c>
      <c r="B131" s="62">
        <v>11</v>
      </c>
      <c r="C131" s="62">
        <v>0</v>
      </c>
      <c r="D131" s="63">
        <v>42748.416666666701</v>
      </c>
    </row>
    <row r="132" spans="1:4">
      <c r="A132" s="62">
        <v>18774.900000000001</v>
      </c>
      <c r="B132" s="62">
        <v>12</v>
      </c>
      <c r="C132" s="62">
        <v>0</v>
      </c>
      <c r="D132" s="63">
        <v>42748.458333333299</v>
      </c>
    </row>
    <row r="133" spans="1:4">
      <c r="A133" s="62">
        <v>18610.5</v>
      </c>
      <c r="B133" s="62">
        <v>13</v>
      </c>
      <c r="C133" s="62">
        <v>0</v>
      </c>
      <c r="D133" s="63">
        <v>42748.5</v>
      </c>
    </row>
    <row r="134" spans="1:4">
      <c r="A134" s="62">
        <v>18581.900000000001</v>
      </c>
      <c r="B134" s="62">
        <v>14</v>
      </c>
      <c r="C134" s="62">
        <v>0</v>
      </c>
      <c r="D134" s="63">
        <v>42748.541666666701</v>
      </c>
    </row>
    <row r="135" spans="1:4">
      <c r="A135" s="62">
        <v>18574.2</v>
      </c>
      <c r="B135" s="62">
        <v>15</v>
      </c>
      <c r="C135" s="62">
        <v>0</v>
      </c>
      <c r="D135" s="63">
        <v>42748.583333333299</v>
      </c>
    </row>
    <row r="136" spans="1:4">
      <c r="A136" s="62">
        <v>18827.5</v>
      </c>
      <c r="B136" s="62">
        <v>16</v>
      </c>
      <c r="C136" s="62">
        <v>0</v>
      </c>
      <c r="D136" s="63">
        <v>42748.625</v>
      </c>
    </row>
    <row r="137" spans="1:4">
      <c r="A137" s="62">
        <v>19512</v>
      </c>
      <c r="B137" s="62">
        <v>17</v>
      </c>
      <c r="C137" s="62">
        <v>0</v>
      </c>
      <c r="D137" s="63">
        <v>42748.666666666701</v>
      </c>
    </row>
    <row r="138" spans="1:4">
      <c r="A138" s="62">
        <v>20576.400000000001</v>
      </c>
      <c r="B138" s="62">
        <v>18</v>
      </c>
      <c r="C138" s="62">
        <v>0</v>
      </c>
      <c r="D138" s="63">
        <v>42748.708333333299</v>
      </c>
    </row>
    <row r="139" spans="1:4">
      <c r="A139" s="62">
        <v>20478.7</v>
      </c>
      <c r="B139" s="62">
        <v>19</v>
      </c>
      <c r="C139" s="62">
        <v>0</v>
      </c>
      <c r="D139" s="63">
        <v>42748.75</v>
      </c>
    </row>
    <row r="140" spans="1:4">
      <c r="A140" s="62">
        <v>20038.599999999999</v>
      </c>
      <c r="B140" s="62">
        <v>20</v>
      </c>
      <c r="C140" s="62">
        <v>0</v>
      </c>
      <c r="D140" s="63">
        <v>42748.791666666701</v>
      </c>
    </row>
    <row r="141" spans="1:4">
      <c r="A141" s="62">
        <v>19529.3</v>
      </c>
      <c r="B141" s="62">
        <v>21</v>
      </c>
      <c r="C141" s="62">
        <v>0</v>
      </c>
      <c r="D141" s="63">
        <v>42748.833333333299</v>
      </c>
    </row>
    <row r="142" spans="1:4">
      <c r="A142" s="62">
        <v>18842.599999999999</v>
      </c>
      <c r="B142" s="62">
        <v>22</v>
      </c>
      <c r="C142" s="62">
        <v>0</v>
      </c>
      <c r="D142" s="63">
        <v>42748.875</v>
      </c>
    </row>
    <row r="143" spans="1:4">
      <c r="A143" s="62">
        <v>17851.599999999999</v>
      </c>
      <c r="B143" s="62">
        <v>23</v>
      </c>
      <c r="C143" s="62">
        <v>0</v>
      </c>
      <c r="D143" s="63">
        <v>42748.916666666701</v>
      </c>
    </row>
    <row r="144" spans="1:4">
      <c r="A144" s="62">
        <v>16752.599999999999</v>
      </c>
      <c r="B144" s="62">
        <v>24</v>
      </c>
      <c r="C144" s="62">
        <v>1</v>
      </c>
      <c r="D144" s="63">
        <v>42748.958333333299</v>
      </c>
    </row>
    <row r="145" spans="1:4">
      <c r="A145" s="62">
        <v>15869.3</v>
      </c>
      <c r="B145" s="62">
        <v>1</v>
      </c>
      <c r="C145" s="62">
        <v>0</v>
      </c>
      <c r="D145" s="63">
        <v>42749</v>
      </c>
    </row>
    <row r="146" spans="1:4">
      <c r="A146" s="62">
        <v>15311</v>
      </c>
      <c r="B146" s="62">
        <v>2</v>
      </c>
      <c r="C146" s="62">
        <v>0</v>
      </c>
      <c r="D146" s="63">
        <v>42749.041666666701</v>
      </c>
    </row>
    <row r="147" spans="1:4">
      <c r="A147" s="62">
        <v>14991.2</v>
      </c>
      <c r="B147" s="62">
        <v>3</v>
      </c>
      <c r="C147" s="62">
        <v>0</v>
      </c>
      <c r="D147" s="63">
        <v>42749.083333333299</v>
      </c>
    </row>
    <row r="148" spans="1:4">
      <c r="A148" s="62">
        <v>14869.4</v>
      </c>
      <c r="B148" s="62">
        <v>4</v>
      </c>
      <c r="C148" s="62">
        <v>0</v>
      </c>
      <c r="D148" s="63">
        <v>42749.125</v>
      </c>
    </row>
    <row r="149" spans="1:4">
      <c r="A149" s="62">
        <v>14945.3</v>
      </c>
      <c r="B149" s="62">
        <v>5</v>
      </c>
      <c r="C149" s="62">
        <v>0</v>
      </c>
      <c r="D149" s="63">
        <v>42749.166666666701</v>
      </c>
    </row>
    <row r="150" spans="1:4">
      <c r="A150" s="62">
        <v>15330.9</v>
      </c>
      <c r="B150" s="62">
        <v>6</v>
      </c>
      <c r="C150" s="62">
        <v>0</v>
      </c>
      <c r="D150" s="63">
        <v>42749.208333333299</v>
      </c>
    </row>
    <row r="151" spans="1:4">
      <c r="A151" s="62">
        <v>16055.3</v>
      </c>
      <c r="B151" s="62">
        <v>7</v>
      </c>
      <c r="C151" s="62">
        <v>0</v>
      </c>
      <c r="D151" s="63">
        <v>42749.25</v>
      </c>
    </row>
    <row r="152" spans="1:4">
      <c r="A152" s="62">
        <v>16844.900000000001</v>
      </c>
      <c r="B152" s="62">
        <v>8</v>
      </c>
      <c r="C152" s="62">
        <v>0</v>
      </c>
      <c r="D152" s="63">
        <v>42749.291666666701</v>
      </c>
    </row>
    <row r="153" spans="1:4">
      <c r="A153" s="62">
        <v>17575</v>
      </c>
      <c r="B153" s="62">
        <v>9</v>
      </c>
      <c r="C153" s="62">
        <v>0</v>
      </c>
      <c r="D153" s="63">
        <v>42749.333333333299</v>
      </c>
    </row>
    <row r="154" spans="1:4">
      <c r="A154" s="62">
        <v>18152.400000000001</v>
      </c>
      <c r="B154" s="62">
        <v>10</v>
      </c>
      <c r="C154" s="62">
        <v>0</v>
      </c>
      <c r="D154" s="63">
        <v>42749.375</v>
      </c>
    </row>
    <row r="155" spans="1:4">
      <c r="A155" s="62">
        <v>18456.5</v>
      </c>
      <c r="B155" s="62">
        <v>11</v>
      </c>
      <c r="C155" s="62">
        <v>0</v>
      </c>
      <c r="D155" s="63">
        <v>42749.416666666701</v>
      </c>
    </row>
    <row r="156" spans="1:4">
      <c r="A156" s="62">
        <v>18531.3</v>
      </c>
      <c r="B156" s="62">
        <v>12</v>
      </c>
      <c r="C156" s="62">
        <v>0</v>
      </c>
      <c r="D156" s="63">
        <v>42749.458333333299</v>
      </c>
    </row>
    <row r="157" spans="1:4">
      <c r="A157" s="62">
        <v>18637.3</v>
      </c>
      <c r="B157" s="62">
        <v>13</v>
      </c>
      <c r="C157" s="62">
        <v>0</v>
      </c>
      <c r="D157" s="63">
        <v>42749.5</v>
      </c>
    </row>
    <row r="158" spans="1:4">
      <c r="A158" s="62">
        <v>18622.7</v>
      </c>
      <c r="B158" s="62">
        <v>14</v>
      </c>
      <c r="C158" s="62">
        <v>0</v>
      </c>
      <c r="D158" s="63">
        <v>42749.541666666701</v>
      </c>
    </row>
    <row r="159" spans="1:4">
      <c r="A159" s="62">
        <v>18630.2</v>
      </c>
      <c r="B159" s="62">
        <v>15</v>
      </c>
      <c r="C159" s="62">
        <v>0</v>
      </c>
      <c r="D159" s="63">
        <v>42749.583333333299</v>
      </c>
    </row>
    <row r="160" spans="1:4">
      <c r="A160" s="62">
        <v>18808.5</v>
      </c>
      <c r="B160" s="62">
        <v>16</v>
      </c>
      <c r="C160" s="62">
        <v>0</v>
      </c>
      <c r="D160" s="63">
        <v>42749.625</v>
      </c>
    </row>
    <row r="161" spans="1:4">
      <c r="A161" s="62">
        <v>19317.5</v>
      </c>
      <c r="B161" s="62">
        <v>17</v>
      </c>
      <c r="C161" s="62">
        <v>0</v>
      </c>
      <c r="D161" s="63">
        <v>42749.666666666701</v>
      </c>
    </row>
    <row r="162" spans="1:4">
      <c r="A162" s="62">
        <v>20071.3</v>
      </c>
      <c r="B162" s="62">
        <v>18</v>
      </c>
      <c r="C162" s="62">
        <v>0</v>
      </c>
      <c r="D162" s="63">
        <v>42749.708333333299</v>
      </c>
    </row>
    <row r="163" spans="1:4">
      <c r="A163" s="62">
        <v>20064.3</v>
      </c>
      <c r="B163" s="62">
        <v>19</v>
      </c>
      <c r="C163" s="62">
        <v>0</v>
      </c>
      <c r="D163" s="63">
        <v>42749.75</v>
      </c>
    </row>
    <row r="164" spans="1:4">
      <c r="A164" s="62">
        <v>19664.500000000011</v>
      </c>
      <c r="B164" s="62">
        <v>20</v>
      </c>
      <c r="C164" s="62">
        <v>0</v>
      </c>
      <c r="D164" s="63">
        <v>42749.791666666701</v>
      </c>
    </row>
    <row r="165" spans="1:4">
      <c r="A165" s="62">
        <v>19210</v>
      </c>
      <c r="B165" s="62">
        <v>21</v>
      </c>
      <c r="C165" s="62">
        <v>0</v>
      </c>
      <c r="D165" s="63">
        <v>42749.833333333299</v>
      </c>
    </row>
    <row r="166" spans="1:4">
      <c r="A166" s="62">
        <v>18530.900000000001</v>
      </c>
      <c r="B166" s="62">
        <v>22</v>
      </c>
      <c r="C166" s="62">
        <v>0</v>
      </c>
      <c r="D166" s="63">
        <v>42749.875</v>
      </c>
    </row>
    <row r="167" spans="1:4">
      <c r="A167" s="62">
        <v>17661.099999999999</v>
      </c>
      <c r="B167" s="62">
        <v>23</v>
      </c>
      <c r="C167" s="62">
        <v>0</v>
      </c>
      <c r="D167" s="63">
        <v>42749.916666666701</v>
      </c>
    </row>
    <row r="168" spans="1:4">
      <c r="A168" s="62">
        <v>16728.7</v>
      </c>
      <c r="B168" s="62">
        <v>24</v>
      </c>
      <c r="C168" s="62">
        <v>1</v>
      </c>
      <c r="D168" s="63">
        <v>42749.958333333299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8BAB-50B2-6E42-BE76-3A5146E17DB9}">
  <dimension ref="B3:D9"/>
  <sheetViews>
    <sheetView showGridLines="0" workbookViewId="0">
      <selection activeCell="H18" sqref="H18"/>
    </sheetView>
  </sheetViews>
  <sheetFormatPr baseColWidth="10" defaultRowHeight="16"/>
  <cols>
    <col min="2" max="2" width="17.33203125" customWidth="1"/>
    <col min="3" max="4" width="13.1640625" customWidth="1"/>
  </cols>
  <sheetData>
    <row r="3" spans="2:4">
      <c r="B3" s="28"/>
      <c r="C3" s="64" t="s">
        <v>87</v>
      </c>
      <c r="D3" s="64" t="s">
        <v>88</v>
      </c>
    </row>
    <row r="4" spans="2:4">
      <c r="B4" s="37" t="s">
        <v>53</v>
      </c>
      <c r="C4" s="65">
        <v>33.642937136035123</v>
      </c>
      <c r="D4" s="38">
        <v>18121.259748858403</v>
      </c>
    </row>
    <row r="5" spans="2:4">
      <c r="B5" s="37" t="s">
        <v>56</v>
      </c>
      <c r="C5" s="65">
        <v>0</v>
      </c>
      <c r="D5" s="38">
        <v>11830.5</v>
      </c>
    </row>
    <row r="6" spans="2:4">
      <c r="B6" s="37" t="s">
        <v>55</v>
      </c>
      <c r="C6" s="65">
        <v>1188.6803584851809</v>
      </c>
      <c r="D6" s="38">
        <v>31860.9</v>
      </c>
    </row>
    <row r="7" spans="2:4">
      <c r="B7" s="37" t="s">
        <v>54</v>
      </c>
      <c r="C7" s="65">
        <v>33.431224860070749</v>
      </c>
      <c r="D7" s="38">
        <v>3301.5450243005662</v>
      </c>
    </row>
    <row r="8" spans="2:4" ht="11" customHeight="1">
      <c r="B8" s="37"/>
      <c r="C8" s="65"/>
      <c r="D8" s="38"/>
    </row>
    <row r="9" spans="2:4">
      <c r="B9" s="34" t="s">
        <v>89</v>
      </c>
      <c r="C9" s="66">
        <f>365*2*24</f>
        <v>17520</v>
      </c>
      <c r="D9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D73D-36B3-FC4D-87E7-8C3944305392}">
  <dimension ref="A3:P47"/>
  <sheetViews>
    <sheetView showGridLines="0" workbookViewId="0">
      <selection activeCell="F10" sqref="F1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52498042.271474302</v>
      </c>
      <c r="E3">
        <f>C3+C7+C11+C15+C24</f>
        <v>317484470.79999971</v>
      </c>
      <c r="G3" s="1">
        <f>E3/2</f>
        <v>158742235.39999986</v>
      </c>
    </row>
    <row r="4" spans="1:13" ht="19">
      <c r="A4" t="s">
        <v>1</v>
      </c>
      <c r="C4">
        <v>2172979838.5467401</v>
      </c>
      <c r="D4">
        <f>C3-C5</f>
        <v>0</v>
      </c>
      <c r="E4">
        <f>C5+C9+C13+C17+C24</f>
        <v>306315230.47744775</v>
      </c>
      <c r="G4" s="1">
        <f>F42/2</f>
        <v>36301.768501253653</v>
      </c>
      <c r="M4" s="74">
        <v>52498042.271474302</v>
      </c>
    </row>
    <row r="5" spans="1:13">
      <c r="A5" t="s">
        <v>2</v>
      </c>
      <c r="C5">
        <v>52498042.271474302</v>
      </c>
      <c r="M5">
        <v>2172979838.5467401</v>
      </c>
    </row>
    <row r="6" spans="1:13">
      <c r="A6" t="s">
        <v>3</v>
      </c>
      <c r="C6">
        <v>3058202936.3291202</v>
      </c>
      <c r="G6" s="1">
        <v>31110393.202</v>
      </c>
      <c r="H6" s="1">
        <f>G6/1000</f>
        <v>31110.393201999999</v>
      </c>
      <c r="J6">
        <f>G4-H6</f>
        <v>5191.3752992536538</v>
      </c>
      <c r="M6">
        <v>52498042.271474302</v>
      </c>
    </row>
    <row r="7" spans="1:13">
      <c r="A7" t="s">
        <v>4</v>
      </c>
      <c r="C7">
        <v>7702168.4569703899</v>
      </c>
      <c r="J7" s="21">
        <f>J6/H6</f>
        <v>0.16686948524070455</v>
      </c>
      <c r="M7">
        <v>3058202936.3291202</v>
      </c>
    </row>
    <row r="8" spans="1:13">
      <c r="A8" t="s">
        <v>5</v>
      </c>
      <c r="C8">
        <v>318805350.56031001</v>
      </c>
      <c r="D8">
        <f>C7-C9</f>
        <v>0</v>
      </c>
      <c r="M8">
        <v>7702168.4569703899</v>
      </c>
    </row>
    <row r="9" spans="1:13">
      <c r="A9" t="s">
        <v>6</v>
      </c>
      <c r="C9">
        <v>7702168.4569703899</v>
      </c>
      <c r="M9">
        <v>318805350.56031001</v>
      </c>
    </row>
    <row r="10" spans="1:13">
      <c r="A10" t="s">
        <v>7</v>
      </c>
      <c r="C10">
        <v>448679477.78706503</v>
      </c>
      <c r="M10">
        <v>7702168.4569703899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448679477.78706503</v>
      </c>
    </row>
    <row r="12" spans="1:13">
      <c r="A12" t="s">
        <v>9</v>
      </c>
      <c r="C12">
        <v>3407945325.2386699</v>
      </c>
      <c r="D12">
        <f>C11-C13</f>
        <v>0</v>
      </c>
      <c r="H12" s="1">
        <v>42.141114695835299</v>
      </c>
      <c r="M12">
        <v>82334154.495839998</v>
      </c>
    </row>
    <row r="13" spans="1:13">
      <c r="A13" t="s">
        <v>10</v>
      </c>
      <c r="C13">
        <v>82334154.495839998</v>
      </c>
      <c r="M13">
        <v>3407945325.2386699</v>
      </c>
    </row>
    <row r="14" spans="1:13">
      <c r="A14" t="s">
        <v>11</v>
      </c>
      <c r="C14">
        <v>4796265577.6245899</v>
      </c>
      <c r="M14">
        <v>82334154.495839998</v>
      </c>
    </row>
    <row r="15" spans="1:13">
      <c r="A15" t="s">
        <v>12</v>
      </c>
      <c r="C15">
        <v>174950105.57571501</v>
      </c>
      <c r="M15">
        <v>4796265577.6245899</v>
      </c>
    </row>
    <row r="16" spans="1:13">
      <c r="A16" t="s">
        <v>13</v>
      </c>
      <c r="C16">
        <v>1634770597.62221</v>
      </c>
      <c r="M16">
        <v>174950105.57571501</v>
      </c>
    </row>
    <row r="17" spans="1:16">
      <c r="A17" t="s">
        <v>14</v>
      </c>
      <c r="C17">
        <v>163780865.25316301</v>
      </c>
      <c r="M17">
        <v>1634770597.62221</v>
      </c>
    </row>
    <row r="18" spans="1:16">
      <c r="A18" t="s">
        <v>15</v>
      </c>
      <c r="C18">
        <v>2129178802.1947999</v>
      </c>
      <c r="G18" s="1">
        <f>G19*1000000</f>
        <v>-439473893.44280601</v>
      </c>
      <c r="M18">
        <v>163780865.25316301</v>
      </c>
    </row>
    <row r="19" spans="1:16">
      <c r="A19" t="s">
        <v>16</v>
      </c>
      <c r="C19">
        <v>72603537.002507299</v>
      </c>
      <c r="G19" s="24">
        <f>G20-F20</f>
        <v>-439.473893442806</v>
      </c>
      <c r="M19">
        <v>2129178802.1947999</v>
      </c>
    </row>
    <row r="20" spans="1:16">
      <c r="A20" t="s">
        <v>17</v>
      </c>
      <c r="C20">
        <v>66804602.336610101</v>
      </c>
      <c r="F20" s="24">
        <f>F37-F30</f>
        <v>5897.0766481809696</v>
      </c>
      <c r="G20" s="24">
        <f>G37-G30-G39</f>
        <v>5457.6027547381636</v>
      </c>
      <c r="M20">
        <v>72603537.002507299</v>
      </c>
    </row>
    <row r="21" spans="1:16">
      <c r="A21" t="s">
        <v>18</v>
      </c>
      <c r="C21">
        <v>13431577760.148899</v>
      </c>
      <c r="M21">
        <v>66804602.336610101</v>
      </c>
    </row>
    <row r="22" spans="1:16">
      <c r="A22" t="s">
        <v>19</v>
      </c>
      <c r="C22">
        <v>18294895232.791698</v>
      </c>
      <c r="G22" s="73">
        <f>G28-F28</f>
        <v>17.4194608300932</v>
      </c>
      <c r="M22">
        <v>13431577760.148899</v>
      </c>
    </row>
    <row r="23" spans="1:16">
      <c r="A23" t="s">
        <v>20</v>
      </c>
      <c r="C23">
        <v>2404965684.11796</v>
      </c>
      <c r="M23">
        <v>18294895232.791698</v>
      </c>
    </row>
    <row r="24" spans="1:16">
      <c r="A24" t="s">
        <v>92</v>
      </c>
      <c r="M24">
        <v>2404965684.11796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25"/>
      <c r="I26" s="25"/>
      <c r="J26" s="67" t="s">
        <v>43</v>
      </c>
    </row>
    <row r="27" spans="1:16" ht="10" customHeight="1">
      <c r="E27" s="4"/>
      <c r="F27" s="7"/>
      <c r="G27" s="7"/>
      <c r="J27" s="69" t="s">
        <v>44</v>
      </c>
      <c r="K27" s="25"/>
    </row>
    <row r="28" spans="1:16">
      <c r="C28">
        <v>1000000</v>
      </c>
      <c r="E28" s="9" t="s">
        <v>32</v>
      </c>
      <c r="F28" s="10">
        <f>F37*C28/$E$3</f>
        <v>42.306251157116158</v>
      </c>
      <c r="G28" s="11">
        <f>G37*C28/$E$4</f>
        <v>59.725711987209358</v>
      </c>
      <c r="H28" s="18" t="s">
        <v>33</v>
      </c>
      <c r="I28" s="18"/>
      <c r="J28" s="69"/>
      <c r="M28" t="s">
        <v>39</v>
      </c>
    </row>
    <row r="29" spans="1:16" ht="10" customHeight="1">
      <c r="C29">
        <v>1000</v>
      </c>
      <c r="E29" s="4"/>
      <c r="F29" s="13"/>
      <c r="G29" s="13"/>
      <c r="H29" s="18"/>
      <c r="I29" s="18"/>
      <c r="J29" s="69"/>
    </row>
    <row r="30" spans="1:16">
      <c r="E30" s="9" t="s">
        <v>22</v>
      </c>
      <c r="F30" s="43">
        <f>SUM(F31:F34)</f>
        <v>7534.5011119679293</v>
      </c>
      <c r="G30" s="44">
        <f>SUM(G31:G34)</f>
        <v>10432.326793935576</v>
      </c>
      <c r="H30" s="18"/>
      <c r="I30" s="18"/>
      <c r="J30" s="14">
        <f>(G30-F30)*1000000/E3</f>
        <v>9.1274564537461735</v>
      </c>
      <c r="M30" t="s">
        <v>27</v>
      </c>
      <c r="N30" s="49">
        <f>F37-G37</f>
        <v>-4863.3174726428006</v>
      </c>
    </row>
    <row r="31" spans="1:16">
      <c r="E31" s="15" t="s">
        <v>24</v>
      </c>
      <c r="F31" s="45">
        <f>C8/C28</f>
        <v>318.80535056030999</v>
      </c>
      <c r="G31" s="46">
        <f>C10/C28</f>
        <v>448.67947778706503</v>
      </c>
      <c r="H31" s="68" t="s">
        <v>34</v>
      </c>
      <c r="I31" s="18"/>
      <c r="J31" s="16">
        <f>(G31-F31)*1000000/C7</f>
        <v>16.862021124612014</v>
      </c>
      <c r="M31" t="s">
        <v>22</v>
      </c>
      <c r="N31" s="49">
        <f>G30-F30</f>
        <v>2897.8256819676462</v>
      </c>
      <c r="P31">
        <f>G31/F31</f>
        <v>1.4073775016589194</v>
      </c>
    </row>
    <row r="32" spans="1:16">
      <c r="E32" s="15" t="s">
        <v>25</v>
      </c>
      <c r="F32" s="45">
        <f>C12/C28</f>
        <v>3407.9453252386697</v>
      </c>
      <c r="G32" s="46">
        <f>C14/C28</f>
        <v>4796.2655776245902</v>
      </c>
      <c r="H32" s="68"/>
      <c r="I32" s="18"/>
      <c r="J32" s="16">
        <f>(G32-F32)*1000000/C11</f>
        <v>16.862021124611982</v>
      </c>
      <c r="M32" t="s">
        <v>29</v>
      </c>
      <c r="N32" s="49">
        <f>G39</f>
        <v>2404.9656841179599</v>
      </c>
      <c r="P32">
        <f>G32/F32</f>
        <v>1.4073775016589187</v>
      </c>
    </row>
    <row r="33" spans="5:16">
      <c r="E33" s="15" t="s">
        <v>23</v>
      </c>
      <c r="F33" s="45">
        <f>C4/C28</f>
        <v>2172.9798385467402</v>
      </c>
      <c r="G33" s="46">
        <f>C6/C28</f>
        <v>3058.2029363291203</v>
      </c>
      <c r="H33" s="68"/>
      <c r="I33" s="18"/>
      <c r="J33" s="16">
        <f>(G33-F33)*1000000/C3</f>
        <v>16.862021124612127</v>
      </c>
      <c r="M33" t="s">
        <v>62</v>
      </c>
      <c r="N33" s="49">
        <f>G40</f>
        <v>1444.091669364336</v>
      </c>
      <c r="P33">
        <f>G33/F33</f>
        <v>1.4073775016589227</v>
      </c>
    </row>
    <row r="34" spans="5:16">
      <c r="E34" s="15" t="s">
        <v>26</v>
      </c>
      <c r="F34" s="45">
        <f>C16/C28</f>
        <v>1634.7705976222101</v>
      </c>
      <c r="G34" s="46">
        <f>C18/C28</f>
        <v>2129.1788021948</v>
      </c>
      <c r="H34" s="68"/>
      <c r="I34" s="18"/>
      <c r="J34" s="27">
        <f>(G34-F34)*1000000/C15</f>
        <v>2.825995462795647</v>
      </c>
      <c r="N34" s="49"/>
      <c r="P34">
        <f>G34/F34</f>
        <v>1.302432772703223</v>
      </c>
    </row>
    <row r="35" spans="5:16" ht="10" customHeight="1">
      <c r="E35" s="4"/>
      <c r="F35" s="47"/>
      <c r="G35" s="47"/>
      <c r="H35" s="18"/>
      <c r="I35" s="18"/>
      <c r="J35" s="13"/>
      <c r="M35" t="s">
        <v>35</v>
      </c>
      <c r="N35" s="49">
        <f>F43-G43</f>
        <v>208.76164797229967</v>
      </c>
    </row>
    <row r="36" spans="5:16" ht="10" customHeight="1">
      <c r="E36" s="4"/>
      <c r="F36" s="47"/>
      <c r="G36" s="47"/>
      <c r="H36" s="18"/>
      <c r="I36" s="18"/>
      <c r="J36" s="13"/>
      <c r="N36" s="49"/>
    </row>
    <row r="37" spans="5:16">
      <c r="E37" s="9" t="s">
        <v>28</v>
      </c>
      <c r="F37" s="43">
        <f>C21/C28</f>
        <v>13431.577760148899</v>
      </c>
      <c r="G37" s="44">
        <f>C22/C28</f>
        <v>18294.8952327917</v>
      </c>
      <c r="H37" s="3" t="s">
        <v>34</v>
      </c>
      <c r="I37" s="3"/>
      <c r="J37" s="13"/>
      <c r="M37" t="s">
        <v>90</v>
      </c>
      <c r="N37" s="49">
        <f>SUM(N30:N35)</f>
        <v>2092.327210779441</v>
      </c>
    </row>
    <row r="38" spans="5:16" ht="10" customHeight="1">
      <c r="E38" s="4"/>
      <c r="F38" s="47"/>
      <c r="G38" s="47"/>
      <c r="H38" s="18"/>
      <c r="I38" s="18"/>
      <c r="J38" s="13"/>
    </row>
    <row r="39" spans="5:16">
      <c r="E39" s="4" t="s">
        <v>29</v>
      </c>
      <c r="F39" s="47"/>
      <c r="G39" s="48">
        <f>C23/C28</f>
        <v>2404.9656841179599</v>
      </c>
      <c r="H39" s="3" t="s">
        <v>34</v>
      </c>
      <c r="I39" s="3"/>
      <c r="J39" s="13"/>
    </row>
    <row r="40" spans="5:16">
      <c r="E40" s="9" t="s">
        <v>61</v>
      </c>
      <c r="F40" s="43"/>
      <c r="G40" s="44">
        <f>17.5394*C11/C28</f>
        <v>1444.091669364336</v>
      </c>
      <c r="H40" s="3"/>
      <c r="I40" s="3"/>
      <c r="J40" s="13"/>
      <c r="N40" s="21">
        <f>N37/G37</f>
        <v>0.11436672274729193</v>
      </c>
    </row>
    <row r="41" spans="5:16" ht="10" customHeight="1">
      <c r="E41" s="4"/>
      <c r="F41" s="47"/>
      <c r="G41" s="47"/>
      <c r="H41" s="18"/>
      <c r="I41" s="18"/>
      <c r="J41" s="26"/>
    </row>
    <row r="42" spans="5:16">
      <c r="E42" s="4" t="s">
        <v>30</v>
      </c>
      <c r="F42" s="47">
        <f>C19/C29</f>
        <v>72603.537002507306</v>
      </c>
      <c r="G42" s="48">
        <f>C20/C29</f>
        <v>66804.6023366101</v>
      </c>
      <c r="H42" s="18" t="s">
        <v>37</v>
      </c>
      <c r="I42" s="18"/>
      <c r="N42" s="21">
        <f>(G37-F37)/F37</f>
        <v>0.36208087832183961</v>
      </c>
    </row>
    <row r="43" spans="5:16">
      <c r="E43" s="9" t="s">
        <v>36</v>
      </c>
      <c r="F43" s="43">
        <f>F42*36/C29</f>
        <v>2613.7273320902632</v>
      </c>
      <c r="G43" s="44">
        <f>G42*36/C29</f>
        <v>2404.9656841179635</v>
      </c>
      <c r="H43" s="3" t="s">
        <v>38</v>
      </c>
      <c r="I43" s="3"/>
    </row>
    <row r="44" spans="5:16" ht="10" customHeight="1">
      <c r="H44" s="2"/>
      <c r="I44" s="2"/>
    </row>
    <row r="45" spans="5:16">
      <c r="E45" s="9" t="s">
        <v>93</v>
      </c>
      <c r="F45" s="43">
        <f>E3/(2*C28)</f>
        <v>158.74223539999986</v>
      </c>
      <c r="G45" s="44">
        <f>E4/(2*C28)</f>
        <v>153.15761523872388</v>
      </c>
      <c r="H45" s="3" t="s">
        <v>94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6355-B7F3-564E-94E3-6A6B97DD7B79}">
  <dimension ref="A3:P47"/>
  <sheetViews>
    <sheetView showGridLines="0" topLeftCell="A39" workbookViewId="0">
      <selection activeCell="P56" sqref="P56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52498042.271474302</v>
      </c>
      <c r="E3">
        <f>C3+C7+C11+C15+C24</f>
        <v>317484470.79999971</v>
      </c>
      <c r="G3" s="1">
        <f>E3/2</f>
        <v>158742235.39999986</v>
      </c>
    </row>
    <row r="4" spans="1:13" ht="19">
      <c r="A4" t="s">
        <v>1</v>
      </c>
      <c r="C4">
        <v>2172979838.5467401</v>
      </c>
      <c r="D4">
        <f>C3-C5</f>
        <v>0</v>
      </c>
      <c r="E4">
        <f>C5+C9+C13+C17+C24</f>
        <v>289312169.90072471</v>
      </c>
      <c r="G4" s="1">
        <f>F42/2</f>
        <v>36301.768501253653</v>
      </c>
      <c r="M4" s="74">
        <v>52498042.271474302</v>
      </c>
    </row>
    <row r="5" spans="1:13">
      <c r="A5" t="s">
        <v>2</v>
      </c>
      <c r="C5">
        <v>52498042.271474302</v>
      </c>
      <c r="M5">
        <v>2022438474.7646301</v>
      </c>
    </row>
    <row r="6" spans="1:13">
      <c r="A6" t="s">
        <v>3</v>
      </c>
      <c r="C6">
        <v>2942570066.8350401</v>
      </c>
      <c r="G6" s="1">
        <v>31110393.202</v>
      </c>
      <c r="H6" s="1">
        <f>G6/1000</f>
        <v>31110.393201999999</v>
      </c>
      <c r="J6">
        <f>G4-H6</f>
        <v>5191.3752992536538</v>
      </c>
      <c r="M6">
        <v>52498042.271474302</v>
      </c>
    </row>
    <row r="7" spans="1:13">
      <c r="A7" t="s">
        <v>4</v>
      </c>
      <c r="C7">
        <v>7702168.4569703899</v>
      </c>
      <c r="J7" s="21">
        <f>J6/H6</f>
        <v>0.16686948524070455</v>
      </c>
      <c r="M7">
        <v>2788068817.29532</v>
      </c>
    </row>
    <row r="8" spans="1:13">
      <c r="A8" t="s">
        <v>5</v>
      </c>
      <c r="C8">
        <v>318805350.56031001</v>
      </c>
      <c r="D8">
        <f>C7-C9</f>
        <v>0</v>
      </c>
      <c r="M8">
        <v>7702168.4569703899</v>
      </c>
    </row>
    <row r="9" spans="1:13">
      <c r="A9" t="s">
        <v>6</v>
      </c>
      <c r="C9">
        <v>7702168.4569703899</v>
      </c>
      <c r="M9">
        <v>296718908.98224097</v>
      </c>
    </row>
    <row r="10" spans="1:13">
      <c r="A10" t="s">
        <v>7</v>
      </c>
      <c r="C10">
        <v>431714581.54577798</v>
      </c>
      <c r="M10">
        <v>7702168.4569703899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409047171.50001502</v>
      </c>
    </row>
    <row r="12" spans="1:13">
      <c r="A12" t="s">
        <v>9</v>
      </c>
      <c r="C12">
        <v>3407945325.2386699</v>
      </c>
      <c r="D12">
        <f>C11-C13</f>
        <v>0</v>
      </c>
      <c r="H12" s="1">
        <v>42.141114695835299</v>
      </c>
      <c r="M12">
        <v>82334154.495839998</v>
      </c>
    </row>
    <row r="13" spans="1:13">
      <c r="A13" t="s">
        <v>10</v>
      </c>
      <c r="C13">
        <v>82334154.495839998</v>
      </c>
      <c r="M13">
        <v>3171847075.3352399</v>
      </c>
    </row>
    <row r="14" spans="1:13">
      <c r="A14" t="s">
        <v>11</v>
      </c>
      <c r="C14">
        <v>4614915299.9801302</v>
      </c>
      <c r="M14">
        <v>82334154.495839998</v>
      </c>
    </row>
    <row r="15" spans="1:13">
      <c r="A15" t="s">
        <v>12</v>
      </c>
      <c r="C15">
        <v>174950105.57571501</v>
      </c>
      <c r="M15">
        <v>4372606649.9999504</v>
      </c>
    </row>
    <row r="16" spans="1:13">
      <c r="A16" t="s">
        <v>13</v>
      </c>
      <c r="C16">
        <v>1634770597.62221</v>
      </c>
      <c r="D16">
        <f>C15-C17</f>
        <v>28172300.899275005</v>
      </c>
      <c r="M16">
        <v>174950105.57571501</v>
      </c>
    </row>
    <row r="17" spans="1:16">
      <c r="A17" t="s">
        <v>14</v>
      </c>
      <c r="C17">
        <v>146777804.67644</v>
      </c>
      <c r="M17">
        <v>1521200568.0936699</v>
      </c>
    </row>
    <row r="18" spans="1:16">
      <c r="A18" t="s">
        <v>15</v>
      </c>
      <c r="C18">
        <v>1770046246.64921</v>
      </c>
      <c r="G18" s="1">
        <f>G19*1000000</f>
        <v>-1088600226.8627653</v>
      </c>
      <c r="M18">
        <v>144937973.67971799</v>
      </c>
    </row>
    <row r="19" spans="1:16">
      <c r="A19" t="s">
        <v>16</v>
      </c>
      <c r="C19">
        <v>72603537.002507299</v>
      </c>
      <c r="G19" s="24">
        <f>G20-F20</f>
        <v>-1088.6002268627653</v>
      </c>
      <c r="M19">
        <v>1645489872.98806</v>
      </c>
    </row>
    <row r="20" spans="1:16">
      <c r="A20" t="s">
        <v>17</v>
      </c>
      <c r="C20">
        <v>58348206.552476197</v>
      </c>
      <c r="F20" s="24">
        <f>F37-F30</f>
        <v>5897.0766481809696</v>
      </c>
      <c r="G20" s="24">
        <f>G37-G30-G39</f>
        <v>4808.4764213182043</v>
      </c>
      <c r="M20">
        <v>72603537.002507299</v>
      </c>
    </row>
    <row r="21" spans="1:16">
      <c r="A21" t="s">
        <v>18</v>
      </c>
      <c r="C21">
        <v>13431577760.148899</v>
      </c>
      <c r="M21">
        <v>57460749.176072098</v>
      </c>
    </row>
    <row r="22" spans="1:16">
      <c r="A22" t="s">
        <v>19</v>
      </c>
      <c r="C22">
        <v>16668258052.217501</v>
      </c>
      <c r="G22" s="73">
        <f>G28-F28</f>
        <v>15.307149820578928</v>
      </c>
      <c r="M22">
        <v>12498885548.344</v>
      </c>
    </row>
    <row r="23" spans="1:16">
      <c r="A23" t="s">
        <v>20</v>
      </c>
      <c r="C23">
        <v>2100535435.8891399</v>
      </c>
      <c r="M23">
        <v>15702440229.4758</v>
      </c>
    </row>
    <row r="24" spans="1:16">
      <c r="A24" t="s">
        <v>92</v>
      </c>
      <c r="M24">
        <v>2068586970.3385899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8"/>
      <c r="I26" s="8"/>
      <c r="J26" s="67" t="s">
        <v>43</v>
      </c>
    </row>
    <row r="27" spans="1:16" ht="10" customHeight="1">
      <c r="E27" s="4"/>
      <c r="F27" s="7"/>
      <c r="G27" s="7"/>
      <c r="J27" s="69" t="s">
        <v>44</v>
      </c>
      <c r="K27" s="8"/>
    </row>
    <row r="28" spans="1:16">
      <c r="C28">
        <v>1000000</v>
      </c>
      <c r="E28" s="9" t="s">
        <v>32</v>
      </c>
      <c r="F28" s="10">
        <f>F37*C28/$E$3</f>
        <v>42.306251157116158</v>
      </c>
      <c r="G28" s="11">
        <f>G37*C28/$E$4</f>
        <v>57.613400977695086</v>
      </c>
      <c r="H28" s="12" t="s">
        <v>33</v>
      </c>
      <c r="I28" s="12"/>
      <c r="J28" s="69"/>
      <c r="M28" t="s">
        <v>39</v>
      </c>
    </row>
    <row r="29" spans="1:16" ht="10" customHeight="1">
      <c r="C29">
        <v>1000</v>
      </c>
      <c r="E29" s="4"/>
      <c r="F29" s="13"/>
      <c r="G29" s="13"/>
      <c r="H29" s="12"/>
      <c r="I29" s="12"/>
      <c r="J29" s="69"/>
    </row>
    <row r="30" spans="1:16">
      <c r="E30" s="9" t="s">
        <v>22</v>
      </c>
      <c r="F30" s="43">
        <f>SUM(F31:F34)</f>
        <v>7534.5011119679293</v>
      </c>
      <c r="G30" s="44">
        <f>SUM(G31:G34)</f>
        <v>9759.246195010157</v>
      </c>
      <c r="H30" s="12"/>
      <c r="I30" s="12"/>
      <c r="J30" s="14">
        <f>(G30-F30)*1000000/E3</f>
        <v>7.00741386637368</v>
      </c>
      <c r="M30" t="s">
        <v>27</v>
      </c>
      <c r="N30" s="49">
        <f>F37-G37</f>
        <v>-3236.6802920686023</v>
      </c>
    </row>
    <row r="31" spans="1:16">
      <c r="E31" s="15" t="s">
        <v>24</v>
      </c>
      <c r="F31" s="45">
        <f>C8/C28</f>
        <v>318.80535056030999</v>
      </c>
      <c r="G31" s="46">
        <f>C10/C28</f>
        <v>431.714581545778</v>
      </c>
      <c r="H31" s="68" t="s">
        <v>34</v>
      </c>
      <c r="I31" s="12"/>
      <c r="J31" s="16">
        <f>(G31-F31)*1000000/C7</f>
        <v>14.659408141519707</v>
      </c>
      <c r="M31" t="s">
        <v>22</v>
      </c>
      <c r="N31" s="49">
        <f>G30-F30</f>
        <v>2224.7450830422276</v>
      </c>
      <c r="P31">
        <f>G31/F31</f>
        <v>1.3541635383064514</v>
      </c>
    </row>
    <row r="32" spans="1:16">
      <c r="E32" s="15" t="s">
        <v>25</v>
      </c>
      <c r="F32" s="45">
        <f>C12/C28</f>
        <v>3407.9453252386697</v>
      </c>
      <c r="G32" s="46">
        <f>C14/C28</f>
        <v>4614.9152999801299</v>
      </c>
      <c r="H32" s="68"/>
      <c r="I32" s="12"/>
      <c r="J32" s="16">
        <f>(G32-F32)*1000000/C11</f>
        <v>14.659408141519728</v>
      </c>
      <c r="M32" t="s">
        <v>29</v>
      </c>
      <c r="N32" s="49">
        <f>G39</f>
        <v>2100.53543588914</v>
      </c>
      <c r="P32">
        <f>G32/F32</f>
        <v>1.3541635383064521</v>
      </c>
    </row>
    <row r="33" spans="5:16">
      <c r="E33" s="15" t="s">
        <v>23</v>
      </c>
      <c r="F33" s="45">
        <f>C4/C28</f>
        <v>2172.9798385467402</v>
      </c>
      <c r="G33" s="46">
        <f>C6/C28</f>
        <v>2942.5700668350401</v>
      </c>
      <c r="H33" s="68"/>
      <c r="I33" s="12"/>
      <c r="J33" s="16">
        <f>(G33-F33)*1000000/C3</f>
        <v>14.659408141519778</v>
      </c>
      <c r="M33" t="s">
        <v>96</v>
      </c>
      <c r="N33" s="49">
        <f>G40</f>
        <v>1444.091669364336</v>
      </c>
      <c r="P33">
        <f>G33/F33</f>
        <v>1.3541635383064536</v>
      </c>
    </row>
    <row r="34" spans="5:16">
      <c r="E34" s="15" t="s">
        <v>26</v>
      </c>
      <c r="F34" s="45">
        <f>C16/C28</f>
        <v>1634.7705976222101</v>
      </c>
      <c r="G34" s="46">
        <f>C18/C28</f>
        <v>1770.0462466492099</v>
      </c>
      <c r="H34" s="68"/>
      <c r="I34" s="12"/>
      <c r="J34" s="27">
        <f>(G34-F34)*1000000/C15</f>
        <v>0.77322416343701594</v>
      </c>
      <c r="N34" s="49"/>
      <c r="P34">
        <f>G34/F34</f>
        <v>1.0827490103038062</v>
      </c>
    </row>
    <row r="35" spans="5:16" ht="10" customHeight="1">
      <c r="E35" s="4"/>
      <c r="F35" s="47"/>
      <c r="G35" s="47"/>
      <c r="H35" s="12"/>
      <c r="I35" s="12"/>
      <c r="J35" s="13"/>
      <c r="M35" t="s">
        <v>35</v>
      </c>
      <c r="N35" s="49">
        <f>F43-G43</f>
        <v>513.19189620112002</v>
      </c>
    </row>
    <row r="36" spans="5:16" ht="10" customHeight="1">
      <c r="E36" s="4"/>
      <c r="F36" s="47"/>
      <c r="G36" s="47"/>
      <c r="H36" s="12"/>
      <c r="I36" s="12"/>
      <c r="J36" s="13"/>
      <c r="N36" s="49"/>
    </row>
    <row r="37" spans="5:16">
      <c r="E37" s="9" t="s">
        <v>28</v>
      </c>
      <c r="F37" s="43">
        <f>C21/C28</f>
        <v>13431.577760148899</v>
      </c>
      <c r="G37" s="44">
        <f>C22/C28</f>
        <v>16668.258052217501</v>
      </c>
      <c r="H37" s="3" t="s">
        <v>34</v>
      </c>
      <c r="I37" s="3"/>
      <c r="J37" s="13"/>
      <c r="M37" t="s">
        <v>90</v>
      </c>
      <c r="N37" s="49">
        <f>SUM(N30:N35)</f>
        <v>3045.8837924282211</v>
      </c>
    </row>
    <row r="38" spans="5:16" ht="10" customHeight="1">
      <c r="E38" s="4"/>
      <c r="F38" s="47"/>
      <c r="G38" s="47"/>
      <c r="H38" s="12"/>
      <c r="I38" s="12"/>
      <c r="J38" s="13"/>
    </row>
    <row r="39" spans="5:16">
      <c r="E39" s="4" t="s">
        <v>29</v>
      </c>
      <c r="F39" s="47"/>
      <c r="G39" s="48">
        <f>C23/C28</f>
        <v>2100.53543588914</v>
      </c>
      <c r="H39" s="3" t="s">
        <v>34</v>
      </c>
      <c r="I39" s="3"/>
      <c r="J39" s="13"/>
    </row>
    <row r="40" spans="5:16">
      <c r="E40" s="9" t="s">
        <v>95</v>
      </c>
      <c r="F40" s="43"/>
      <c r="G40" s="44">
        <f>17.5394*C11/C28</f>
        <v>1444.091669364336</v>
      </c>
      <c r="H40" s="3"/>
      <c r="I40" s="3"/>
      <c r="J40" s="13"/>
      <c r="N40" s="21">
        <f>N37/G37</f>
        <v>0.18273557938005433</v>
      </c>
    </row>
    <row r="41" spans="5:16" ht="10" customHeight="1">
      <c r="E41" s="4"/>
      <c r="F41" s="47"/>
      <c r="G41" s="47"/>
      <c r="H41" s="12"/>
      <c r="I41" s="12"/>
      <c r="J41" s="26"/>
    </row>
    <row r="42" spans="5:16">
      <c r="E42" s="4" t="s">
        <v>30</v>
      </c>
      <c r="F42" s="47">
        <f>C19/C29</f>
        <v>72603.537002507306</v>
      </c>
      <c r="G42" s="48">
        <f>C20/C29</f>
        <v>58348.2065524762</v>
      </c>
      <c r="H42" s="12" t="s">
        <v>37</v>
      </c>
      <c r="I42" s="12"/>
      <c r="N42" s="21">
        <f>(G37-F37)/F37</f>
        <v>0.24097543489430845</v>
      </c>
    </row>
    <row r="43" spans="5:16">
      <c r="E43" s="9" t="s">
        <v>36</v>
      </c>
      <c r="F43" s="43">
        <f>F42*36/C29</f>
        <v>2613.7273320902632</v>
      </c>
      <c r="G43" s="44">
        <f>G42*36/C29</f>
        <v>2100.5354358891432</v>
      </c>
      <c r="H43" s="3" t="s">
        <v>38</v>
      </c>
      <c r="I43" s="3"/>
    </row>
    <row r="44" spans="5:16" ht="10" customHeight="1">
      <c r="H44" s="2"/>
      <c r="I44" s="2"/>
    </row>
    <row r="45" spans="5:16">
      <c r="E45" s="9" t="s">
        <v>93</v>
      </c>
      <c r="F45" s="43">
        <f>E3/(2*C28)</f>
        <v>158.74223539999986</v>
      </c>
      <c r="G45" s="44">
        <f>E4/(2*C28)</f>
        <v>144.65608495036236</v>
      </c>
      <c r="H45" s="3" t="s">
        <v>94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H31:H34"/>
    <mergeCell ref="J27:J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9377-AABF-0142-9064-1C1BB7A645F0}">
  <dimension ref="A3:P47"/>
  <sheetViews>
    <sheetView showGridLines="0" workbookViewId="0">
      <selection activeCell="F14" sqref="F14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52498042.271474302</v>
      </c>
      <c r="E3">
        <f>C3+C7+C11+C15+C24</f>
        <v>317484470.79999971</v>
      </c>
      <c r="G3" s="1">
        <f>E3/2</f>
        <v>158742235.39999986</v>
      </c>
    </row>
    <row r="4" spans="1:13" ht="19">
      <c r="A4" t="s">
        <v>1</v>
      </c>
      <c r="C4">
        <v>2172979838.5467401</v>
      </c>
      <c r="D4">
        <f>C3-C5</f>
        <v>0</v>
      </c>
      <c r="E4">
        <f>C5+C9+C13+C17+C24</f>
        <v>279098451.4364537</v>
      </c>
      <c r="G4" s="1">
        <f>F42/2</f>
        <v>36301.768501253653</v>
      </c>
      <c r="M4" s="74"/>
    </row>
    <row r="5" spans="1:13">
      <c r="A5" t="s">
        <v>2</v>
      </c>
      <c r="C5">
        <v>52498042.271474302</v>
      </c>
    </row>
    <row r="6" spans="1:13">
      <c r="A6" t="s">
        <v>3</v>
      </c>
      <c r="C6">
        <v>2897775910.99542</v>
      </c>
      <c r="G6" s="1">
        <v>31110393.202</v>
      </c>
      <c r="H6" s="1">
        <f>G6/1000</f>
        <v>31110.393201999999</v>
      </c>
      <c r="J6">
        <f>G4-H6</f>
        <v>5191.3752992536538</v>
      </c>
    </row>
    <row r="7" spans="1:13">
      <c r="A7" t="s">
        <v>4</v>
      </c>
      <c r="C7">
        <v>7702168.4569703899</v>
      </c>
      <c r="J7" s="21">
        <f>J6/H6</f>
        <v>0.16686948524070455</v>
      </c>
    </row>
    <row r="8" spans="1:13">
      <c r="A8" t="s">
        <v>5</v>
      </c>
      <c r="C8">
        <v>318805350.56031001</v>
      </c>
      <c r="D8">
        <f>C7-C9</f>
        <v>0</v>
      </c>
    </row>
    <row r="9" spans="1:13">
      <c r="A9" t="s">
        <v>6</v>
      </c>
      <c r="C9">
        <v>7702168.4569703899</v>
      </c>
    </row>
    <row r="10" spans="1:13">
      <c r="A10" t="s">
        <v>7</v>
      </c>
      <c r="C10">
        <v>425142676.78063601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3">
      <c r="A12" t="s">
        <v>9</v>
      </c>
      <c r="C12">
        <v>3407945325.2386699</v>
      </c>
      <c r="D12">
        <f>C11-C13</f>
        <v>0</v>
      </c>
      <c r="H12" s="1">
        <v>42.141114695835299</v>
      </c>
    </row>
    <row r="13" spans="1:13">
      <c r="A13" t="s">
        <v>10</v>
      </c>
      <c r="C13">
        <v>82334154.495839998</v>
      </c>
    </row>
    <row r="14" spans="1:13">
      <c r="A14" t="s">
        <v>11</v>
      </c>
      <c r="C14">
        <v>4544663366.99683</v>
      </c>
    </row>
    <row r="15" spans="1:13">
      <c r="A15" t="s">
        <v>12</v>
      </c>
      <c r="C15">
        <v>174950105.57571501</v>
      </c>
    </row>
    <row r="16" spans="1:13">
      <c r="A16" t="s">
        <v>13</v>
      </c>
      <c r="C16">
        <v>1634770597.62221</v>
      </c>
      <c r="D16">
        <f>C15-C17</f>
        <v>38386019.363546014</v>
      </c>
    </row>
    <row r="17" spans="1:16">
      <c r="A17" t="s">
        <v>14</v>
      </c>
      <c r="C17">
        <v>136564086.21216899</v>
      </c>
    </row>
    <row r="18" spans="1:16">
      <c r="A18" t="s">
        <v>15</v>
      </c>
      <c r="C18">
        <v>1637199856.7210901</v>
      </c>
      <c r="G18" s="1">
        <f>G19*1000000</f>
        <v>-1453372283.0665574</v>
      </c>
    </row>
    <row r="19" spans="1:16">
      <c r="A19" t="s">
        <v>16</v>
      </c>
      <c r="C19">
        <v>72603537.002507299</v>
      </c>
      <c r="G19" s="24">
        <f>G20-F20</f>
        <v>-1453.3722830665574</v>
      </c>
    </row>
    <row r="20" spans="1:16">
      <c r="A20" t="s">
        <v>17</v>
      </c>
      <c r="C20">
        <v>53533027.4711615</v>
      </c>
      <c r="F20" s="24">
        <f>F37-F30</f>
        <v>5897.0766481809696</v>
      </c>
      <c r="G20" s="24">
        <f>G37-G30-G39</f>
        <v>4443.7043651144122</v>
      </c>
    </row>
    <row r="21" spans="1:16">
      <c r="A21" t="s">
        <v>18</v>
      </c>
      <c r="C21">
        <v>13431577760.148899</v>
      </c>
    </row>
    <row r="22" spans="1:16">
      <c r="A22" t="s">
        <v>19</v>
      </c>
      <c r="C22">
        <v>15875675165.5702</v>
      </c>
      <c r="G22" s="73">
        <f>G28-F28</f>
        <v>14.575738276583152</v>
      </c>
    </row>
    <row r="23" spans="1:16">
      <c r="A23" t="s">
        <v>20</v>
      </c>
      <c r="C23">
        <v>1927188988.9618101</v>
      </c>
    </row>
    <row r="24" spans="1:16">
      <c r="A24" t="s">
        <v>92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25"/>
      <c r="I26" s="25"/>
      <c r="J26" s="67" t="s">
        <v>43</v>
      </c>
    </row>
    <row r="27" spans="1:16" ht="10" customHeight="1">
      <c r="E27" s="4"/>
      <c r="F27" s="7"/>
      <c r="G27" s="7"/>
      <c r="J27" s="69" t="s">
        <v>44</v>
      </c>
      <c r="K27" s="25"/>
    </row>
    <row r="28" spans="1:16">
      <c r="C28">
        <v>1000000</v>
      </c>
      <c r="E28" s="9" t="s">
        <v>32</v>
      </c>
      <c r="F28" s="10">
        <f>F37*C28/$E$3</f>
        <v>42.306251157116158</v>
      </c>
      <c r="G28" s="11">
        <f>G37*C28/$E$4</f>
        <v>56.88198943369931</v>
      </c>
      <c r="H28" s="18" t="s">
        <v>33</v>
      </c>
      <c r="I28" s="18"/>
      <c r="J28" s="69"/>
      <c r="M28" t="s">
        <v>39</v>
      </c>
    </row>
    <row r="29" spans="1:16" ht="10" customHeight="1">
      <c r="C29">
        <v>1000</v>
      </c>
      <c r="E29" s="4"/>
      <c r="F29" s="13"/>
      <c r="G29" s="13"/>
      <c r="H29" s="18"/>
      <c r="I29" s="18"/>
      <c r="J29" s="69"/>
    </row>
    <row r="30" spans="1:16">
      <c r="E30" s="9" t="s">
        <v>22</v>
      </c>
      <c r="F30" s="43">
        <f>SUM(F31:F34)</f>
        <v>7534.5011119679293</v>
      </c>
      <c r="G30" s="44">
        <f>SUM(G31:G34)</f>
        <v>9504.7818114939764</v>
      </c>
      <c r="H30" s="18"/>
      <c r="I30" s="18"/>
      <c r="J30" s="14">
        <f>(G30-F30)*1000000/E3</f>
        <v>6.2059120389772735</v>
      </c>
      <c r="M30" t="s">
        <v>27</v>
      </c>
      <c r="N30" s="49">
        <f>F37-G37</f>
        <v>-2444.0974054213002</v>
      </c>
    </row>
    <row r="31" spans="1:16">
      <c r="E31" s="15" t="s">
        <v>24</v>
      </c>
      <c r="F31" s="45">
        <f>C8/C28</f>
        <v>318.80535056030999</v>
      </c>
      <c r="G31" s="46">
        <f>C10/C28</f>
        <v>425.14267678063601</v>
      </c>
      <c r="H31" s="68" t="s">
        <v>34</v>
      </c>
      <c r="I31" s="18"/>
      <c r="J31" s="16">
        <f>(G31-F31)*1000000/C7</f>
        <v>13.806154307634202</v>
      </c>
      <c r="M31" t="s">
        <v>22</v>
      </c>
      <c r="N31" s="49">
        <f>G30-F30</f>
        <v>1970.2806995260471</v>
      </c>
      <c r="P31">
        <f>G31/F31</f>
        <v>1.3335493774914222</v>
      </c>
    </row>
    <row r="32" spans="1:16">
      <c r="E32" s="15" t="s">
        <v>25</v>
      </c>
      <c r="F32" s="45">
        <f>C12/C28</f>
        <v>3407.9453252386697</v>
      </c>
      <c r="G32" s="46">
        <f>C14/C28</f>
        <v>4544.6633669968296</v>
      </c>
      <c r="H32" s="68"/>
      <c r="I32" s="18"/>
      <c r="J32" s="16">
        <f>(G32-F32)*1000000/C11</f>
        <v>13.806154307634184</v>
      </c>
      <c r="M32" t="s">
        <v>29</v>
      </c>
      <c r="N32" s="49">
        <f>G39</f>
        <v>1927.1889889618101</v>
      </c>
      <c r="P32">
        <f>G32/F32</f>
        <v>1.333549377491422</v>
      </c>
    </row>
    <row r="33" spans="5:16">
      <c r="E33" s="15" t="s">
        <v>23</v>
      </c>
      <c r="F33" s="45">
        <f>C4/C28</f>
        <v>2172.9798385467402</v>
      </c>
      <c r="G33" s="46">
        <f>C6/C28</f>
        <v>2897.77591099542</v>
      </c>
      <c r="H33" s="68"/>
      <c r="I33" s="18"/>
      <c r="J33" s="16">
        <f>(G33-F33)*1000000/C3</f>
        <v>13.806154307634248</v>
      </c>
      <c r="M33" t="s">
        <v>96</v>
      </c>
      <c r="N33" s="49">
        <f>G40</f>
        <v>1444.091669364336</v>
      </c>
      <c r="P33">
        <f>G33/F33</f>
        <v>1.3335493774914238</v>
      </c>
    </row>
    <row r="34" spans="5:16">
      <c r="E34" s="15" t="s">
        <v>26</v>
      </c>
      <c r="F34" s="45">
        <f>C16/C28</f>
        <v>1634.7705976222101</v>
      </c>
      <c r="G34" s="46">
        <f>C18/C28</f>
        <v>1637.1998567210901</v>
      </c>
      <c r="H34" s="68"/>
      <c r="I34" s="18"/>
      <c r="J34" s="27">
        <f>(G34-F34)*1000000/C15</f>
        <v>1.3885439456500942E-2</v>
      </c>
      <c r="N34" s="49"/>
      <c r="P34">
        <f>G34/F34</f>
        <v>1.0014859938773144</v>
      </c>
    </row>
    <row r="35" spans="5:16" ht="10" customHeight="1">
      <c r="E35" s="4"/>
      <c r="F35" s="47"/>
      <c r="G35" s="47"/>
      <c r="H35" s="18"/>
      <c r="I35" s="18"/>
      <c r="J35" s="13"/>
      <c r="M35" t="s">
        <v>35</v>
      </c>
      <c r="N35" s="49">
        <f>F43-G43</f>
        <v>686.53834312844924</v>
      </c>
    </row>
    <row r="36" spans="5:16" ht="10" customHeight="1">
      <c r="E36" s="4"/>
      <c r="F36" s="47"/>
      <c r="G36" s="47"/>
      <c r="H36" s="18"/>
      <c r="I36" s="18"/>
      <c r="J36" s="13"/>
      <c r="N36" s="49"/>
    </row>
    <row r="37" spans="5:16">
      <c r="E37" s="9" t="s">
        <v>28</v>
      </c>
      <c r="F37" s="43">
        <f>C21/C28</f>
        <v>13431.577760148899</v>
      </c>
      <c r="G37" s="44">
        <f>C22/C28</f>
        <v>15875.675165570199</v>
      </c>
      <c r="H37" s="3" t="s">
        <v>34</v>
      </c>
      <c r="I37" s="3"/>
      <c r="J37" s="13"/>
      <c r="M37" t="s">
        <v>90</v>
      </c>
      <c r="N37" s="49">
        <f>SUM(N30:N35)</f>
        <v>3584.0022955593422</v>
      </c>
    </row>
    <row r="38" spans="5:16" ht="10" customHeight="1">
      <c r="E38" s="4"/>
      <c r="F38" s="47"/>
      <c r="G38" s="47"/>
      <c r="H38" s="18"/>
      <c r="I38" s="18"/>
      <c r="J38" s="13"/>
    </row>
    <row r="39" spans="5:16">
      <c r="E39" s="4" t="s">
        <v>29</v>
      </c>
      <c r="F39" s="47"/>
      <c r="G39" s="48">
        <f>C23/C28</f>
        <v>1927.1889889618101</v>
      </c>
      <c r="H39" s="3" t="s">
        <v>34</v>
      </c>
      <c r="I39" s="3"/>
      <c r="J39" s="13"/>
    </row>
    <row r="40" spans="5:16">
      <c r="E40" s="9" t="s">
        <v>95</v>
      </c>
      <c r="F40" s="43"/>
      <c r="G40" s="44">
        <f>17.5394*C11/C28</f>
        <v>1444.091669364336</v>
      </c>
      <c r="H40" s="3"/>
      <c r="I40" s="3"/>
      <c r="J40" s="13"/>
      <c r="N40" s="21">
        <f>N37/G37</f>
        <v>0.22575432277249025</v>
      </c>
    </row>
    <row r="41" spans="5:16" ht="10" customHeight="1">
      <c r="E41" s="4"/>
      <c r="F41" s="47"/>
      <c r="G41" s="47"/>
      <c r="H41" s="18"/>
      <c r="I41" s="18"/>
      <c r="J41" s="26"/>
    </row>
    <row r="42" spans="5:16">
      <c r="E42" s="4" t="s">
        <v>30</v>
      </c>
      <c r="F42" s="47">
        <f>C19/C29</f>
        <v>72603.537002507306</v>
      </c>
      <c r="G42" s="48">
        <f>C20/C29</f>
        <v>53533.027471161498</v>
      </c>
      <c r="H42" s="18" t="s">
        <v>37</v>
      </c>
      <c r="I42" s="18"/>
      <c r="N42" s="21">
        <f>(G37-F37)/F37</f>
        <v>0.18196651570397532</v>
      </c>
    </row>
    <row r="43" spans="5:16">
      <c r="E43" s="9" t="s">
        <v>36</v>
      </c>
      <c r="F43" s="43">
        <f>F42*36/C29</f>
        <v>2613.7273320902632</v>
      </c>
      <c r="G43" s="44">
        <f>G42*36/C29</f>
        <v>1927.1889889618139</v>
      </c>
      <c r="H43" s="3" t="s">
        <v>38</v>
      </c>
      <c r="I43" s="3"/>
    </row>
    <row r="44" spans="5:16" ht="10" customHeight="1">
      <c r="H44" s="2"/>
      <c r="I44" s="2"/>
    </row>
    <row r="45" spans="5:16">
      <c r="E45" s="9" t="s">
        <v>93</v>
      </c>
      <c r="F45" s="43">
        <f>E3/(2*C28)</f>
        <v>158.74223539999986</v>
      </c>
      <c r="G45" s="44">
        <f>E4/(2*C28)</f>
        <v>139.54922571822684</v>
      </c>
      <c r="H45" s="3" t="s">
        <v>94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E0546-842C-2243-BB9C-C8CF68EA710C}">
  <dimension ref="A3:P47"/>
  <sheetViews>
    <sheetView showGridLines="0" workbookViewId="0">
      <selection activeCell="F16" sqref="F16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52498042.271474302</v>
      </c>
      <c r="E3">
        <f>C3+C7+C11+C15+C24</f>
        <v>317484470.79999971</v>
      </c>
      <c r="G3" s="1">
        <f>E3/2</f>
        <v>158742235.39999986</v>
      </c>
    </row>
    <row r="4" spans="1:13" ht="19">
      <c r="A4" t="s">
        <v>1</v>
      </c>
      <c r="C4">
        <v>2172979838.5467401</v>
      </c>
      <c r="D4">
        <f>C3-C5</f>
        <v>0</v>
      </c>
      <c r="E4">
        <f>C5+C9+C13+C17+C24</f>
        <v>293933191.87741768</v>
      </c>
      <c r="G4" s="1">
        <f>F42/2</f>
        <v>36301.768501253653</v>
      </c>
      <c r="M4" s="74"/>
    </row>
    <row r="5" spans="1:13">
      <c r="A5" t="s">
        <v>2</v>
      </c>
      <c r="C5">
        <v>52498042.271474302</v>
      </c>
      <c r="L5">
        <v>52498042.271474302</v>
      </c>
    </row>
    <row r="6" spans="1:13">
      <c r="A6" t="s">
        <v>3</v>
      </c>
      <c r="C6">
        <v>2797609358.0078802</v>
      </c>
      <c r="G6" s="1">
        <v>31110393.202</v>
      </c>
      <c r="H6" s="1">
        <f>G6/1000</f>
        <v>31110.393201999999</v>
      </c>
      <c r="J6">
        <f>G4-H6</f>
        <v>5191.3752992536538</v>
      </c>
      <c r="L6">
        <v>2172979838.5467401</v>
      </c>
    </row>
    <row r="7" spans="1:13">
      <c r="A7" t="s">
        <v>4</v>
      </c>
      <c r="C7">
        <v>7702168.4569703899</v>
      </c>
      <c r="J7" s="21">
        <f>J6/H6</f>
        <v>0.16686948524070455</v>
      </c>
      <c r="L7">
        <v>52498042.271474302</v>
      </c>
    </row>
    <row r="8" spans="1:13">
      <c r="A8" t="s">
        <v>5</v>
      </c>
      <c r="C8">
        <v>318805350.56031001</v>
      </c>
      <c r="D8">
        <f>C7-C9</f>
        <v>0</v>
      </c>
      <c r="L8">
        <v>2797609358.0078802</v>
      </c>
    </row>
    <row r="9" spans="1:13">
      <c r="A9" t="s">
        <v>6</v>
      </c>
      <c r="C9">
        <v>7702168.4569703899</v>
      </c>
      <c r="L9">
        <v>7702168.4569703899</v>
      </c>
    </row>
    <row r="10" spans="1:13">
      <c r="A10" t="s">
        <v>7</v>
      </c>
      <c r="C10">
        <v>410446897.06232703</v>
      </c>
      <c r="L10">
        <v>318805350.56031001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L11">
        <v>7702168.4569703899</v>
      </c>
    </row>
    <row r="12" spans="1:13">
      <c r="A12" t="s">
        <v>9</v>
      </c>
      <c r="C12">
        <v>3407945325.2386699</v>
      </c>
      <c r="D12">
        <f>C11-C13</f>
        <v>0</v>
      </c>
      <c r="H12" s="1">
        <v>42.141114695835299</v>
      </c>
      <c r="L12">
        <v>410446897.06232703</v>
      </c>
    </row>
    <row r="13" spans="1:13">
      <c r="A13" t="s">
        <v>10</v>
      </c>
      <c r="C13">
        <v>82334154.495839998</v>
      </c>
      <c r="L13">
        <v>82334154.495839998</v>
      </c>
    </row>
    <row r="14" spans="1:13">
      <c r="A14" t="s">
        <v>11</v>
      </c>
      <c r="C14">
        <v>4387569348.0171299</v>
      </c>
      <c r="L14">
        <v>3407945325.2386699</v>
      </c>
    </row>
    <row r="15" spans="1:13">
      <c r="A15" t="s">
        <v>12</v>
      </c>
      <c r="C15">
        <v>174950105.57571501</v>
      </c>
      <c r="L15">
        <v>82334154.495839998</v>
      </c>
    </row>
    <row r="16" spans="1:13">
      <c r="A16" t="s">
        <v>13</v>
      </c>
      <c r="C16">
        <v>1634770597.62221</v>
      </c>
      <c r="D16">
        <f>C15-C17</f>
        <v>23551278.922582</v>
      </c>
      <c r="L16">
        <v>4387569348.0171299</v>
      </c>
    </row>
    <row r="17" spans="1:16">
      <c r="A17" t="s">
        <v>14</v>
      </c>
      <c r="C17">
        <v>151398826.653133</v>
      </c>
      <c r="L17">
        <v>174950105.57571501</v>
      </c>
    </row>
    <row r="18" spans="1:16">
      <c r="A18" t="s">
        <v>15</v>
      </c>
      <c r="C18">
        <v>1766848774.6238401</v>
      </c>
      <c r="G18" s="1">
        <f>G19*1000000</f>
        <v>-1350127276.1572564</v>
      </c>
      <c r="L18">
        <v>1634770597.62221</v>
      </c>
    </row>
    <row r="19" spans="1:16">
      <c r="A19" t="s">
        <v>16</v>
      </c>
      <c r="C19">
        <v>72603537.002507299</v>
      </c>
      <c r="G19" s="24">
        <f>G20-F20</f>
        <v>-1350.1272761572563</v>
      </c>
      <c r="L19">
        <v>151398826.653133</v>
      </c>
    </row>
    <row r="20" spans="1:16">
      <c r="A20" t="s">
        <v>17</v>
      </c>
      <c r="C20">
        <v>60601715.746550404</v>
      </c>
      <c r="F20" s="24">
        <f>F37-F30</f>
        <v>5897.0766481809696</v>
      </c>
      <c r="G20" s="24">
        <f>G37-G30-G39</f>
        <v>4546.9493720237133</v>
      </c>
      <c r="L20">
        <v>1766848774.6238401</v>
      </c>
    </row>
    <row r="21" spans="1:16">
      <c r="A21" t="s">
        <v>18</v>
      </c>
      <c r="C21">
        <v>13431577760.148899</v>
      </c>
      <c r="L21">
        <v>72603537.002507299</v>
      </c>
    </row>
    <row r="22" spans="1:16">
      <c r="A22" t="s">
        <v>19</v>
      </c>
      <c r="C22">
        <v>16091085516.610701</v>
      </c>
      <c r="G22" s="73">
        <f>G28-F28</f>
        <v>12.437772183131003</v>
      </c>
      <c r="L22">
        <v>60601715.746550404</v>
      </c>
    </row>
    <row r="23" spans="1:16">
      <c r="A23" t="s">
        <v>20</v>
      </c>
      <c r="C23">
        <v>2181661766.8758101</v>
      </c>
      <c r="L23">
        <v>13431577760.148899</v>
      </c>
    </row>
    <row r="24" spans="1:16">
      <c r="A24" t="s">
        <v>92</v>
      </c>
      <c r="L24">
        <v>16091085516.610701</v>
      </c>
    </row>
    <row r="25" spans="1:16" ht="17">
      <c r="C25" s="19"/>
      <c r="L25">
        <v>2181661766.8758101</v>
      </c>
    </row>
    <row r="26" spans="1:16">
      <c r="E26" s="4"/>
      <c r="F26" s="5" t="s">
        <v>21</v>
      </c>
      <c r="G26" s="6" t="s">
        <v>31</v>
      </c>
      <c r="H26" s="25"/>
      <c r="I26" s="25"/>
      <c r="J26" s="67" t="s">
        <v>43</v>
      </c>
    </row>
    <row r="27" spans="1:16" ht="10" customHeight="1">
      <c r="E27" s="4"/>
      <c r="F27" s="7"/>
      <c r="G27" s="7"/>
      <c r="J27" s="69" t="s">
        <v>44</v>
      </c>
      <c r="K27" s="25"/>
    </row>
    <row r="28" spans="1:16">
      <c r="C28">
        <v>1000000</v>
      </c>
      <c r="E28" s="9" t="s">
        <v>32</v>
      </c>
      <c r="F28" s="10">
        <f>F37*C28/$E$3</f>
        <v>42.306251157116158</v>
      </c>
      <c r="G28" s="11">
        <f>G37*C28/$E$4</f>
        <v>54.744023340247161</v>
      </c>
      <c r="H28" s="18" t="s">
        <v>33</v>
      </c>
      <c r="I28" s="18"/>
      <c r="J28" s="69"/>
      <c r="M28" t="s">
        <v>39</v>
      </c>
    </row>
    <row r="29" spans="1:16" ht="10" customHeight="1">
      <c r="C29">
        <v>1000</v>
      </c>
      <c r="E29" s="4"/>
      <c r="F29" s="13"/>
      <c r="G29" s="13"/>
      <c r="H29" s="18"/>
      <c r="I29" s="18"/>
      <c r="J29" s="69"/>
    </row>
    <row r="30" spans="1:16">
      <c r="E30" s="9" t="s">
        <v>22</v>
      </c>
      <c r="F30" s="43">
        <f>SUM(F31:F34)</f>
        <v>7534.5011119679293</v>
      </c>
      <c r="G30" s="44">
        <f>SUM(G31:G34)</f>
        <v>9362.474377711178</v>
      </c>
      <c r="H30" s="18"/>
      <c r="I30" s="18"/>
      <c r="J30" s="14">
        <f>(G30-F30)*1000000/E3</f>
        <v>5.75767772558169</v>
      </c>
      <c r="M30" t="s">
        <v>27</v>
      </c>
      <c r="N30" s="49">
        <f>F37-G37</f>
        <v>-2659.5077564618023</v>
      </c>
    </row>
    <row r="31" spans="1:16">
      <c r="E31" s="15" t="s">
        <v>24</v>
      </c>
      <c r="F31" s="45">
        <f>C8/C28</f>
        <v>318.80535056030999</v>
      </c>
      <c r="G31" s="46">
        <f>C10/C28</f>
        <v>410.44689706232703</v>
      </c>
      <c r="H31" s="68" t="s">
        <v>34</v>
      </c>
      <c r="I31" s="18"/>
      <c r="J31" s="16">
        <f>(G31-F31)*1000000/C7</f>
        <v>11.898148815361511</v>
      </c>
      <c r="M31" t="s">
        <v>22</v>
      </c>
      <c r="N31" s="49">
        <f>G30-F30</f>
        <v>1827.9732657432487</v>
      </c>
      <c r="P31">
        <f>G31/F31</f>
        <v>1.2874529751177459</v>
      </c>
    </row>
    <row r="32" spans="1:16">
      <c r="E32" s="15" t="s">
        <v>25</v>
      </c>
      <c r="F32" s="45">
        <f>C12/C28</f>
        <v>3407.9453252386697</v>
      </c>
      <c r="G32" s="46">
        <f>C14/C28</f>
        <v>4387.5693480171303</v>
      </c>
      <c r="H32" s="68"/>
      <c r="I32" s="18"/>
      <c r="J32" s="16">
        <f>(G32-F32)*1000000/C11</f>
        <v>11.898148815361393</v>
      </c>
      <c r="M32" t="s">
        <v>29</v>
      </c>
      <c r="N32" s="49">
        <f>G39</f>
        <v>2181.6617668758104</v>
      </c>
      <c r="P32">
        <f>G32/F32</f>
        <v>1.2874529751177433</v>
      </c>
    </row>
    <row r="33" spans="5:16">
      <c r="E33" s="15" t="s">
        <v>23</v>
      </c>
      <c r="F33" s="45">
        <f>C4/C28</f>
        <v>2172.9798385467402</v>
      </c>
      <c r="G33" s="46">
        <f>C6/C28</f>
        <v>2797.60935800788</v>
      </c>
      <c r="H33" s="68"/>
      <c r="I33" s="18"/>
      <c r="J33" s="16">
        <f>(G33-F33)*1000000/C3</f>
        <v>11.898148815361498</v>
      </c>
      <c r="M33" t="s">
        <v>96</v>
      </c>
      <c r="N33" s="49">
        <f>G40</f>
        <v>1444.091669364336</v>
      </c>
      <c r="P33">
        <f>G33/F33</f>
        <v>1.2874529751177459</v>
      </c>
    </row>
    <row r="34" spans="5:16">
      <c r="E34" s="15" t="s">
        <v>26</v>
      </c>
      <c r="F34" s="45">
        <f>C16/C28</f>
        <v>1634.7705976222101</v>
      </c>
      <c r="G34" s="46">
        <f>C18/C28</f>
        <v>1766.8487746238402</v>
      </c>
      <c r="H34" s="68"/>
      <c r="I34" s="18"/>
      <c r="J34" s="27">
        <f>(G34-F34)*1000000/C15</f>
        <v>0.75494768389533362</v>
      </c>
      <c r="N34" s="49"/>
      <c r="P34">
        <f>G34/F34</f>
        <v>1.08079309549226</v>
      </c>
    </row>
    <row r="35" spans="5:16" ht="10" customHeight="1">
      <c r="E35" s="4"/>
      <c r="F35" s="47"/>
      <c r="G35" s="47"/>
      <c r="H35" s="18"/>
      <c r="I35" s="18"/>
      <c r="J35" s="13"/>
      <c r="M35" t="s">
        <v>35</v>
      </c>
      <c r="N35" s="49">
        <f>F43-G43</f>
        <v>432.06556521444872</v>
      </c>
    </row>
    <row r="36" spans="5:16" ht="10" customHeight="1">
      <c r="E36" s="4"/>
      <c r="F36" s="47"/>
      <c r="G36" s="47"/>
      <c r="H36" s="18"/>
      <c r="I36" s="18"/>
      <c r="J36" s="13"/>
      <c r="N36" s="49"/>
    </row>
    <row r="37" spans="5:16">
      <c r="E37" s="9" t="s">
        <v>28</v>
      </c>
      <c r="F37" s="43">
        <f>C21/C28</f>
        <v>13431.577760148899</v>
      </c>
      <c r="G37" s="44">
        <f>C22/C28</f>
        <v>16091.085516610701</v>
      </c>
      <c r="H37" s="3" t="s">
        <v>34</v>
      </c>
      <c r="I37" s="3"/>
      <c r="J37" s="13"/>
      <c r="M37" t="s">
        <v>90</v>
      </c>
      <c r="N37" s="49">
        <f>SUM(N30:N35)</f>
        <v>3226.2845107360417</v>
      </c>
    </row>
    <row r="38" spans="5:16" ht="10" customHeight="1">
      <c r="E38" s="4"/>
      <c r="F38" s="47"/>
      <c r="G38" s="47"/>
      <c r="H38" s="18"/>
      <c r="I38" s="18"/>
      <c r="J38" s="13"/>
    </row>
    <row r="39" spans="5:16">
      <c r="E39" s="4" t="s">
        <v>29</v>
      </c>
      <c r="F39" s="47"/>
      <c r="G39" s="48">
        <f>C23/C28</f>
        <v>2181.6617668758104</v>
      </c>
      <c r="H39" s="3" t="s">
        <v>34</v>
      </c>
      <c r="I39" s="3"/>
      <c r="J39" s="13"/>
    </row>
    <row r="40" spans="5:16">
      <c r="E40" s="9" t="s">
        <v>95</v>
      </c>
      <c r="F40" s="43"/>
      <c r="G40" s="44">
        <f>17.5394*C11/C28</f>
        <v>1444.091669364336</v>
      </c>
      <c r="H40" s="3"/>
      <c r="I40" s="3"/>
      <c r="J40" s="13"/>
      <c r="N40" s="21">
        <f>N37/G37</f>
        <v>0.2005013588055059</v>
      </c>
    </row>
    <row r="41" spans="5:16" ht="10" customHeight="1">
      <c r="E41" s="4"/>
      <c r="F41" s="47"/>
      <c r="G41" s="47"/>
      <c r="H41" s="18"/>
      <c r="I41" s="18"/>
      <c r="J41" s="26"/>
    </row>
    <row r="42" spans="5:16">
      <c r="E42" s="4" t="s">
        <v>30</v>
      </c>
      <c r="F42" s="47">
        <f>C19/C29</f>
        <v>72603.537002507306</v>
      </c>
      <c r="G42" s="48">
        <f>C20/C29</f>
        <v>60601.715746550406</v>
      </c>
      <c r="H42" s="18" t="s">
        <v>37</v>
      </c>
      <c r="I42" s="18"/>
      <c r="N42" s="21">
        <f>(G37-F37)/F37</f>
        <v>0.19800412162690853</v>
      </c>
    </row>
    <row r="43" spans="5:16">
      <c r="E43" s="9" t="s">
        <v>36</v>
      </c>
      <c r="F43" s="43">
        <f>F42*36/C29</f>
        <v>2613.7273320902632</v>
      </c>
      <c r="G43" s="44">
        <f>G42*36/C29</f>
        <v>2181.6617668758145</v>
      </c>
      <c r="H43" s="3" t="s">
        <v>38</v>
      </c>
      <c r="I43" s="3"/>
    </row>
    <row r="44" spans="5:16" ht="10" customHeight="1">
      <c r="H44" s="2"/>
      <c r="I44" s="2"/>
    </row>
    <row r="45" spans="5:16">
      <c r="E45" s="9" t="s">
        <v>93</v>
      </c>
      <c r="F45" s="43">
        <f>E3/(2*C28)</f>
        <v>158.74223539999986</v>
      </c>
      <c r="G45" s="44">
        <f>E4/(2*C28)</f>
        <v>146.96659593870885</v>
      </c>
      <c r="H45" s="3" t="s">
        <v>94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BA54-18FC-024E-A306-863B3990D0C8}">
  <dimension ref="C3:N9"/>
  <sheetViews>
    <sheetView showGridLines="0" zoomScale="86" workbookViewId="0">
      <selection activeCell="G12" sqref="G12"/>
    </sheetView>
  </sheetViews>
  <sheetFormatPr baseColWidth="10" defaultRowHeight="16"/>
  <cols>
    <col min="3" max="3" width="5.6640625" customWidth="1"/>
    <col min="4" max="4" width="7.5" customWidth="1"/>
    <col min="6" max="6" width="5.1640625" customWidth="1"/>
    <col min="7" max="8" width="9.83203125" style="50" customWidth="1"/>
  </cols>
  <sheetData>
    <row r="3" spans="3:14" ht="34">
      <c r="D3" s="1"/>
      <c r="F3" s="28"/>
      <c r="G3" s="51" t="s">
        <v>70</v>
      </c>
      <c r="H3" s="51" t="s">
        <v>71</v>
      </c>
    </row>
    <row r="4" spans="3:14">
      <c r="C4" s="54" t="s">
        <v>63</v>
      </c>
      <c r="D4" s="55">
        <v>0.14508652999999999</v>
      </c>
      <c r="F4" s="39" t="s">
        <v>67</v>
      </c>
      <c r="G4" s="52">
        <v>0.61061878000000003</v>
      </c>
      <c r="H4" s="53">
        <v>2.6989480178347697E-4</v>
      </c>
      <c r="I4" s="72"/>
    </row>
    <row r="5" spans="3:14">
      <c r="C5" s="39" t="s">
        <v>64</v>
      </c>
      <c r="D5" s="56">
        <v>-0.14257098000000001</v>
      </c>
      <c r="F5" s="39" t="s">
        <v>68</v>
      </c>
      <c r="G5" s="52">
        <v>0.31333693000000001</v>
      </c>
      <c r="H5" s="53">
        <v>2.6137153889866501E-3</v>
      </c>
      <c r="I5" s="72"/>
    </row>
    <row r="6" spans="3:14" ht="17">
      <c r="C6" s="39" t="s">
        <v>65</v>
      </c>
      <c r="D6" s="56">
        <v>-0.65088762</v>
      </c>
      <c r="F6" s="35" t="s">
        <v>69</v>
      </c>
      <c r="G6" s="57">
        <v>2.7083722699999999</v>
      </c>
      <c r="H6" s="58">
        <v>3.0982777371910499E-3</v>
      </c>
      <c r="I6" s="72"/>
      <c r="N6" s="19"/>
    </row>
    <row r="7" spans="3:14" ht="17">
      <c r="C7" s="39" t="s">
        <v>66</v>
      </c>
      <c r="D7" s="70">
        <v>-1.1611799999999999E-3</v>
      </c>
      <c r="L7" s="19"/>
      <c r="N7" s="71"/>
    </row>
    <row r="8" spans="3:14">
      <c r="C8" s="35" t="s">
        <v>91</v>
      </c>
      <c r="D8" s="59">
        <v>9.5749390000000004E-2</v>
      </c>
    </row>
    <row r="9" spans="3:14">
      <c r="C9" s="60" t="s">
        <v>72</v>
      </c>
      <c r="D9" s="1">
        <v>0.47420057369318702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F05D-17FA-C44D-B6EB-27E526B9B1AA}">
  <dimension ref="A2:L54"/>
  <sheetViews>
    <sheetView showGridLines="0" topLeftCell="A28" workbookViewId="0">
      <selection activeCell="A4" sqref="A4"/>
    </sheetView>
  </sheetViews>
  <sheetFormatPr baseColWidth="10" defaultRowHeight="16"/>
  <cols>
    <col min="2" max="2" width="12.1640625" bestFit="1" customWidth="1"/>
  </cols>
  <sheetData>
    <row r="2" spans="1:12">
      <c r="B2" t="s">
        <v>46</v>
      </c>
      <c r="H2" t="s">
        <v>45</v>
      </c>
    </row>
    <row r="4" spans="1:12">
      <c r="B4">
        <v>50832.717756000005</v>
      </c>
      <c r="C4">
        <v>30349.471018</v>
      </c>
      <c r="D4">
        <v>4219.2134030000007</v>
      </c>
      <c r="E4">
        <v>42174.591540000001</v>
      </c>
      <c r="H4">
        <v>22408.500000000022</v>
      </c>
      <c r="I4">
        <v>5660.5231206896551</v>
      </c>
      <c r="J4">
        <v>1739.2</v>
      </c>
      <c r="K4">
        <v>5401.6</v>
      </c>
    </row>
    <row r="5" spans="1:12">
      <c r="B5" t="s">
        <v>41</v>
      </c>
      <c r="C5" t="s">
        <v>23</v>
      </c>
      <c r="D5" t="s">
        <v>24</v>
      </c>
      <c r="E5" t="s">
        <v>25</v>
      </c>
      <c r="F5" t="s">
        <v>42</v>
      </c>
      <c r="H5" s="23" t="s">
        <v>40</v>
      </c>
      <c r="I5" s="23" t="s">
        <v>23</v>
      </c>
      <c r="J5" s="23" t="s">
        <v>24</v>
      </c>
      <c r="K5" s="23" t="s">
        <v>25</v>
      </c>
      <c r="L5" s="23"/>
    </row>
    <row r="6" spans="1:12">
      <c r="B6" s="21">
        <f>B4/$B$22</f>
        <v>0.38749499939397597</v>
      </c>
      <c r="C6" s="21">
        <f>C4/$B$22</f>
        <v>0.23135234102920427</v>
      </c>
      <c r="D6" s="21">
        <f>D4/$B$22</f>
        <v>3.2162830696683797E-2</v>
      </c>
      <c r="E6" s="21">
        <f>E4/$B$22</f>
        <v>0.321494581534636</v>
      </c>
      <c r="F6" s="21">
        <f>(B22-SUM(B4:E4))/B22</f>
        <v>2.749524734549998E-2</v>
      </c>
      <c r="H6" s="21">
        <f>H4/$H$11</f>
        <v>0.57361354647963092</v>
      </c>
      <c r="I6" s="21">
        <f t="shared" ref="I6:K6" si="0">I4/$H$11</f>
        <v>0.14489826370300277</v>
      </c>
      <c r="J6" s="21">
        <f t="shared" si="0"/>
        <v>4.4520100856254241E-2</v>
      </c>
      <c r="K6" s="21">
        <f t="shared" si="0"/>
        <v>0.13827034083782366</v>
      </c>
      <c r="L6" s="21">
        <f>(H11-SUM(H4:K4))/H11</f>
        <v>9.8697748123288284E-2</v>
      </c>
    </row>
    <row r="8" spans="1:12">
      <c r="F8" s="22"/>
      <c r="H8">
        <v>35209.823120689682</v>
      </c>
    </row>
    <row r="9" spans="1:12">
      <c r="H9">
        <v>0.90130225187671176</v>
      </c>
    </row>
    <row r="10" spans="1:12">
      <c r="B10" t="str">
        <f>B5</f>
        <v>Natural Gas</v>
      </c>
      <c r="C10" t="str">
        <f t="shared" ref="C10:F10" si="1">C5</f>
        <v>Hydro</v>
      </c>
      <c r="D10" t="str">
        <f>E5</f>
        <v>Nuclear</v>
      </c>
      <c r="E10" t="str">
        <f>D5</f>
        <v>Wind</v>
      </c>
      <c r="F10" t="str">
        <f t="shared" si="1"/>
        <v>Other</v>
      </c>
    </row>
    <row r="11" spans="1:12">
      <c r="A11" t="str">
        <f>H2</f>
        <v>Installed Capacity</v>
      </c>
      <c r="B11" s="23">
        <f>H6</f>
        <v>0.57361354647963092</v>
      </c>
      <c r="C11" s="23">
        <f t="shared" ref="C11:F11" si="2">I6</f>
        <v>0.14489826370300277</v>
      </c>
      <c r="D11" s="23">
        <f>K6</f>
        <v>0.13827034083782366</v>
      </c>
      <c r="E11" s="23">
        <f>J6</f>
        <v>4.4520100856254241E-2</v>
      </c>
      <c r="F11" s="23">
        <f t="shared" si="2"/>
        <v>9.8697748123288284E-2</v>
      </c>
      <c r="H11">
        <f>H8/H9</f>
        <v>39065.5</v>
      </c>
    </row>
    <row r="12" spans="1:12">
      <c r="A12" t="str">
        <f>B2</f>
        <v>Share of Production</v>
      </c>
      <c r="B12" s="23">
        <f>B6</f>
        <v>0.38749499939397597</v>
      </c>
      <c r="C12" s="23">
        <f t="shared" ref="C12:F12" si="3">C6</f>
        <v>0.23135234102920427</v>
      </c>
      <c r="D12" s="23">
        <f>E6</f>
        <v>0.321494581534636</v>
      </c>
      <c r="E12" s="23">
        <f>D6</f>
        <v>3.2162830696683797E-2</v>
      </c>
      <c r="F12" s="23">
        <f t="shared" si="3"/>
        <v>2.749524734549998E-2</v>
      </c>
    </row>
    <row r="13" spans="1:12">
      <c r="C13" s="20"/>
      <c r="D13" s="20"/>
    </row>
    <row r="14" spans="1:12">
      <c r="C14" s="20"/>
    </row>
    <row r="15" spans="1:12">
      <c r="I15" t="s">
        <v>45</v>
      </c>
      <c r="J15" t="s">
        <v>46</v>
      </c>
    </row>
    <row r="16" spans="1:12">
      <c r="H16" t="s">
        <v>41</v>
      </c>
      <c r="I16" s="20">
        <v>0.57361354647963092</v>
      </c>
      <c r="J16" s="20">
        <v>0.38749499939397597</v>
      </c>
    </row>
    <row r="17" spans="2:10">
      <c r="H17" t="s">
        <v>23</v>
      </c>
      <c r="I17" s="20">
        <v>0.14489826370300277</v>
      </c>
      <c r="J17" s="20">
        <v>0.23135234102920427</v>
      </c>
    </row>
    <row r="18" spans="2:10">
      <c r="H18" t="s">
        <v>24</v>
      </c>
      <c r="I18" s="20">
        <v>4.4520100856254241E-2</v>
      </c>
      <c r="J18" s="20">
        <v>3.2162830696683797E-2</v>
      </c>
    </row>
    <row r="19" spans="2:10">
      <c r="B19">
        <v>127575.993717</v>
      </c>
      <c r="H19" t="s">
        <v>25</v>
      </c>
      <c r="I19" s="20">
        <v>0.13827034083782366</v>
      </c>
      <c r="J19" s="20">
        <v>0.321494581534636</v>
      </c>
    </row>
    <row r="20" spans="2:10">
      <c r="B20">
        <v>0.97250475265449998</v>
      </c>
      <c r="H20" t="s">
        <v>42</v>
      </c>
      <c r="I20" s="20">
        <v>9.8697748123288284E-2</v>
      </c>
      <c r="J20" s="20">
        <v>2.749524734549998E-2</v>
      </c>
    </row>
    <row r="22" spans="2:10">
      <c r="B22">
        <f>B19/B20</f>
        <v>131182.9</v>
      </c>
    </row>
    <row r="48" spans="3:6">
      <c r="C48">
        <f>(B4*1000)/(365*24*H4)</f>
        <v>0.2589562738087704</v>
      </c>
      <c r="D48">
        <f t="shared" ref="D48:F48" si="4">(C4*1000)/(365*24*I4)</f>
        <v>0.61205500131425172</v>
      </c>
      <c r="E48">
        <f t="shared" si="4"/>
        <v>0.27693500784226627</v>
      </c>
      <c r="F48">
        <f t="shared" si="4"/>
        <v>0.89130092732543986</v>
      </c>
    </row>
    <row r="51" spans="2:3">
      <c r="B51" s="28" t="s">
        <v>41</v>
      </c>
      <c r="C51" s="30">
        <f>C48</f>
        <v>0.2589562738087704</v>
      </c>
    </row>
    <row r="52" spans="2:3">
      <c r="B52" s="26" t="s">
        <v>24</v>
      </c>
      <c r="C52" s="31">
        <f>E48</f>
        <v>0.27693500784226627</v>
      </c>
    </row>
    <row r="53" spans="2:3">
      <c r="B53" s="26" t="s">
        <v>23</v>
      </c>
      <c r="C53" s="31">
        <f>D48</f>
        <v>0.61205500131425172</v>
      </c>
    </row>
    <row r="54" spans="2:3">
      <c r="B54" s="29" t="s">
        <v>25</v>
      </c>
      <c r="C54" s="32">
        <f>F48</f>
        <v>0.89130092732543986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DF2B-87D7-EB4E-9643-D16F9F5D892C}">
  <dimension ref="A4:G18"/>
  <sheetViews>
    <sheetView showGridLines="0" workbookViewId="0">
      <selection activeCell="F30" sqref="F30"/>
    </sheetView>
  </sheetViews>
  <sheetFormatPr baseColWidth="10" defaultRowHeight="16"/>
  <cols>
    <col min="5" max="5" width="17.33203125" customWidth="1"/>
    <col min="6" max="7" width="14.33203125" customWidth="1"/>
  </cols>
  <sheetData>
    <row r="4" spans="1:7">
      <c r="A4" t="s">
        <v>47</v>
      </c>
      <c r="B4">
        <v>10172.688602288181</v>
      </c>
      <c r="C4">
        <v>1255.8399390243903</v>
      </c>
    </row>
    <row r="5" spans="1:7">
      <c r="A5" t="s">
        <v>48</v>
      </c>
      <c r="B5">
        <v>6827.9021176386268</v>
      </c>
      <c r="C5">
        <v>925.06201875194051</v>
      </c>
    </row>
    <row r="6" spans="1:7">
      <c r="A6" t="s">
        <v>49</v>
      </c>
      <c r="B6">
        <v>56164.710588235299</v>
      </c>
      <c r="C6">
        <v>6904.5280000000002</v>
      </c>
    </row>
    <row r="7" spans="1:7">
      <c r="A7" t="s">
        <v>50</v>
      </c>
      <c r="B7">
        <v>2801.2402118247301</v>
      </c>
      <c r="C7">
        <v>327.43400000000003</v>
      </c>
    </row>
    <row r="8" spans="1:7">
      <c r="B8">
        <v>82</v>
      </c>
      <c r="C8">
        <v>82</v>
      </c>
    </row>
    <row r="10" spans="1:7" ht="24" customHeight="1">
      <c r="E10" s="28"/>
      <c r="F10" s="36" t="s">
        <v>52</v>
      </c>
      <c r="G10" s="36" t="s">
        <v>59</v>
      </c>
    </row>
    <row r="11" spans="1:7">
      <c r="E11" s="37"/>
      <c r="F11" s="40" t="s">
        <v>57</v>
      </c>
      <c r="G11" s="40" t="s">
        <v>58</v>
      </c>
    </row>
    <row r="12" spans="1:7">
      <c r="E12" s="37" t="s">
        <v>53</v>
      </c>
      <c r="F12" s="38">
        <f>B4</f>
        <v>10172.688602288181</v>
      </c>
      <c r="G12" s="38">
        <f>C4</f>
        <v>1255.8399390243903</v>
      </c>
    </row>
    <row r="13" spans="1:7">
      <c r="E13" s="37" t="s">
        <v>54</v>
      </c>
      <c r="F13" s="38">
        <f t="shared" ref="F13" si="0">B5</f>
        <v>6827.9021176386268</v>
      </c>
      <c r="G13" s="38">
        <f>C5</f>
        <v>925.06201875194051</v>
      </c>
    </row>
    <row r="14" spans="1:7">
      <c r="E14" s="37" t="s">
        <v>55</v>
      </c>
      <c r="F14" s="38">
        <f t="shared" ref="F14" si="1">B6</f>
        <v>56164.710588235299</v>
      </c>
      <c r="G14" s="38">
        <f>C6</f>
        <v>6904.5280000000002</v>
      </c>
    </row>
    <row r="15" spans="1:7">
      <c r="E15" s="37" t="s">
        <v>56</v>
      </c>
      <c r="F15" s="38">
        <f t="shared" ref="F15" si="2">B7</f>
        <v>2801.2402118247301</v>
      </c>
      <c r="G15" s="38">
        <f>C7</f>
        <v>327.43400000000003</v>
      </c>
    </row>
    <row r="16" spans="1:7">
      <c r="E16" s="41"/>
      <c r="F16" s="42"/>
      <c r="G16" s="42"/>
    </row>
    <row r="17" spans="2:7">
      <c r="E17" s="26"/>
      <c r="F17" s="37" t="s">
        <v>60</v>
      </c>
      <c r="G17" s="38">
        <v>24348.074331609998</v>
      </c>
    </row>
    <row r="18" spans="2:7">
      <c r="B18" s="33" t="s">
        <v>51</v>
      </c>
      <c r="C18">
        <f>B8</f>
        <v>82</v>
      </c>
      <c r="E18" s="29"/>
      <c r="F18" s="34" t="s">
        <v>51</v>
      </c>
      <c r="G18" s="35">
        <f>B8</f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DC72-68B4-764A-AC9A-B930F0211DE7}">
  <dimension ref="A1:N268"/>
  <sheetViews>
    <sheetView topLeftCell="E163" workbookViewId="0">
      <selection activeCell="L176" sqref="L176"/>
    </sheetView>
  </sheetViews>
  <sheetFormatPr baseColWidth="10" defaultRowHeight="16"/>
  <cols>
    <col min="9" max="9" width="12.6640625" bestFit="1" customWidth="1"/>
  </cols>
  <sheetData>
    <row r="1" spans="1:13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J1" t="s">
        <v>79</v>
      </c>
      <c r="K1">
        <v>36</v>
      </c>
      <c r="M1" t="s">
        <v>86</v>
      </c>
    </row>
    <row r="2" spans="1:13">
      <c r="A2">
        <v>1</v>
      </c>
      <c r="B2" t="s">
        <v>80</v>
      </c>
      <c r="C2" s="61">
        <v>21.110130699999999</v>
      </c>
      <c r="D2">
        <v>0</v>
      </c>
      <c r="E2">
        <v>0</v>
      </c>
      <c r="F2">
        <f t="shared" ref="F2:F65" si="0">E2*$K$1*$K$2/1000000</f>
        <v>0</v>
      </c>
      <c r="G2">
        <f t="shared" ref="G2:G65" si="1">D2*$K$3/1000</f>
        <v>0</v>
      </c>
      <c r="H2">
        <f t="shared" ref="H2:H65" si="2">F2+G2</f>
        <v>0</v>
      </c>
      <c r="I2" s="17">
        <f>C2</f>
        <v>21.110130699999999</v>
      </c>
      <c r="J2" t="s">
        <v>81</v>
      </c>
      <c r="K2">
        <v>453.59199999999998</v>
      </c>
      <c r="M2" t="s">
        <v>21</v>
      </c>
    </row>
    <row r="3" spans="1:13">
      <c r="A3">
        <v>2</v>
      </c>
      <c r="B3" t="s">
        <v>80</v>
      </c>
      <c r="C3" s="61">
        <v>9.04719886</v>
      </c>
      <c r="D3">
        <v>0</v>
      </c>
      <c r="E3">
        <v>0</v>
      </c>
      <c r="F3">
        <f t="shared" si="0"/>
        <v>0</v>
      </c>
      <c r="G3">
        <f t="shared" si="1"/>
        <v>0</v>
      </c>
      <c r="H3">
        <f t="shared" si="2"/>
        <v>0</v>
      </c>
      <c r="I3" s="17">
        <f t="shared" ref="I3:I66" si="3">C3+I2</f>
        <v>30.157329560000001</v>
      </c>
      <c r="J3" t="s">
        <v>82</v>
      </c>
      <c r="K3">
        <v>4.3820427111430096</v>
      </c>
    </row>
    <row r="4" spans="1:13">
      <c r="A4">
        <v>3</v>
      </c>
      <c r="B4" t="s">
        <v>80</v>
      </c>
      <c r="C4" s="61">
        <v>7.23775909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0</v>
      </c>
      <c r="I4" s="17">
        <f t="shared" si="3"/>
        <v>37.395088649999998</v>
      </c>
    </row>
    <row r="5" spans="1:13">
      <c r="A5">
        <v>4</v>
      </c>
      <c r="B5" t="s">
        <v>80</v>
      </c>
      <c r="C5" s="61">
        <v>17.8531391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0</v>
      </c>
      <c r="I5" s="17">
        <f t="shared" si="3"/>
        <v>55.248227749999998</v>
      </c>
    </row>
    <row r="6" spans="1:13">
      <c r="A6">
        <v>5</v>
      </c>
      <c r="B6" t="s">
        <v>80</v>
      </c>
      <c r="C6" s="61">
        <v>27.020967299999999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0</v>
      </c>
      <c r="I6" s="17">
        <f t="shared" si="3"/>
        <v>82.269195049999993</v>
      </c>
    </row>
    <row r="7" spans="1:13">
      <c r="A7">
        <v>6</v>
      </c>
      <c r="B7" t="s">
        <v>80</v>
      </c>
      <c r="C7" s="61">
        <v>14.354888900000001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0</v>
      </c>
      <c r="I7" s="17">
        <f t="shared" si="3"/>
        <v>96.624083949999999</v>
      </c>
    </row>
    <row r="8" spans="1:13">
      <c r="A8">
        <v>7</v>
      </c>
      <c r="B8" t="s">
        <v>80</v>
      </c>
      <c r="C8" s="61">
        <v>18.745795999999999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0</v>
      </c>
      <c r="I8" s="17">
        <f t="shared" si="3"/>
        <v>115.36987995</v>
      </c>
    </row>
    <row r="9" spans="1:13">
      <c r="A9">
        <v>8</v>
      </c>
      <c r="B9" t="s">
        <v>80</v>
      </c>
      <c r="C9" s="61">
        <v>2.7744743199999999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0</v>
      </c>
      <c r="I9" s="17">
        <f t="shared" si="3"/>
        <v>118.14435426999999</v>
      </c>
    </row>
    <row r="10" spans="1:13">
      <c r="A10">
        <v>9</v>
      </c>
      <c r="B10" t="s">
        <v>80</v>
      </c>
      <c r="C10" s="61">
        <v>77.685280899999995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0</v>
      </c>
      <c r="I10" s="17">
        <f t="shared" si="3"/>
        <v>195.82963516999999</v>
      </c>
    </row>
    <row r="11" spans="1:13">
      <c r="A11">
        <v>10</v>
      </c>
      <c r="B11" t="s">
        <v>80</v>
      </c>
      <c r="C11" s="61">
        <v>51.870606799999997</v>
      </c>
      <c r="D11">
        <v>0</v>
      </c>
      <c r="E11">
        <v>0</v>
      </c>
      <c r="F11">
        <f t="shared" si="0"/>
        <v>0</v>
      </c>
      <c r="G11">
        <f t="shared" si="1"/>
        <v>0</v>
      </c>
      <c r="H11">
        <f t="shared" si="2"/>
        <v>0</v>
      </c>
      <c r="I11" s="17">
        <f t="shared" si="3"/>
        <v>247.70024196999998</v>
      </c>
    </row>
    <row r="12" spans="1:13">
      <c r="A12">
        <v>11</v>
      </c>
      <c r="B12" t="s">
        <v>80</v>
      </c>
      <c r="C12" s="61">
        <v>3.9083899099999999</v>
      </c>
      <c r="D12">
        <v>0</v>
      </c>
      <c r="E12">
        <v>0</v>
      </c>
      <c r="F12">
        <f t="shared" si="0"/>
        <v>0</v>
      </c>
      <c r="G12">
        <f t="shared" si="1"/>
        <v>0</v>
      </c>
      <c r="H12">
        <f t="shared" si="2"/>
        <v>0</v>
      </c>
      <c r="I12" s="17">
        <f t="shared" si="3"/>
        <v>251.60863187999999</v>
      </c>
    </row>
    <row r="13" spans="1:13">
      <c r="A13">
        <v>12</v>
      </c>
      <c r="B13" t="s">
        <v>80</v>
      </c>
      <c r="C13" s="61">
        <v>8.3234229499999994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0</v>
      </c>
      <c r="I13" s="17">
        <f t="shared" si="3"/>
        <v>259.93205482999997</v>
      </c>
    </row>
    <row r="14" spans="1:13">
      <c r="A14">
        <v>13</v>
      </c>
      <c r="B14" t="s">
        <v>80</v>
      </c>
      <c r="C14" s="61">
        <v>23.522717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0</v>
      </c>
      <c r="I14" s="17">
        <f t="shared" si="3"/>
        <v>283.45477182999997</v>
      </c>
    </row>
    <row r="15" spans="1:13">
      <c r="A15">
        <v>14</v>
      </c>
      <c r="B15" t="s">
        <v>80</v>
      </c>
      <c r="C15" s="61">
        <v>24.246493000000001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f t="shared" si="2"/>
        <v>0</v>
      </c>
      <c r="I15" s="17">
        <f t="shared" si="3"/>
        <v>307.70126482999996</v>
      </c>
    </row>
    <row r="16" spans="1:13">
      <c r="A16">
        <v>15</v>
      </c>
      <c r="B16" t="s">
        <v>80</v>
      </c>
      <c r="C16" s="61">
        <v>25.6940448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f t="shared" si="2"/>
        <v>0</v>
      </c>
      <c r="I16" s="17">
        <f t="shared" si="3"/>
        <v>333.39530962999993</v>
      </c>
    </row>
    <row r="17" spans="1:9">
      <c r="A17">
        <v>16</v>
      </c>
      <c r="B17" t="s">
        <v>80</v>
      </c>
      <c r="C17" s="61">
        <v>24.246493000000001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0</v>
      </c>
      <c r="I17" s="17">
        <f t="shared" si="3"/>
        <v>357.64180262999992</v>
      </c>
    </row>
    <row r="18" spans="1:9">
      <c r="A18">
        <v>17</v>
      </c>
      <c r="B18" t="s">
        <v>80</v>
      </c>
      <c r="C18" s="61">
        <v>19.541949500000001</v>
      </c>
      <c r="D18">
        <v>0</v>
      </c>
      <c r="E18">
        <v>0</v>
      </c>
      <c r="F18">
        <f t="shared" si="0"/>
        <v>0</v>
      </c>
      <c r="G18">
        <f t="shared" si="1"/>
        <v>0</v>
      </c>
      <c r="H18">
        <f t="shared" si="2"/>
        <v>0</v>
      </c>
      <c r="I18" s="17">
        <f t="shared" si="3"/>
        <v>377.1837521299999</v>
      </c>
    </row>
    <row r="19" spans="1:9">
      <c r="A19">
        <v>18</v>
      </c>
      <c r="B19" t="s">
        <v>80</v>
      </c>
      <c r="C19" s="61">
        <v>30.398588199999999</v>
      </c>
      <c r="D19">
        <v>0</v>
      </c>
      <c r="E19">
        <v>0</v>
      </c>
      <c r="F19">
        <f t="shared" si="0"/>
        <v>0</v>
      </c>
      <c r="G19">
        <f t="shared" si="1"/>
        <v>0</v>
      </c>
      <c r="H19">
        <f t="shared" si="2"/>
        <v>0</v>
      </c>
      <c r="I19" s="17">
        <f t="shared" si="3"/>
        <v>407.58234032999991</v>
      </c>
    </row>
    <row r="20" spans="1:9">
      <c r="A20">
        <v>19</v>
      </c>
      <c r="B20" t="s">
        <v>80</v>
      </c>
      <c r="C20" s="61">
        <v>3.6188795499999999</v>
      </c>
      <c r="D20">
        <v>0</v>
      </c>
      <c r="E20">
        <v>0</v>
      </c>
      <c r="F20">
        <f t="shared" si="0"/>
        <v>0</v>
      </c>
      <c r="G20">
        <f t="shared" si="1"/>
        <v>0</v>
      </c>
      <c r="H20">
        <f t="shared" si="2"/>
        <v>0</v>
      </c>
      <c r="I20" s="17">
        <f t="shared" si="3"/>
        <v>411.20121987999988</v>
      </c>
    </row>
    <row r="21" spans="1:9">
      <c r="A21">
        <v>20</v>
      </c>
      <c r="B21" t="s">
        <v>80</v>
      </c>
      <c r="C21" s="61">
        <v>4.8251727300000002</v>
      </c>
      <c r="D21">
        <v>0</v>
      </c>
      <c r="E21">
        <v>0</v>
      </c>
      <c r="F21">
        <f t="shared" si="0"/>
        <v>0</v>
      </c>
      <c r="G21">
        <f t="shared" si="1"/>
        <v>0</v>
      </c>
      <c r="H21">
        <f t="shared" si="2"/>
        <v>0</v>
      </c>
      <c r="I21" s="17">
        <f t="shared" si="3"/>
        <v>416.0263926099999</v>
      </c>
    </row>
    <row r="22" spans="1:9">
      <c r="A22">
        <v>21</v>
      </c>
      <c r="B22" t="s">
        <v>80</v>
      </c>
      <c r="C22" s="61">
        <v>22.7748153</v>
      </c>
      <c r="D22">
        <v>0</v>
      </c>
      <c r="E22">
        <v>0</v>
      </c>
      <c r="F22">
        <f t="shared" si="0"/>
        <v>0</v>
      </c>
      <c r="G22">
        <f t="shared" si="1"/>
        <v>0</v>
      </c>
      <c r="H22">
        <f t="shared" si="2"/>
        <v>0</v>
      </c>
      <c r="I22" s="17">
        <f t="shared" si="3"/>
        <v>438.8012079099999</v>
      </c>
    </row>
    <row r="23" spans="1:9">
      <c r="A23">
        <v>22</v>
      </c>
      <c r="B23" t="s">
        <v>80</v>
      </c>
      <c r="C23" s="61">
        <v>0.82027936000000001</v>
      </c>
      <c r="D23">
        <v>0</v>
      </c>
      <c r="E23">
        <v>0</v>
      </c>
      <c r="F23">
        <f t="shared" si="0"/>
        <v>0</v>
      </c>
      <c r="G23">
        <f t="shared" si="1"/>
        <v>0</v>
      </c>
      <c r="H23">
        <f t="shared" si="2"/>
        <v>0</v>
      </c>
      <c r="I23" s="17">
        <f t="shared" si="3"/>
        <v>439.62148726999988</v>
      </c>
    </row>
    <row r="24" spans="1:9">
      <c r="A24">
        <v>23</v>
      </c>
      <c r="B24" t="s">
        <v>83</v>
      </c>
      <c r="C24" s="61">
        <v>1069.4574399999999</v>
      </c>
      <c r="D24">
        <v>0</v>
      </c>
      <c r="E24">
        <v>0</v>
      </c>
      <c r="F24">
        <f t="shared" si="0"/>
        <v>0</v>
      </c>
      <c r="G24">
        <f t="shared" si="1"/>
        <v>0</v>
      </c>
      <c r="H24">
        <f t="shared" si="2"/>
        <v>0</v>
      </c>
      <c r="I24" s="17">
        <f t="shared" si="3"/>
        <v>1509.0789272699999</v>
      </c>
    </row>
    <row r="25" spans="1:9">
      <c r="A25">
        <v>24</v>
      </c>
      <c r="B25" t="s">
        <v>83</v>
      </c>
      <c r="C25" s="61">
        <v>833.17238599999996</v>
      </c>
      <c r="D25">
        <v>0</v>
      </c>
      <c r="E25">
        <v>0</v>
      </c>
      <c r="F25">
        <f t="shared" si="0"/>
        <v>0</v>
      </c>
      <c r="G25">
        <f t="shared" si="1"/>
        <v>0</v>
      </c>
      <c r="H25">
        <f t="shared" si="2"/>
        <v>0</v>
      </c>
      <c r="I25" s="17">
        <f t="shared" si="3"/>
        <v>2342.2513132699996</v>
      </c>
    </row>
    <row r="26" spans="1:9">
      <c r="A26">
        <v>25</v>
      </c>
      <c r="B26" t="s">
        <v>83</v>
      </c>
      <c r="C26" s="61">
        <v>726.14431300000001</v>
      </c>
      <c r="D26">
        <v>0</v>
      </c>
      <c r="E26">
        <v>0</v>
      </c>
      <c r="F26">
        <f t="shared" si="0"/>
        <v>0</v>
      </c>
      <c r="G26">
        <f t="shared" si="1"/>
        <v>0</v>
      </c>
      <c r="H26">
        <f t="shared" si="2"/>
        <v>0</v>
      </c>
      <c r="I26" s="17">
        <f t="shared" si="3"/>
        <v>3068.3956262699994</v>
      </c>
    </row>
    <row r="27" spans="1:9">
      <c r="A27">
        <v>26</v>
      </c>
      <c r="B27" t="s">
        <v>83</v>
      </c>
      <c r="C27" s="61">
        <v>1565.1620800000001</v>
      </c>
      <c r="D27">
        <v>0</v>
      </c>
      <c r="E27">
        <v>0</v>
      </c>
      <c r="F27">
        <f t="shared" si="0"/>
        <v>0</v>
      </c>
      <c r="G27">
        <f t="shared" si="1"/>
        <v>0</v>
      </c>
      <c r="H27">
        <f t="shared" si="2"/>
        <v>0</v>
      </c>
      <c r="I27" s="17">
        <f t="shared" si="3"/>
        <v>4633.5577062699995</v>
      </c>
    </row>
    <row r="28" spans="1:9">
      <c r="A28">
        <v>27</v>
      </c>
      <c r="B28" t="s">
        <v>83</v>
      </c>
      <c r="C28" s="61">
        <v>505.501823</v>
      </c>
      <c r="D28">
        <v>0</v>
      </c>
      <c r="E28">
        <v>0</v>
      </c>
      <c r="F28">
        <f t="shared" si="0"/>
        <v>0</v>
      </c>
      <c r="G28">
        <f t="shared" si="1"/>
        <v>0</v>
      </c>
      <c r="H28">
        <f t="shared" si="2"/>
        <v>0</v>
      </c>
      <c r="I28" s="17">
        <f t="shared" si="3"/>
        <v>5139.0595292699991</v>
      </c>
    </row>
    <row r="29" spans="1:9">
      <c r="A29">
        <v>28</v>
      </c>
      <c r="B29" t="s">
        <v>84</v>
      </c>
      <c r="C29" s="61">
        <v>2.0604872599999999</v>
      </c>
      <c r="D29">
        <v>0</v>
      </c>
      <c r="E29">
        <v>0</v>
      </c>
      <c r="F29">
        <f t="shared" si="0"/>
        <v>0</v>
      </c>
      <c r="G29">
        <f t="shared" si="1"/>
        <v>0</v>
      </c>
      <c r="H29">
        <f t="shared" si="2"/>
        <v>0</v>
      </c>
      <c r="I29" s="17">
        <f t="shared" si="3"/>
        <v>5141.1200165299988</v>
      </c>
    </row>
    <row r="30" spans="1:9">
      <c r="A30">
        <v>29</v>
      </c>
      <c r="B30" t="s">
        <v>84</v>
      </c>
      <c r="C30" s="61">
        <v>2.36956035</v>
      </c>
      <c r="D30">
        <v>0</v>
      </c>
      <c r="E30">
        <v>0</v>
      </c>
      <c r="F30">
        <f t="shared" si="0"/>
        <v>0</v>
      </c>
      <c r="G30">
        <f t="shared" si="1"/>
        <v>0</v>
      </c>
      <c r="H30">
        <f t="shared" si="2"/>
        <v>0</v>
      </c>
      <c r="I30" s="17">
        <f t="shared" si="3"/>
        <v>5143.4895768799988</v>
      </c>
    </row>
    <row r="31" spans="1:9">
      <c r="A31">
        <v>30</v>
      </c>
      <c r="B31" t="s">
        <v>84</v>
      </c>
      <c r="C31" s="61">
        <v>10.3024363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  <c r="I31" s="17">
        <f t="shared" si="3"/>
        <v>5153.7920131799992</v>
      </c>
    </row>
    <row r="32" spans="1:9">
      <c r="A32">
        <v>31</v>
      </c>
      <c r="B32" t="s">
        <v>84</v>
      </c>
      <c r="C32" s="61">
        <v>4.6360963399999999</v>
      </c>
      <c r="D32">
        <v>0</v>
      </c>
      <c r="E32">
        <v>0</v>
      </c>
      <c r="F32">
        <f t="shared" si="0"/>
        <v>0</v>
      </c>
      <c r="G32">
        <f t="shared" si="1"/>
        <v>0</v>
      </c>
      <c r="H32">
        <f t="shared" si="2"/>
        <v>0</v>
      </c>
      <c r="I32" s="17">
        <f t="shared" si="3"/>
        <v>5158.4281095199995</v>
      </c>
    </row>
    <row r="33" spans="1:9">
      <c r="A33">
        <v>32</v>
      </c>
      <c r="B33" t="s">
        <v>84</v>
      </c>
      <c r="C33" s="61">
        <v>1.03024363</v>
      </c>
      <c r="D33">
        <v>0</v>
      </c>
      <c r="E33">
        <v>0</v>
      </c>
      <c r="F33">
        <f t="shared" si="0"/>
        <v>0</v>
      </c>
      <c r="G33">
        <f t="shared" si="1"/>
        <v>0</v>
      </c>
      <c r="H33">
        <f t="shared" si="2"/>
        <v>0</v>
      </c>
      <c r="I33" s="17">
        <f t="shared" si="3"/>
        <v>5159.4583531499993</v>
      </c>
    </row>
    <row r="34" spans="1:9">
      <c r="A34">
        <v>33</v>
      </c>
      <c r="B34" t="s">
        <v>84</v>
      </c>
      <c r="C34" s="61">
        <v>18.544385399999999</v>
      </c>
      <c r="D34">
        <v>0</v>
      </c>
      <c r="E34">
        <v>0</v>
      </c>
      <c r="F34">
        <f t="shared" si="0"/>
        <v>0</v>
      </c>
      <c r="G34">
        <f t="shared" si="1"/>
        <v>0</v>
      </c>
      <c r="H34">
        <f t="shared" si="2"/>
        <v>0</v>
      </c>
      <c r="I34" s="17">
        <f t="shared" si="3"/>
        <v>5178.0027385499989</v>
      </c>
    </row>
    <row r="35" spans="1:9">
      <c r="A35">
        <v>34</v>
      </c>
      <c r="B35" t="s">
        <v>84</v>
      </c>
      <c r="C35" s="61">
        <v>3.0907308900000001</v>
      </c>
      <c r="D35">
        <v>0</v>
      </c>
      <c r="E35">
        <v>0</v>
      </c>
      <c r="F35">
        <f t="shared" si="0"/>
        <v>0</v>
      </c>
      <c r="G35">
        <f t="shared" si="1"/>
        <v>0</v>
      </c>
      <c r="H35">
        <f t="shared" si="2"/>
        <v>0</v>
      </c>
      <c r="I35" s="17">
        <f t="shared" si="3"/>
        <v>5181.0934694399984</v>
      </c>
    </row>
    <row r="36" spans="1:9">
      <c r="A36">
        <v>35</v>
      </c>
      <c r="B36" t="s">
        <v>84</v>
      </c>
      <c r="C36" s="61">
        <v>2.9361943500000001</v>
      </c>
      <c r="D36">
        <v>0</v>
      </c>
      <c r="E36">
        <v>0</v>
      </c>
      <c r="F36">
        <f t="shared" si="0"/>
        <v>0</v>
      </c>
      <c r="G36">
        <f t="shared" si="1"/>
        <v>0</v>
      </c>
      <c r="H36">
        <f t="shared" si="2"/>
        <v>0</v>
      </c>
      <c r="I36" s="17">
        <f t="shared" si="3"/>
        <v>5184.0296637899983</v>
      </c>
    </row>
    <row r="37" spans="1:9">
      <c r="A37">
        <v>36</v>
      </c>
      <c r="B37" t="s">
        <v>84</v>
      </c>
      <c r="C37" s="61">
        <v>7.7268272299999996</v>
      </c>
      <c r="D37">
        <v>0</v>
      </c>
      <c r="E37">
        <v>0</v>
      </c>
      <c r="F37">
        <f t="shared" si="0"/>
        <v>0</v>
      </c>
      <c r="G37">
        <f t="shared" si="1"/>
        <v>0</v>
      </c>
      <c r="H37">
        <f t="shared" si="2"/>
        <v>0</v>
      </c>
      <c r="I37" s="17">
        <f t="shared" si="3"/>
        <v>5191.7564910199981</v>
      </c>
    </row>
    <row r="38" spans="1:9">
      <c r="A38">
        <v>37</v>
      </c>
      <c r="B38" t="s">
        <v>84</v>
      </c>
      <c r="C38" s="61">
        <v>515.12181599999997</v>
      </c>
      <c r="D38">
        <v>0</v>
      </c>
      <c r="E38">
        <v>0</v>
      </c>
      <c r="F38">
        <f t="shared" si="0"/>
        <v>0</v>
      </c>
      <c r="G38">
        <f t="shared" si="1"/>
        <v>0</v>
      </c>
      <c r="H38">
        <f t="shared" si="2"/>
        <v>0</v>
      </c>
      <c r="I38" s="17">
        <f t="shared" si="3"/>
        <v>5706.8783070199979</v>
      </c>
    </row>
    <row r="39" spans="1:9">
      <c r="A39">
        <v>38</v>
      </c>
      <c r="B39" t="s">
        <v>84</v>
      </c>
      <c r="C39" s="61">
        <v>6.0784374200000002</v>
      </c>
      <c r="D39">
        <v>0</v>
      </c>
      <c r="E39">
        <v>0</v>
      </c>
      <c r="F39">
        <f t="shared" si="0"/>
        <v>0</v>
      </c>
      <c r="G39">
        <f t="shared" si="1"/>
        <v>0</v>
      </c>
      <c r="H39">
        <f t="shared" si="2"/>
        <v>0</v>
      </c>
      <c r="I39" s="17">
        <f t="shared" si="3"/>
        <v>5712.9567444399981</v>
      </c>
    </row>
    <row r="40" spans="1:9">
      <c r="A40">
        <v>39</v>
      </c>
      <c r="B40" t="s">
        <v>84</v>
      </c>
      <c r="C40" s="61">
        <v>8.2419490500000006</v>
      </c>
      <c r="D40">
        <v>0</v>
      </c>
      <c r="E40">
        <v>0</v>
      </c>
      <c r="F40">
        <f t="shared" si="0"/>
        <v>0</v>
      </c>
      <c r="G40">
        <f t="shared" si="1"/>
        <v>0</v>
      </c>
      <c r="H40">
        <f t="shared" si="2"/>
        <v>0</v>
      </c>
      <c r="I40" s="17">
        <f t="shared" si="3"/>
        <v>5721.1986934899978</v>
      </c>
    </row>
    <row r="41" spans="1:9">
      <c r="A41">
        <v>40</v>
      </c>
      <c r="B41" t="s">
        <v>84</v>
      </c>
      <c r="C41" s="61">
        <v>2.83316999</v>
      </c>
      <c r="D41">
        <v>0</v>
      </c>
      <c r="E41">
        <v>0</v>
      </c>
      <c r="F41">
        <f t="shared" si="0"/>
        <v>0</v>
      </c>
      <c r="G41">
        <f t="shared" si="1"/>
        <v>0</v>
      </c>
      <c r="H41">
        <f t="shared" si="2"/>
        <v>0</v>
      </c>
      <c r="I41" s="17">
        <f t="shared" si="3"/>
        <v>5724.0318634799978</v>
      </c>
    </row>
    <row r="42" spans="1:9">
      <c r="A42">
        <v>41</v>
      </c>
      <c r="B42" t="s">
        <v>84</v>
      </c>
      <c r="C42" s="61">
        <v>0.56663399999999997</v>
      </c>
      <c r="D42">
        <v>0</v>
      </c>
      <c r="E42">
        <v>0</v>
      </c>
      <c r="F42">
        <f t="shared" si="0"/>
        <v>0</v>
      </c>
      <c r="G42">
        <f t="shared" si="1"/>
        <v>0</v>
      </c>
      <c r="H42">
        <f t="shared" si="2"/>
        <v>0</v>
      </c>
      <c r="I42" s="17">
        <f t="shared" si="3"/>
        <v>5724.5984974799976</v>
      </c>
    </row>
    <row r="43" spans="1:9">
      <c r="A43">
        <v>42</v>
      </c>
      <c r="B43" t="s">
        <v>84</v>
      </c>
      <c r="C43" s="61">
        <v>1.6483898100000001</v>
      </c>
      <c r="D43">
        <v>0</v>
      </c>
      <c r="E43">
        <v>0</v>
      </c>
      <c r="F43">
        <f t="shared" si="0"/>
        <v>0</v>
      </c>
      <c r="G43">
        <f t="shared" si="1"/>
        <v>0</v>
      </c>
      <c r="H43">
        <f t="shared" si="2"/>
        <v>0</v>
      </c>
      <c r="I43" s="17">
        <f t="shared" si="3"/>
        <v>5726.2468872899972</v>
      </c>
    </row>
    <row r="44" spans="1:9">
      <c r="A44">
        <v>43</v>
      </c>
      <c r="B44" t="s">
        <v>84</v>
      </c>
      <c r="C44" s="61">
        <v>1.54536545</v>
      </c>
      <c r="D44">
        <v>0</v>
      </c>
      <c r="E44">
        <v>0</v>
      </c>
      <c r="F44">
        <f t="shared" si="0"/>
        <v>0</v>
      </c>
      <c r="G44">
        <f t="shared" si="1"/>
        <v>0</v>
      </c>
      <c r="H44">
        <f t="shared" si="2"/>
        <v>0</v>
      </c>
      <c r="I44" s="17">
        <f t="shared" si="3"/>
        <v>5727.7922527399969</v>
      </c>
    </row>
    <row r="45" spans="1:9">
      <c r="A45">
        <v>44</v>
      </c>
      <c r="B45" t="s">
        <v>84</v>
      </c>
      <c r="C45" s="61">
        <v>0.82419489999999995</v>
      </c>
      <c r="D45">
        <v>0</v>
      </c>
      <c r="E45">
        <v>0</v>
      </c>
      <c r="F45">
        <f t="shared" si="0"/>
        <v>0</v>
      </c>
      <c r="G45">
        <f t="shared" si="1"/>
        <v>0</v>
      </c>
      <c r="H45">
        <f t="shared" si="2"/>
        <v>0</v>
      </c>
      <c r="I45" s="17">
        <f t="shared" si="3"/>
        <v>5728.6164476399972</v>
      </c>
    </row>
    <row r="46" spans="1:9">
      <c r="A46">
        <v>45</v>
      </c>
      <c r="B46" t="s">
        <v>84</v>
      </c>
      <c r="C46" s="61">
        <v>0.87570709000000002</v>
      </c>
      <c r="D46">
        <v>0</v>
      </c>
      <c r="E46">
        <v>0</v>
      </c>
      <c r="F46">
        <f t="shared" si="0"/>
        <v>0</v>
      </c>
      <c r="G46">
        <f t="shared" si="1"/>
        <v>0</v>
      </c>
      <c r="H46">
        <f t="shared" si="2"/>
        <v>0</v>
      </c>
      <c r="I46" s="17">
        <f t="shared" si="3"/>
        <v>5729.4921547299973</v>
      </c>
    </row>
    <row r="47" spans="1:9">
      <c r="A47">
        <v>46</v>
      </c>
      <c r="B47" t="s">
        <v>84</v>
      </c>
      <c r="C47" s="61">
        <v>18.544385399999999</v>
      </c>
      <c r="D47">
        <v>0</v>
      </c>
      <c r="E47">
        <v>0</v>
      </c>
      <c r="F47">
        <f t="shared" si="0"/>
        <v>0</v>
      </c>
      <c r="G47">
        <f t="shared" si="1"/>
        <v>0</v>
      </c>
      <c r="H47">
        <f t="shared" si="2"/>
        <v>0</v>
      </c>
      <c r="I47" s="17">
        <f t="shared" si="3"/>
        <v>5748.0365401299969</v>
      </c>
    </row>
    <row r="48" spans="1:9">
      <c r="A48">
        <v>47</v>
      </c>
      <c r="B48" t="s">
        <v>84</v>
      </c>
      <c r="C48" s="61">
        <v>1.6999019900000001</v>
      </c>
      <c r="D48">
        <v>0</v>
      </c>
      <c r="E48">
        <v>0</v>
      </c>
      <c r="F48">
        <f t="shared" si="0"/>
        <v>0</v>
      </c>
      <c r="G48">
        <f t="shared" si="1"/>
        <v>0</v>
      </c>
      <c r="H48">
        <f t="shared" si="2"/>
        <v>0</v>
      </c>
      <c r="I48" s="17">
        <f t="shared" si="3"/>
        <v>5749.7364421199973</v>
      </c>
    </row>
    <row r="49" spans="1:9">
      <c r="A49">
        <v>48</v>
      </c>
      <c r="B49" t="s">
        <v>84</v>
      </c>
      <c r="C49" s="61">
        <v>0.97873144999999995</v>
      </c>
      <c r="D49">
        <v>0</v>
      </c>
      <c r="E49">
        <v>0</v>
      </c>
      <c r="F49">
        <f t="shared" si="0"/>
        <v>0</v>
      </c>
      <c r="G49">
        <f t="shared" si="1"/>
        <v>0</v>
      </c>
      <c r="H49">
        <f t="shared" si="2"/>
        <v>0</v>
      </c>
      <c r="I49" s="17">
        <f t="shared" si="3"/>
        <v>5750.7151735699972</v>
      </c>
    </row>
    <row r="50" spans="1:9">
      <c r="A50">
        <v>49</v>
      </c>
      <c r="B50" t="s">
        <v>84</v>
      </c>
      <c r="C50" s="61">
        <v>5.9754130600000002</v>
      </c>
      <c r="D50">
        <v>0</v>
      </c>
      <c r="E50">
        <v>0</v>
      </c>
      <c r="F50">
        <f t="shared" si="0"/>
        <v>0</v>
      </c>
      <c r="G50">
        <f t="shared" si="1"/>
        <v>0</v>
      </c>
      <c r="H50">
        <f t="shared" si="2"/>
        <v>0</v>
      </c>
      <c r="I50" s="17">
        <f t="shared" si="3"/>
        <v>5756.6905866299976</v>
      </c>
    </row>
    <row r="51" spans="1:9">
      <c r="A51">
        <v>50</v>
      </c>
      <c r="B51" t="s">
        <v>84</v>
      </c>
      <c r="C51" s="61">
        <v>30.392187100000001</v>
      </c>
      <c r="D51">
        <v>0</v>
      </c>
      <c r="E51">
        <v>0</v>
      </c>
      <c r="F51">
        <f t="shared" si="0"/>
        <v>0</v>
      </c>
      <c r="G51">
        <f t="shared" si="1"/>
        <v>0</v>
      </c>
      <c r="H51">
        <f t="shared" si="2"/>
        <v>0</v>
      </c>
      <c r="I51" s="17">
        <f t="shared" si="3"/>
        <v>5787.0827737299978</v>
      </c>
    </row>
    <row r="52" spans="1:9">
      <c r="A52">
        <v>51</v>
      </c>
      <c r="B52" t="s">
        <v>84</v>
      </c>
      <c r="C52" s="61">
        <v>5.4087790599999996</v>
      </c>
      <c r="D52">
        <v>0</v>
      </c>
      <c r="E52">
        <v>0</v>
      </c>
      <c r="F52">
        <f t="shared" si="0"/>
        <v>0</v>
      </c>
      <c r="G52">
        <f t="shared" si="1"/>
        <v>0</v>
      </c>
      <c r="H52">
        <f t="shared" si="2"/>
        <v>0</v>
      </c>
      <c r="I52" s="17">
        <f t="shared" si="3"/>
        <v>5792.4915527899975</v>
      </c>
    </row>
    <row r="53" spans="1:9">
      <c r="A53">
        <v>52</v>
      </c>
      <c r="B53" t="s">
        <v>84</v>
      </c>
      <c r="C53" s="61">
        <v>2.47258471</v>
      </c>
      <c r="D53">
        <v>0</v>
      </c>
      <c r="E53">
        <v>0</v>
      </c>
      <c r="F53">
        <f t="shared" si="0"/>
        <v>0</v>
      </c>
      <c r="G53">
        <f t="shared" si="1"/>
        <v>0</v>
      </c>
      <c r="H53">
        <f t="shared" si="2"/>
        <v>0</v>
      </c>
      <c r="I53" s="17">
        <f t="shared" si="3"/>
        <v>5794.9641374999974</v>
      </c>
    </row>
    <row r="54" spans="1:9">
      <c r="A54">
        <v>53</v>
      </c>
      <c r="B54" t="s">
        <v>84</v>
      </c>
      <c r="C54" s="61">
        <v>6.1814617900000002</v>
      </c>
      <c r="D54">
        <v>0</v>
      </c>
      <c r="E54">
        <v>0</v>
      </c>
      <c r="F54">
        <f t="shared" si="0"/>
        <v>0</v>
      </c>
      <c r="G54">
        <f t="shared" si="1"/>
        <v>0</v>
      </c>
      <c r="H54">
        <f t="shared" si="2"/>
        <v>0</v>
      </c>
      <c r="I54" s="17">
        <f t="shared" si="3"/>
        <v>5801.1455992899973</v>
      </c>
    </row>
    <row r="55" spans="1:9">
      <c r="A55">
        <v>54</v>
      </c>
      <c r="B55" t="s">
        <v>84</v>
      </c>
      <c r="C55" s="61">
        <v>2.1635116299999999</v>
      </c>
      <c r="D55">
        <v>0</v>
      </c>
      <c r="E55">
        <v>0</v>
      </c>
      <c r="F55">
        <f t="shared" si="0"/>
        <v>0</v>
      </c>
      <c r="G55">
        <f t="shared" si="1"/>
        <v>0</v>
      </c>
      <c r="H55">
        <f t="shared" si="2"/>
        <v>0</v>
      </c>
      <c r="I55" s="17">
        <f t="shared" si="3"/>
        <v>5803.3091109199977</v>
      </c>
    </row>
    <row r="56" spans="1:9">
      <c r="A56">
        <v>55</v>
      </c>
      <c r="B56" t="s">
        <v>84</v>
      </c>
      <c r="C56" s="61">
        <v>0.61814617999999999</v>
      </c>
      <c r="D56">
        <v>0</v>
      </c>
      <c r="E56">
        <v>0</v>
      </c>
      <c r="F56">
        <f t="shared" si="0"/>
        <v>0</v>
      </c>
      <c r="G56">
        <f t="shared" si="1"/>
        <v>0</v>
      </c>
      <c r="H56">
        <f t="shared" si="2"/>
        <v>0</v>
      </c>
      <c r="I56" s="17">
        <f t="shared" si="3"/>
        <v>5803.9272570999974</v>
      </c>
    </row>
    <row r="57" spans="1:9">
      <c r="A57">
        <v>56</v>
      </c>
      <c r="B57" t="s">
        <v>84</v>
      </c>
      <c r="C57" s="61">
        <v>0.92721927000000004</v>
      </c>
      <c r="D57">
        <v>0</v>
      </c>
      <c r="E57">
        <v>0</v>
      </c>
      <c r="F57">
        <f t="shared" si="0"/>
        <v>0</v>
      </c>
      <c r="G57">
        <f t="shared" si="1"/>
        <v>0</v>
      </c>
      <c r="H57">
        <f t="shared" si="2"/>
        <v>0</v>
      </c>
      <c r="I57" s="17">
        <f t="shared" si="3"/>
        <v>5804.8544763699974</v>
      </c>
    </row>
    <row r="58" spans="1:9">
      <c r="A58">
        <v>57</v>
      </c>
      <c r="B58" t="s">
        <v>84</v>
      </c>
      <c r="C58" s="61">
        <v>2.57560908</v>
      </c>
      <c r="D58">
        <v>0</v>
      </c>
      <c r="E58">
        <v>0</v>
      </c>
      <c r="F58">
        <f t="shared" si="0"/>
        <v>0</v>
      </c>
      <c r="G58">
        <f t="shared" si="1"/>
        <v>0</v>
      </c>
      <c r="H58">
        <f t="shared" si="2"/>
        <v>0</v>
      </c>
      <c r="I58" s="17">
        <f t="shared" si="3"/>
        <v>5807.430085449997</v>
      </c>
    </row>
    <row r="59" spans="1:9">
      <c r="A59">
        <v>58</v>
      </c>
      <c r="B59" t="s">
        <v>84</v>
      </c>
      <c r="C59" s="61">
        <v>0.51512181999999995</v>
      </c>
      <c r="D59">
        <v>0</v>
      </c>
      <c r="E59">
        <v>0</v>
      </c>
      <c r="F59">
        <f t="shared" si="0"/>
        <v>0</v>
      </c>
      <c r="G59">
        <f t="shared" si="1"/>
        <v>0</v>
      </c>
      <c r="H59">
        <f t="shared" si="2"/>
        <v>0</v>
      </c>
      <c r="I59" s="17">
        <f t="shared" si="3"/>
        <v>5807.9452072699969</v>
      </c>
    </row>
    <row r="60" spans="1:9">
      <c r="A60">
        <v>59</v>
      </c>
      <c r="B60" t="s">
        <v>84</v>
      </c>
      <c r="C60" s="61">
        <v>11.3326799</v>
      </c>
      <c r="D60">
        <v>0</v>
      </c>
      <c r="E60">
        <v>0</v>
      </c>
      <c r="F60">
        <f t="shared" si="0"/>
        <v>0</v>
      </c>
      <c r="G60">
        <f t="shared" si="1"/>
        <v>0</v>
      </c>
      <c r="H60">
        <f t="shared" si="2"/>
        <v>0</v>
      </c>
      <c r="I60" s="17">
        <f t="shared" si="3"/>
        <v>5819.2778871699966</v>
      </c>
    </row>
    <row r="61" spans="1:9">
      <c r="A61">
        <v>60</v>
      </c>
      <c r="B61" t="s">
        <v>84</v>
      </c>
      <c r="C61" s="61">
        <v>3.0907308900000001</v>
      </c>
      <c r="D61">
        <v>0</v>
      </c>
      <c r="E61">
        <v>0</v>
      </c>
      <c r="F61">
        <f t="shared" si="0"/>
        <v>0</v>
      </c>
      <c r="G61">
        <f t="shared" si="1"/>
        <v>0</v>
      </c>
      <c r="H61">
        <f t="shared" si="2"/>
        <v>0</v>
      </c>
      <c r="I61" s="17">
        <f t="shared" si="3"/>
        <v>5822.3686180599962</v>
      </c>
    </row>
    <row r="62" spans="1:9">
      <c r="A62">
        <v>61</v>
      </c>
      <c r="B62" t="s">
        <v>84</v>
      </c>
      <c r="C62" s="61">
        <v>2.0604872599999999</v>
      </c>
      <c r="D62">
        <v>0</v>
      </c>
      <c r="E62">
        <v>0</v>
      </c>
      <c r="F62">
        <f t="shared" si="0"/>
        <v>0</v>
      </c>
      <c r="G62">
        <f t="shared" si="1"/>
        <v>0</v>
      </c>
      <c r="H62">
        <f t="shared" si="2"/>
        <v>0</v>
      </c>
      <c r="I62" s="17">
        <f t="shared" si="3"/>
        <v>5824.4291053199959</v>
      </c>
    </row>
    <row r="63" spans="1:9">
      <c r="A63">
        <v>62</v>
      </c>
      <c r="B63" t="s">
        <v>84</v>
      </c>
      <c r="C63" s="61">
        <v>1.28780454</v>
      </c>
      <c r="D63">
        <v>0</v>
      </c>
      <c r="E63">
        <v>0</v>
      </c>
      <c r="F63">
        <f t="shared" si="0"/>
        <v>0</v>
      </c>
      <c r="G63">
        <f t="shared" si="1"/>
        <v>0</v>
      </c>
      <c r="H63">
        <f t="shared" si="2"/>
        <v>0</v>
      </c>
      <c r="I63" s="17">
        <f t="shared" si="3"/>
        <v>5825.7169098599961</v>
      </c>
    </row>
    <row r="64" spans="1:9">
      <c r="A64">
        <v>63</v>
      </c>
      <c r="B64" t="s">
        <v>84</v>
      </c>
      <c r="C64" s="61">
        <v>1.54536545</v>
      </c>
      <c r="D64">
        <v>0</v>
      </c>
      <c r="E64">
        <v>0</v>
      </c>
      <c r="F64">
        <f t="shared" si="0"/>
        <v>0</v>
      </c>
      <c r="G64">
        <f t="shared" si="1"/>
        <v>0</v>
      </c>
      <c r="H64">
        <f t="shared" si="2"/>
        <v>0</v>
      </c>
      <c r="I64" s="17">
        <f t="shared" si="3"/>
        <v>5827.2622753099959</v>
      </c>
    </row>
    <row r="65" spans="1:9">
      <c r="A65">
        <v>64</v>
      </c>
      <c r="B65" t="s">
        <v>84</v>
      </c>
      <c r="C65" s="61">
        <v>1.03024363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f t="shared" si="2"/>
        <v>0</v>
      </c>
      <c r="I65" s="17">
        <f t="shared" si="3"/>
        <v>5828.2925189399957</v>
      </c>
    </row>
    <row r="66" spans="1:9">
      <c r="A66">
        <v>65</v>
      </c>
      <c r="B66" t="s">
        <v>84</v>
      </c>
      <c r="C66" s="61">
        <v>2.0604872599999999</v>
      </c>
      <c r="D66">
        <v>0</v>
      </c>
      <c r="E66">
        <v>0</v>
      </c>
      <c r="F66">
        <f t="shared" ref="F66:F129" si="4">E66*$K$1*$K$2/1000000</f>
        <v>0</v>
      </c>
      <c r="G66">
        <f t="shared" ref="G66:G129" si="5">D66*$K$3/1000</f>
        <v>0</v>
      </c>
      <c r="H66">
        <f t="shared" ref="H66:H129" si="6">F66+G66</f>
        <v>0</v>
      </c>
      <c r="I66" s="17">
        <f t="shared" si="3"/>
        <v>5830.3530061999954</v>
      </c>
    </row>
    <row r="67" spans="1:9">
      <c r="A67">
        <v>66</v>
      </c>
      <c r="B67" t="s">
        <v>84</v>
      </c>
      <c r="C67" s="61">
        <v>2.57560908</v>
      </c>
      <c r="D67">
        <v>0</v>
      </c>
      <c r="E67">
        <v>0</v>
      </c>
      <c r="F67">
        <f t="shared" si="4"/>
        <v>0</v>
      </c>
      <c r="G67">
        <f t="shared" si="5"/>
        <v>0</v>
      </c>
      <c r="H67">
        <f t="shared" si="6"/>
        <v>0</v>
      </c>
      <c r="I67" s="17">
        <f t="shared" ref="I67:I130" si="7">C67+I66</f>
        <v>5832.928615279995</v>
      </c>
    </row>
    <row r="68" spans="1:9">
      <c r="A68">
        <v>67</v>
      </c>
      <c r="B68" t="s">
        <v>84</v>
      </c>
      <c r="C68" s="61">
        <v>12.3629236</v>
      </c>
      <c r="D68">
        <v>0</v>
      </c>
      <c r="E68">
        <v>0</v>
      </c>
      <c r="F68">
        <f t="shared" si="4"/>
        <v>0</v>
      </c>
      <c r="G68">
        <f t="shared" si="5"/>
        <v>0</v>
      </c>
      <c r="H68">
        <f t="shared" si="6"/>
        <v>0</v>
      </c>
      <c r="I68" s="17">
        <f t="shared" si="7"/>
        <v>5845.2915388799947</v>
      </c>
    </row>
    <row r="69" spans="1:9">
      <c r="A69">
        <v>68</v>
      </c>
      <c r="B69" t="s">
        <v>84</v>
      </c>
      <c r="C69" s="61">
        <v>2.57560908</v>
      </c>
      <c r="D69">
        <v>0</v>
      </c>
      <c r="E69">
        <v>0</v>
      </c>
      <c r="F69">
        <f t="shared" si="4"/>
        <v>0</v>
      </c>
      <c r="G69">
        <f t="shared" si="5"/>
        <v>0</v>
      </c>
      <c r="H69">
        <f t="shared" si="6"/>
        <v>0</v>
      </c>
      <c r="I69" s="17">
        <f t="shared" si="7"/>
        <v>5847.8671479599943</v>
      </c>
    </row>
    <row r="70" spans="1:9">
      <c r="A70">
        <v>69</v>
      </c>
      <c r="B70" t="s">
        <v>84</v>
      </c>
      <c r="C70" s="61">
        <v>1.7514141700000001</v>
      </c>
      <c r="D70">
        <v>0</v>
      </c>
      <c r="E70">
        <v>0</v>
      </c>
      <c r="F70">
        <f t="shared" si="4"/>
        <v>0</v>
      </c>
      <c r="G70">
        <f t="shared" si="5"/>
        <v>0</v>
      </c>
      <c r="H70">
        <f t="shared" si="6"/>
        <v>0</v>
      </c>
      <c r="I70" s="17">
        <f t="shared" si="7"/>
        <v>5849.6185621299946</v>
      </c>
    </row>
    <row r="71" spans="1:9">
      <c r="A71">
        <v>70</v>
      </c>
      <c r="B71" t="s">
        <v>84</v>
      </c>
      <c r="C71" s="61">
        <v>2.57560908</v>
      </c>
      <c r="D71">
        <v>0</v>
      </c>
      <c r="E71">
        <v>0</v>
      </c>
      <c r="F71">
        <f t="shared" si="4"/>
        <v>0</v>
      </c>
      <c r="G71">
        <f t="shared" si="5"/>
        <v>0</v>
      </c>
      <c r="H71">
        <f t="shared" si="6"/>
        <v>0</v>
      </c>
      <c r="I71" s="17">
        <f t="shared" si="7"/>
        <v>5852.1941712099942</v>
      </c>
    </row>
    <row r="72" spans="1:9">
      <c r="A72">
        <v>71</v>
      </c>
      <c r="B72" t="s">
        <v>84</v>
      </c>
      <c r="C72" s="61">
        <v>1.6999019900000001</v>
      </c>
      <c r="D72">
        <v>0</v>
      </c>
      <c r="E72">
        <v>0</v>
      </c>
      <c r="F72">
        <f t="shared" si="4"/>
        <v>0</v>
      </c>
      <c r="G72">
        <f t="shared" si="5"/>
        <v>0</v>
      </c>
      <c r="H72">
        <f t="shared" si="6"/>
        <v>0</v>
      </c>
      <c r="I72" s="17">
        <f t="shared" si="7"/>
        <v>5853.8940731999946</v>
      </c>
    </row>
    <row r="73" spans="1:9">
      <c r="A73">
        <v>72</v>
      </c>
      <c r="B73" t="s">
        <v>84</v>
      </c>
      <c r="C73" s="61">
        <v>1.03024363</v>
      </c>
      <c r="D73">
        <v>0</v>
      </c>
      <c r="E73">
        <v>0</v>
      </c>
      <c r="F73">
        <f t="shared" si="4"/>
        <v>0</v>
      </c>
      <c r="G73">
        <f t="shared" si="5"/>
        <v>0</v>
      </c>
      <c r="H73">
        <f t="shared" si="6"/>
        <v>0</v>
      </c>
      <c r="I73" s="17">
        <f t="shared" si="7"/>
        <v>5854.9243168299945</v>
      </c>
    </row>
    <row r="74" spans="1:9">
      <c r="A74">
        <v>73</v>
      </c>
      <c r="B74" t="s">
        <v>84</v>
      </c>
      <c r="C74" s="61">
        <v>0.77268272000000005</v>
      </c>
      <c r="D74">
        <v>0</v>
      </c>
      <c r="E74">
        <v>0</v>
      </c>
      <c r="F74">
        <f t="shared" si="4"/>
        <v>0</v>
      </c>
      <c r="G74">
        <f t="shared" si="5"/>
        <v>0</v>
      </c>
      <c r="H74">
        <f t="shared" si="6"/>
        <v>0</v>
      </c>
      <c r="I74" s="17">
        <f t="shared" si="7"/>
        <v>5855.6969995499949</v>
      </c>
    </row>
    <row r="75" spans="1:9">
      <c r="A75">
        <v>74</v>
      </c>
      <c r="B75" t="s">
        <v>84</v>
      </c>
      <c r="C75" s="61">
        <v>0.72117054000000003</v>
      </c>
      <c r="D75">
        <v>0</v>
      </c>
      <c r="E75">
        <v>0</v>
      </c>
      <c r="F75">
        <f t="shared" si="4"/>
        <v>0</v>
      </c>
      <c r="G75">
        <f t="shared" si="5"/>
        <v>0</v>
      </c>
      <c r="H75">
        <f t="shared" si="6"/>
        <v>0</v>
      </c>
      <c r="I75" s="17">
        <f t="shared" si="7"/>
        <v>5856.4181700899944</v>
      </c>
    </row>
    <row r="76" spans="1:9">
      <c r="A76">
        <v>75</v>
      </c>
      <c r="B76" t="s">
        <v>84</v>
      </c>
      <c r="C76" s="61">
        <v>1.03024363</v>
      </c>
      <c r="D76">
        <v>0</v>
      </c>
      <c r="E76">
        <v>0</v>
      </c>
      <c r="F76">
        <f t="shared" si="4"/>
        <v>0</v>
      </c>
      <c r="G76">
        <f t="shared" si="5"/>
        <v>0</v>
      </c>
      <c r="H76">
        <f t="shared" si="6"/>
        <v>0</v>
      </c>
      <c r="I76" s="17">
        <f t="shared" si="7"/>
        <v>5857.4484137199943</v>
      </c>
    </row>
    <row r="77" spans="1:9">
      <c r="A77">
        <v>76</v>
      </c>
      <c r="B77" t="s">
        <v>84</v>
      </c>
      <c r="C77" s="61">
        <v>9.2721926799999999</v>
      </c>
      <c r="D77">
        <v>0</v>
      </c>
      <c r="E77">
        <v>0</v>
      </c>
      <c r="F77">
        <f t="shared" si="4"/>
        <v>0</v>
      </c>
      <c r="G77">
        <f t="shared" si="5"/>
        <v>0</v>
      </c>
      <c r="H77">
        <f t="shared" si="6"/>
        <v>0</v>
      </c>
      <c r="I77" s="17">
        <f t="shared" si="7"/>
        <v>5866.7206063999947</v>
      </c>
    </row>
    <row r="78" spans="1:9">
      <c r="A78">
        <v>77</v>
      </c>
      <c r="B78" t="s">
        <v>84</v>
      </c>
      <c r="C78" s="61">
        <v>5.15121816</v>
      </c>
      <c r="D78">
        <v>0</v>
      </c>
      <c r="E78">
        <v>0</v>
      </c>
      <c r="F78">
        <f t="shared" si="4"/>
        <v>0</v>
      </c>
      <c r="G78">
        <f t="shared" si="5"/>
        <v>0</v>
      </c>
      <c r="H78">
        <f t="shared" si="6"/>
        <v>0</v>
      </c>
      <c r="I78" s="17">
        <f t="shared" si="7"/>
        <v>5871.8718245599948</v>
      </c>
    </row>
    <row r="79" spans="1:9">
      <c r="A79">
        <v>78</v>
      </c>
      <c r="B79" t="s">
        <v>84</v>
      </c>
      <c r="C79" s="61">
        <v>3.0907308900000001</v>
      </c>
      <c r="D79">
        <v>0</v>
      </c>
      <c r="E79">
        <v>0</v>
      </c>
      <c r="F79">
        <f t="shared" si="4"/>
        <v>0</v>
      </c>
      <c r="G79">
        <f t="shared" si="5"/>
        <v>0</v>
      </c>
      <c r="H79">
        <f t="shared" si="6"/>
        <v>0</v>
      </c>
      <c r="I79" s="17">
        <f t="shared" si="7"/>
        <v>5874.9625554499944</v>
      </c>
    </row>
    <row r="80" spans="1:9">
      <c r="A80">
        <v>79</v>
      </c>
      <c r="B80" t="s">
        <v>84</v>
      </c>
      <c r="C80" s="61">
        <v>0.72117054000000003</v>
      </c>
      <c r="D80">
        <v>0</v>
      </c>
      <c r="E80">
        <v>0</v>
      </c>
      <c r="F80">
        <f t="shared" si="4"/>
        <v>0</v>
      </c>
      <c r="G80">
        <f t="shared" si="5"/>
        <v>0</v>
      </c>
      <c r="H80">
        <f t="shared" si="6"/>
        <v>0</v>
      </c>
      <c r="I80" s="17">
        <f t="shared" si="7"/>
        <v>5875.6837259899939</v>
      </c>
    </row>
    <row r="81" spans="1:9">
      <c r="A81">
        <v>80</v>
      </c>
      <c r="B81" t="s">
        <v>84</v>
      </c>
      <c r="C81" s="61">
        <v>1.7514141700000001</v>
      </c>
      <c r="D81">
        <v>0</v>
      </c>
      <c r="E81">
        <v>0</v>
      </c>
      <c r="F81">
        <f t="shared" si="4"/>
        <v>0</v>
      </c>
      <c r="G81">
        <f t="shared" si="5"/>
        <v>0</v>
      </c>
      <c r="H81">
        <f t="shared" si="6"/>
        <v>0</v>
      </c>
      <c r="I81" s="17">
        <f t="shared" si="7"/>
        <v>5877.4351401599943</v>
      </c>
    </row>
    <row r="82" spans="1:9">
      <c r="A82">
        <v>81</v>
      </c>
      <c r="B82" t="s">
        <v>84</v>
      </c>
      <c r="C82" s="61">
        <v>4.1209745199999999</v>
      </c>
      <c r="D82">
        <v>0</v>
      </c>
      <c r="E82">
        <v>0</v>
      </c>
      <c r="F82">
        <f t="shared" si="4"/>
        <v>0</v>
      </c>
      <c r="G82">
        <f t="shared" si="5"/>
        <v>0</v>
      </c>
      <c r="H82">
        <f t="shared" si="6"/>
        <v>0</v>
      </c>
      <c r="I82" s="17">
        <f t="shared" si="7"/>
        <v>5881.5561146799946</v>
      </c>
    </row>
    <row r="83" spans="1:9">
      <c r="A83">
        <v>82</v>
      </c>
      <c r="B83" t="s">
        <v>84</v>
      </c>
      <c r="C83" s="61">
        <v>2.7816578000000001</v>
      </c>
      <c r="D83">
        <v>0</v>
      </c>
      <c r="E83">
        <v>0</v>
      </c>
      <c r="F83">
        <f t="shared" si="4"/>
        <v>0</v>
      </c>
      <c r="G83">
        <f t="shared" si="5"/>
        <v>0</v>
      </c>
      <c r="H83">
        <f t="shared" si="6"/>
        <v>0</v>
      </c>
      <c r="I83" s="17">
        <f t="shared" si="7"/>
        <v>5884.3377724799948</v>
      </c>
    </row>
    <row r="84" spans="1:9">
      <c r="A84">
        <v>83</v>
      </c>
      <c r="B84" t="s">
        <v>84</v>
      </c>
      <c r="C84" s="61">
        <v>0.51512181999999995</v>
      </c>
      <c r="D84">
        <v>0</v>
      </c>
      <c r="E84">
        <v>0</v>
      </c>
      <c r="F84">
        <f t="shared" si="4"/>
        <v>0</v>
      </c>
      <c r="G84">
        <f t="shared" si="5"/>
        <v>0</v>
      </c>
      <c r="H84">
        <f t="shared" si="6"/>
        <v>0</v>
      </c>
      <c r="I84" s="17">
        <f t="shared" si="7"/>
        <v>5884.8528942999947</v>
      </c>
    </row>
    <row r="85" spans="1:9">
      <c r="A85">
        <v>84</v>
      </c>
      <c r="B85" t="s">
        <v>84</v>
      </c>
      <c r="C85" s="61">
        <v>1.54536545</v>
      </c>
      <c r="D85">
        <v>0</v>
      </c>
      <c r="E85">
        <v>0</v>
      </c>
      <c r="F85">
        <f t="shared" si="4"/>
        <v>0</v>
      </c>
      <c r="G85">
        <f t="shared" si="5"/>
        <v>0</v>
      </c>
      <c r="H85">
        <f t="shared" si="6"/>
        <v>0</v>
      </c>
      <c r="I85" s="17">
        <f t="shared" si="7"/>
        <v>5886.3982597499944</v>
      </c>
    </row>
    <row r="86" spans="1:9">
      <c r="A86">
        <v>85</v>
      </c>
      <c r="B86" t="s">
        <v>84</v>
      </c>
      <c r="C86" s="61">
        <v>6.1299495999999998</v>
      </c>
      <c r="D86">
        <v>0</v>
      </c>
      <c r="E86">
        <v>0</v>
      </c>
      <c r="F86">
        <f t="shared" si="4"/>
        <v>0</v>
      </c>
      <c r="G86">
        <f t="shared" si="5"/>
        <v>0</v>
      </c>
      <c r="H86">
        <f t="shared" si="6"/>
        <v>0</v>
      </c>
      <c r="I86" s="17">
        <f t="shared" si="7"/>
        <v>5892.5282093499945</v>
      </c>
    </row>
    <row r="87" spans="1:9">
      <c r="A87">
        <v>86</v>
      </c>
      <c r="B87" t="s">
        <v>84</v>
      </c>
      <c r="C87" s="61">
        <v>3.0907308900000001</v>
      </c>
      <c r="D87">
        <v>0</v>
      </c>
      <c r="E87">
        <v>0</v>
      </c>
      <c r="F87">
        <f t="shared" si="4"/>
        <v>0</v>
      </c>
      <c r="G87">
        <f t="shared" si="5"/>
        <v>0</v>
      </c>
      <c r="H87">
        <f t="shared" si="6"/>
        <v>0</v>
      </c>
      <c r="I87" s="17">
        <f t="shared" si="7"/>
        <v>5895.6189402399941</v>
      </c>
    </row>
    <row r="88" spans="1:9">
      <c r="A88">
        <v>87</v>
      </c>
      <c r="B88" t="s">
        <v>84</v>
      </c>
      <c r="C88" s="61">
        <v>7.7268272299999996</v>
      </c>
      <c r="D88">
        <v>0</v>
      </c>
      <c r="E88">
        <v>0</v>
      </c>
      <c r="F88">
        <f t="shared" si="4"/>
        <v>0</v>
      </c>
      <c r="G88">
        <f t="shared" si="5"/>
        <v>0</v>
      </c>
      <c r="H88">
        <f t="shared" si="6"/>
        <v>0</v>
      </c>
      <c r="I88" s="17">
        <f t="shared" si="7"/>
        <v>5903.3457674699939</v>
      </c>
    </row>
    <row r="89" spans="1:9">
      <c r="A89">
        <v>88</v>
      </c>
      <c r="B89" t="s">
        <v>84</v>
      </c>
      <c r="C89" s="61">
        <v>0.51512181999999995</v>
      </c>
      <c r="D89">
        <v>0</v>
      </c>
      <c r="E89">
        <v>0</v>
      </c>
      <c r="F89">
        <f t="shared" si="4"/>
        <v>0</v>
      </c>
      <c r="G89">
        <f t="shared" si="5"/>
        <v>0</v>
      </c>
      <c r="H89">
        <f t="shared" si="6"/>
        <v>0</v>
      </c>
      <c r="I89" s="17">
        <f t="shared" si="7"/>
        <v>5903.8608892899938</v>
      </c>
    </row>
    <row r="90" spans="1:9">
      <c r="A90">
        <v>89</v>
      </c>
      <c r="B90" t="s">
        <v>84</v>
      </c>
      <c r="C90" s="61">
        <v>22.665359899999999</v>
      </c>
      <c r="D90">
        <v>0</v>
      </c>
      <c r="E90">
        <v>0</v>
      </c>
      <c r="F90">
        <f t="shared" si="4"/>
        <v>0</v>
      </c>
      <c r="G90">
        <f t="shared" si="5"/>
        <v>0</v>
      </c>
      <c r="H90">
        <f t="shared" si="6"/>
        <v>0</v>
      </c>
      <c r="I90" s="17">
        <f t="shared" si="7"/>
        <v>5926.5262491899939</v>
      </c>
    </row>
    <row r="91" spans="1:9">
      <c r="A91">
        <v>90</v>
      </c>
      <c r="B91" t="s">
        <v>84</v>
      </c>
      <c r="C91" s="61">
        <v>1.54536545</v>
      </c>
      <c r="D91">
        <v>0</v>
      </c>
      <c r="E91">
        <v>0</v>
      </c>
      <c r="F91">
        <f t="shared" si="4"/>
        <v>0</v>
      </c>
      <c r="G91">
        <f t="shared" si="5"/>
        <v>0</v>
      </c>
      <c r="H91">
        <f t="shared" si="6"/>
        <v>0</v>
      </c>
      <c r="I91" s="17">
        <f t="shared" si="7"/>
        <v>5928.0716146399936</v>
      </c>
    </row>
    <row r="92" spans="1:9">
      <c r="A92">
        <v>91</v>
      </c>
      <c r="B92" t="s">
        <v>84</v>
      </c>
      <c r="C92" s="61">
        <v>3.0907308900000001</v>
      </c>
      <c r="D92">
        <v>0</v>
      </c>
      <c r="E92">
        <v>0</v>
      </c>
      <c r="F92">
        <f t="shared" si="4"/>
        <v>0</v>
      </c>
      <c r="G92">
        <f t="shared" si="5"/>
        <v>0</v>
      </c>
      <c r="H92">
        <f t="shared" si="6"/>
        <v>0</v>
      </c>
      <c r="I92" s="17">
        <f t="shared" si="7"/>
        <v>5931.1623455299932</v>
      </c>
    </row>
    <row r="93" spans="1:9">
      <c r="A93">
        <v>92</v>
      </c>
      <c r="B93" t="s">
        <v>84</v>
      </c>
      <c r="C93" s="61">
        <v>4.6360963399999999</v>
      </c>
      <c r="D93">
        <v>0</v>
      </c>
      <c r="E93">
        <v>0</v>
      </c>
      <c r="F93">
        <f t="shared" si="4"/>
        <v>0</v>
      </c>
      <c r="G93">
        <f t="shared" si="5"/>
        <v>0</v>
      </c>
      <c r="H93">
        <f t="shared" si="6"/>
        <v>0</v>
      </c>
      <c r="I93" s="17">
        <f t="shared" si="7"/>
        <v>5935.7984418699934</v>
      </c>
    </row>
    <row r="94" spans="1:9">
      <c r="A94">
        <v>93</v>
      </c>
      <c r="B94" t="s">
        <v>84</v>
      </c>
      <c r="C94" s="61">
        <v>2.0604872599999999</v>
      </c>
      <c r="D94">
        <v>0</v>
      </c>
      <c r="E94">
        <v>0</v>
      </c>
      <c r="F94">
        <f t="shared" si="4"/>
        <v>0</v>
      </c>
      <c r="G94">
        <f t="shared" si="5"/>
        <v>0</v>
      </c>
      <c r="H94">
        <f t="shared" si="6"/>
        <v>0</v>
      </c>
      <c r="I94" s="17">
        <f t="shared" si="7"/>
        <v>5937.8589291299932</v>
      </c>
    </row>
    <row r="95" spans="1:9">
      <c r="A95">
        <v>94</v>
      </c>
      <c r="B95" t="s">
        <v>84</v>
      </c>
      <c r="C95" s="61">
        <v>3.0907308900000001</v>
      </c>
      <c r="D95">
        <v>0</v>
      </c>
      <c r="E95">
        <v>0</v>
      </c>
      <c r="F95">
        <f t="shared" si="4"/>
        <v>0</v>
      </c>
      <c r="G95">
        <f t="shared" si="5"/>
        <v>0</v>
      </c>
      <c r="H95">
        <f t="shared" si="6"/>
        <v>0</v>
      </c>
      <c r="I95" s="17">
        <f t="shared" si="7"/>
        <v>5940.9496600199927</v>
      </c>
    </row>
    <row r="96" spans="1:9">
      <c r="A96">
        <v>95</v>
      </c>
      <c r="B96" t="s">
        <v>84</v>
      </c>
      <c r="C96" s="61">
        <v>6.3875105100000003</v>
      </c>
      <c r="D96">
        <v>0</v>
      </c>
      <c r="E96">
        <v>0</v>
      </c>
      <c r="F96">
        <f t="shared" si="4"/>
        <v>0</v>
      </c>
      <c r="G96">
        <f t="shared" si="5"/>
        <v>0</v>
      </c>
      <c r="H96">
        <f t="shared" si="6"/>
        <v>0</v>
      </c>
      <c r="I96" s="17">
        <f t="shared" si="7"/>
        <v>5947.3371705299924</v>
      </c>
    </row>
    <row r="97" spans="1:9">
      <c r="A97">
        <v>96</v>
      </c>
      <c r="B97" t="s">
        <v>84</v>
      </c>
      <c r="C97" s="61">
        <v>0.51512181999999995</v>
      </c>
      <c r="D97">
        <v>0</v>
      </c>
      <c r="E97">
        <v>0</v>
      </c>
      <c r="F97">
        <f t="shared" si="4"/>
        <v>0</v>
      </c>
      <c r="G97">
        <f t="shared" si="5"/>
        <v>0</v>
      </c>
      <c r="H97">
        <f t="shared" si="6"/>
        <v>0</v>
      </c>
      <c r="I97" s="17">
        <f t="shared" si="7"/>
        <v>5947.8522923499922</v>
      </c>
    </row>
    <row r="98" spans="1:9">
      <c r="A98">
        <v>97</v>
      </c>
      <c r="B98" t="s">
        <v>84</v>
      </c>
      <c r="C98" s="61">
        <v>1.9574628999999999</v>
      </c>
      <c r="D98">
        <v>0</v>
      </c>
      <c r="E98">
        <v>0</v>
      </c>
      <c r="F98">
        <f t="shared" si="4"/>
        <v>0</v>
      </c>
      <c r="G98">
        <f t="shared" si="5"/>
        <v>0</v>
      </c>
      <c r="H98">
        <f t="shared" si="6"/>
        <v>0</v>
      </c>
      <c r="I98" s="17">
        <f t="shared" si="7"/>
        <v>5949.8097552499921</v>
      </c>
    </row>
    <row r="99" spans="1:9">
      <c r="A99">
        <v>98</v>
      </c>
      <c r="B99" t="s">
        <v>84</v>
      </c>
      <c r="C99" s="61">
        <v>2.67863344</v>
      </c>
      <c r="D99">
        <v>0</v>
      </c>
      <c r="E99">
        <v>0</v>
      </c>
      <c r="F99">
        <f t="shared" si="4"/>
        <v>0</v>
      </c>
      <c r="G99">
        <f t="shared" si="5"/>
        <v>0</v>
      </c>
      <c r="H99">
        <f t="shared" si="6"/>
        <v>0</v>
      </c>
      <c r="I99" s="17">
        <f t="shared" si="7"/>
        <v>5952.4883886899925</v>
      </c>
    </row>
    <row r="100" spans="1:9">
      <c r="A100">
        <v>99</v>
      </c>
      <c r="B100" t="s">
        <v>84</v>
      </c>
      <c r="C100" s="61">
        <v>123.62923600000001</v>
      </c>
      <c r="D100">
        <v>0</v>
      </c>
      <c r="E100">
        <v>0</v>
      </c>
      <c r="F100">
        <f t="shared" si="4"/>
        <v>0</v>
      </c>
      <c r="G100">
        <f t="shared" si="5"/>
        <v>0</v>
      </c>
      <c r="H100">
        <f t="shared" si="6"/>
        <v>0</v>
      </c>
      <c r="I100" s="17">
        <f t="shared" si="7"/>
        <v>6076.1176246899922</v>
      </c>
    </row>
    <row r="101" spans="1:9">
      <c r="A101">
        <v>100</v>
      </c>
      <c r="B101" t="s">
        <v>84</v>
      </c>
      <c r="C101" s="61">
        <v>4.1209745199999999</v>
      </c>
      <c r="D101">
        <v>0</v>
      </c>
      <c r="E101">
        <v>0</v>
      </c>
      <c r="F101">
        <f t="shared" si="4"/>
        <v>0</v>
      </c>
      <c r="G101">
        <f t="shared" si="5"/>
        <v>0</v>
      </c>
      <c r="H101">
        <f t="shared" si="6"/>
        <v>0</v>
      </c>
      <c r="I101" s="17">
        <f t="shared" si="7"/>
        <v>6080.2385992099926</v>
      </c>
    </row>
    <row r="102" spans="1:9">
      <c r="A102">
        <v>101</v>
      </c>
      <c r="B102" t="s">
        <v>84</v>
      </c>
      <c r="C102" s="61">
        <v>6.6965836000000003</v>
      </c>
      <c r="D102">
        <v>0</v>
      </c>
      <c r="E102">
        <v>0</v>
      </c>
      <c r="F102">
        <f t="shared" si="4"/>
        <v>0</v>
      </c>
      <c r="G102">
        <f t="shared" si="5"/>
        <v>0</v>
      </c>
      <c r="H102">
        <f t="shared" si="6"/>
        <v>0</v>
      </c>
      <c r="I102" s="17">
        <f t="shared" si="7"/>
        <v>6086.9351828099925</v>
      </c>
    </row>
    <row r="103" spans="1:9">
      <c r="A103">
        <v>102</v>
      </c>
      <c r="B103" t="s">
        <v>84</v>
      </c>
      <c r="C103" s="61">
        <v>1.6999019900000001</v>
      </c>
      <c r="D103">
        <v>0</v>
      </c>
      <c r="E103">
        <v>0</v>
      </c>
      <c r="F103">
        <f t="shared" si="4"/>
        <v>0</v>
      </c>
      <c r="G103">
        <f t="shared" si="5"/>
        <v>0</v>
      </c>
      <c r="H103">
        <f t="shared" si="6"/>
        <v>0</v>
      </c>
      <c r="I103" s="17">
        <f t="shared" si="7"/>
        <v>6088.6350847999929</v>
      </c>
    </row>
    <row r="104" spans="1:9">
      <c r="A104">
        <v>103</v>
      </c>
      <c r="B104" t="s">
        <v>84</v>
      </c>
      <c r="C104" s="61">
        <v>0.51512181999999995</v>
      </c>
      <c r="D104">
        <v>0</v>
      </c>
      <c r="E104">
        <v>0</v>
      </c>
      <c r="F104">
        <f t="shared" si="4"/>
        <v>0</v>
      </c>
      <c r="G104">
        <f t="shared" si="5"/>
        <v>0</v>
      </c>
      <c r="H104">
        <f t="shared" si="6"/>
        <v>0</v>
      </c>
      <c r="I104" s="17">
        <f t="shared" si="7"/>
        <v>6089.1502066199928</v>
      </c>
    </row>
    <row r="105" spans="1:9">
      <c r="A105">
        <v>104</v>
      </c>
      <c r="B105" t="s">
        <v>84</v>
      </c>
      <c r="C105" s="61">
        <v>3.4513161600000002</v>
      </c>
      <c r="D105">
        <v>0</v>
      </c>
      <c r="E105">
        <v>0</v>
      </c>
      <c r="F105">
        <f t="shared" si="4"/>
        <v>0</v>
      </c>
      <c r="G105">
        <f t="shared" si="5"/>
        <v>0</v>
      </c>
      <c r="H105">
        <f t="shared" si="6"/>
        <v>0</v>
      </c>
      <c r="I105" s="17">
        <f t="shared" si="7"/>
        <v>6092.6015227799926</v>
      </c>
    </row>
    <row r="106" spans="1:9">
      <c r="A106">
        <v>105</v>
      </c>
      <c r="B106" t="s">
        <v>84</v>
      </c>
      <c r="C106" s="61">
        <v>2.83316999</v>
      </c>
      <c r="D106">
        <v>0</v>
      </c>
      <c r="E106">
        <v>0</v>
      </c>
      <c r="F106">
        <f t="shared" si="4"/>
        <v>0</v>
      </c>
      <c r="G106">
        <f t="shared" si="5"/>
        <v>0</v>
      </c>
      <c r="H106">
        <f t="shared" si="6"/>
        <v>0</v>
      </c>
      <c r="I106" s="17">
        <f t="shared" si="7"/>
        <v>6095.4346927699926</v>
      </c>
    </row>
    <row r="107" spans="1:9">
      <c r="A107">
        <v>106</v>
      </c>
      <c r="B107" t="s">
        <v>84</v>
      </c>
      <c r="C107" s="61">
        <v>1.54536545</v>
      </c>
      <c r="D107">
        <v>0</v>
      </c>
      <c r="E107">
        <v>0</v>
      </c>
      <c r="F107">
        <f t="shared" si="4"/>
        <v>0</v>
      </c>
      <c r="G107">
        <f t="shared" si="5"/>
        <v>0</v>
      </c>
      <c r="H107">
        <f t="shared" si="6"/>
        <v>0</v>
      </c>
      <c r="I107" s="17">
        <f t="shared" si="7"/>
        <v>6096.9800582199923</v>
      </c>
    </row>
    <row r="108" spans="1:9">
      <c r="A108">
        <v>107</v>
      </c>
      <c r="B108" t="s">
        <v>84</v>
      </c>
      <c r="C108" s="61">
        <v>0.51512181999999995</v>
      </c>
      <c r="D108">
        <v>0</v>
      </c>
      <c r="E108">
        <v>0</v>
      </c>
      <c r="F108">
        <f t="shared" si="4"/>
        <v>0</v>
      </c>
      <c r="G108">
        <f t="shared" si="5"/>
        <v>0</v>
      </c>
      <c r="H108">
        <f t="shared" si="6"/>
        <v>0</v>
      </c>
      <c r="I108" s="17">
        <f t="shared" si="7"/>
        <v>6097.4951800399922</v>
      </c>
    </row>
    <row r="109" spans="1:9">
      <c r="A109">
        <v>108</v>
      </c>
      <c r="B109" t="s">
        <v>84</v>
      </c>
      <c r="C109" s="61">
        <v>1.13326799</v>
      </c>
      <c r="D109">
        <v>0</v>
      </c>
      <c r="E109">
        <v>0</v>
      </c>
      <c r="F109">
        <f t="shared" si="4"/>
        <v>0</v>
      </c>
      <c r="G109">
        <f t="shared" si="5"/>
        <v>0</v>
      </c>
      <c r="H109">
        <f t="shared" si="6"/>
        <v>0</v>
      </c>
      <c r="I109" s="17">
        <f t="shared" si="7"/>
        <v>6098.6284480299919</v>
      </c>
    </row>
    <row r="110" spans="1:9">
      <c r="A110">
        <v>109</v>
      </c>
      <c r="B110" t="s">
        <v>84</v>
      </c>
      <c r="C110" s="61">
        <v>3.0907308900000001</v>
      </c>
      <c r="D110">
        <v>0</v>
      </c>
      <c r="E110">
        <v>0</v>
      </c>
      <c r="F110">
        <f t="shared" si="4"/>
        <v>0</v>
      </c>
      <c r="G110">
        <f t="shared" si="5"/>
        <v>0</v>
      </c>
      <c r="H110">
        <f t="shared" si="6"/>
        <v>0</v>
      </c>
      <c r="I110" s="17">
        <f t="shared" si="7"/>
        <v>6101.7191789199915</v>
      </c>
    </row>
    <row r="111" spans="1:9">
      <c r="A111">
        <v>110</v>
      </c>
      <c r="B111" t="s">
        <v>84</v>
      </c>
      <c r="C111" s="61">
        <v>5.15121816</v>
      </c>
      <c r="D111">
        <v>0</v>
      </c>
      <c r="E111">
        <v>0</v>
      </c>
      <c r="F111">
        <f t="shared" si="4"/>
        <v>0</v>
      </c>
      <c r="G111">
        <f t="shared" si="5"/>
        <v>0</v>
      </c>
      <c r="H111">
        <f t="shared" si="6"/>
        <v>0</v>
      </c>
      <c r="I111" s="17">
        <f t="shared" si="7"/>
        <v>6106.8703970799916</v>
      </c>
    </row>
    <row r="112" spans="1:9">
      <c r="A112">
        <v>111</v>
      </c>
      <c r="B112" t="s">
        <v>84</v>
      </c>
      <c r="C112" s="61">
        <v>2.0604872599999999</v>
      </c>
      <c r="D112">
        <v>0</v>
      </c>
      <c r="E112">
        <v>0</v>
      </c>
      <c r="F112">
        <f t="shared" si="4"/>
        <v>0</v>
      </c>
      <c r="G112">
        <f t="shared" si="5"/>
        <v>0</v>
      </c>
      <c r="H112">
        <f t="shared" si="6"/>
        <v>0</v>
      </c>
      <c r="I112" s="17">
        <f t="shared" si="7"/>
        <v>6108.9308843399913</v>
      </c>
    </row>
    <row r="113" spans="1:9">
      <c r="A113">
        <v>112</v>
      </c>
      <c r="B113" t="s">
        <v>84</v>
      </c>
      <c r="C113" s="61">
        <v>6.4905348800000002</v>
      </c>
      <c r="D113">
        <v>0</v>
      </c>
      <c r="E113">
        <v>0</v>
      </c>
      <c r="F113">
        <f t="shared" si="4"/>
        <v>0</v>
      </c>
      <c r="G113">
        <f t="shared" si="5"/>
        <v>0</v>
      </c>
      <c r="H113">
        <f t="shared" si="6"/>
        <v>0</v>
      </c>
      <c r="I113" s="17">
        <f t="shared" si="7"/>
        <v>6115.4214192199915</v>
      </c>
    </row>
    <row r="114" spans="1:9">
      <c r="A114">
        <v>113</v>
      </c>
      <c r="B114" t="s">
        <v>84</v>
      </c>
      <c r="C114" s="61">
        <v>4.1209745199999999</v>
      </c>
      <c r="D114">
        <v>0</v>
      </c>
      <c r="E114">
        <v>0</v>
      </c>
      <c r="F114">
        <f t="shared" si="4"/>
        <v>0</v>
      </c>
      <c r="G114">
        <f t="shared" si="5"/>
        <v>0</v>
      </c>
      <c r="H114">
        <f t="shared" si="6"/>
        <v>0</v>
      </c>
      <c r="I114" s="17">
        <f t="shared" si="7"/>
        <v>6119.5423937399919</v>
      </c>
    </row>
    <row r="115" spans="1:9">
      <c r="A115">
        <v>114</v>
      </c>
      <c r="B115" t="s">
        <v>84</v>
      </c>
      <c r="C115" s="61">
        <v>1.54536545</v>
      </c>
      <c r="D115">
        <v>0</v>
      </c>
      <c r="E115">
        <v>0</v>
      </c>
      <c r="F115">
        <f t="shared" si="4"/>
        <v>0</v>
      </c>
      <c r="G115">
        <f t="shared" si="5"/>
        <v>0</v>
      </c>
      <c r="H115">
        <f t="shared" si="6"/>
        <v>0</v>
      </c>
      <c r="I115" s="17">
        <f t="shared" si="7"/>
        <v>6121.0877591899916</v>
      </c>
    </row>
    <row r="116" spans="1:9">
      <c r="A116">
        <v>115</v>
      </c>
      <c r="B116" t="s">
        <v>84</v>
      </c>
      <c r="C116" s="61">
        <v>12.8780454</v>
      </c>
      <c r="D116">
        <v>0</v>
      </c>
      <c r="E116">
        <v>0</v>
      </c>
      <c r="F116">
        <f t="shared" si="4"/>
        <v>0</v>
      </c>
      <c r="G116">
        <f t="shared" si="5"/>
        <v>0</v>
      </c>
      <c r="H116">
        <f t="shared" si="6"/>
        <v>0</v>
      </c>
      <c r="I116" s="17">
        <f t="shared" si="7"/>
        <v>6133.9658045899914</v>
      </c>
    </row>
    <row r="117" spans="1:9">
      <c r="A117">
        <v>116</v>
      </c>
      <c r="B117" t="s">
        <v>84</v>
      </c>
      <c r="C117" s="61">
        <v>5.8723887000000001</v>
      </c>
      <c r="D117">
        <v>0</v>
      </c>
      <c r="E117">
        <v>0</v>
      </c>
      <c r="F117">
        <f t="shared" si="4"/>
        <v>0</v>
      </c>
      <c r="G117">
        <f t="shared" si="5"/>
        <v>0</v>
      </c>
      <c r="H117">
        <f t="shared" si="6"/>
        <v>0</v>
      </c>
      <c r="I117" s="17">
        <f t="shared" si="7"/>
        <v>6139.8381932899911</v>
      </c>
    </row>
    <row r="118" spans="1:9">
      <c r="A118">
        <v>117</v>
      </c>
      <c r="B118" t="s">
        <v>84</v>
      </c>
      <c r="C118" s="61">
        <v>0.87570709000000002</v>
      </c>
      <c r="D118">
        <v>0</v>
      </c>
      <c r="E118">
        <v>0</v>
      </c>
      <c r="F118">
        <f t="shared" si="4"/>
        <v>0</v>
      </c>
      <c r="G118">
        <f t="shared" si="5"/>
        <v>0</v>
      </c>
      <c r="H118">
        <f t="shared" si="6"/>
        <v>0</v>
      </c>
      <c r="I118" s="17">
        <f t="shared" si="7"/>
        <v>6140.7139003799912</v>
      </c>
    </row>
    <row r="119" spans="1:9">
      <c r="A119">
        <v>118</v>
      </c>
      <c r="B119" t="s">
        <v>84</v>
      </c>
      <c r="C119" s="61">
        <v>2.57560908</v>
      </c>
      <c r="D119">
        <v>0</v>
      </c>
      <c r="E119">
        <v>0</v>
      </c>
      <c r="F119">
        <f t="shared" si="4"/>
        <v>0</v>
      </c>
      <c r="G119">
        <f t="shared" si="5"/>
        <v>0</v>
      </c>
      <c r="H119">
        <f t="shared" si="6"/>
        <v>0</v>
      </c>
      <c r="I119" s="17">
        <f t="shared" si="7"/>
        <v>6143.2895094599908</v>
      </c>
    </row>
    <row r="120" spans="1:9">
      <c r="A120">
        <v>119</v>
      </c>
      <c r="B120" t="s">
        <v>84</v>
      </c>
      <c r="C120" s="61">
        <v>0.61814617999999999</v>
      </c>
      <c r="D120">
        <v>0</v>
      </c>
      <c r="E120">
        <v>0</v>
      </c>
      <c r="F120">
        <f t="shared" si="4"/>
        <v>0</v>
      </c>
      <c r="G120">
        <f t="shared" si="5"/>
        <v>0</v>
      </c>
      <c r="H120">
        <f t="shared" si="6"/>
        <v>0</v>
      </c>
      <c r="I120" s="17">
        <f t="shared" si="7"/>
        <v>6143.9076556399905</v>
      </c>
    </row>
    <row r="121" spans="1:9">
      <c r="A121">
        <v>120</v>
      </c>
      <c r="B121" t="s">
        <v>84</v>
      </c>
      <c r="C121" s="61">
        <v>1.03024363</v>
      </c>
      <c r="D121">
        <v>0</v>
      </c>
      <c r="E121">
        <v>0</v>
      </c>
      <c r="F121">
        <f t="shared" si="4"/>
        <v>0</v>
      </c>
      <c r="G121">
        <f t="shared" si="5"/>
        <v>0</v>
      </c>
      <c r="H121">
        <f t="shared" si="6"/>
        <v>0</v>
      </c>
      <c r="I121" s="17">
        <f t="shared" si="7"/>
        <v>6144.9378992699903</v>
      </c>
    </row>
    <row r="122" spans="1:9">
      <c r="A122">
        <v>121</v>
      </c>
      <c r="B122" t="s">
        <v>84</v>
      </c>
      <c r="C122" s="61">
        <v>1.8029263499999999</v>
      </c>
      <c r="D122">
        <v>0</v>
      </c>
      <c r="E122">
        <v>0</v>
      </c>
      <c r="F122">
        <f t="shared" si="4"/>
        <v>0</v>
      </c>
      <c r="G122">
        <f t="shared" si="5"/>
        <v>0</v>
      </c>
      <c r="H122">
        <f t="shared" si="6"/>
        <v>0</v>
      </c>
      <c r="I122" s="17">
        <f t="shared" si="7"/>
        <v>6146.7408256199906</v>
      </c>
    </row>
    <row r="123" spans="1:9">
      <c r="A123">
        <v>122</v>
      </c>
      <c r="B123" t="s">
        <v>84</v>
      </c>
      <c r="C123" s="61">
        <v>0.92721927000000004</v>
      </c>
      <c r="D123">
        <v>0</v>
      </c>
      <c r="E123">
        <v>0</v>
      </c>
      <c r="F123">
        <f t="shared" si="4"/>
        <v>0</v>
      </c>
      <c r="G123">
        <f t="shared" si="5"/>
        <v>0</v>
      </c>
      <c r="H123">
        <f t="shared" si="6"/>
        <v>0</v>
      </c>
      <c r="I123" s="17">
        <f t="shared" si="7"/>
        <v>6147.6680448899906</v>
      </c>
    </row>
    <row r="124" spans="1:9">
      <c r="A124">
        <v>123</v>
      </c>
      <c r="B124" t="s">
        <v>84</v>
      </c>
      <c r="C124" s="61">
        <v>3.0907308900000001</v>
      </c>
      <c r="D124">
        <v>0</v>
      </c>
      <c r="E124">
        <v>0</v>
      </c>
      <c r="F124">
        <f t="shared" si="4"/>
        <v>0</v>
      </c>
      <c r="G124">
        <f t="shared" si="5"/>
        <v>0</v>
      </c>
      <c r="H124">
        <f t="shared" si="6"/>
        <v>0</v>
      </c>
      <c r="I124" s="17">
        <f t="shared" si="7"/>
        <v>6150.7587757799902</v>
      </c>
    </row>
    <row r="125" spans="1:9">
      <c r="A125">
        <v>124</v>
      </c>
      <c r="B125" t="s">
        <v>84</v>
      </c>
      <c r="C125" s="61">
        <v>1.54536545</v>
      </c>
      <c r="D125">
        <v>0</v>
      </c>
      <c r="E125">
        <v>0</v>
      </c>
      <c r="F125">
        <f t="shared" si="4"/>
        <v>0</v>
      </c>
      <c r="G125">
        <f t="shared" si="5"/>
        <v>0</v>
      </c>
      <c r="H125">
        <f t="shared" si="6"/>
        <v>0</v>
      </c>
      <c r="I125" s="17">
        <f t="shared" si="7"/>
        <v>6152.3041412299899</v>
      </c>
    </row>
    <row r="126" spans="1:9">
      <c r="A126">
        <v>125</v>
      </c>
      <c r="B126" t="s">
        <v>84</v>
      </c>
      <c r="C126" s="61">
        <v>1.8544385400000001</v>
      </c>
      <c r="D126">
        <v>0</v>
      </c>
      <c r="E126">
        <v>0</v>
      </c>
      <c r="F126">
        <f t="shared" si="4"/>
        <v>0</v>
      </c>
      <c r="G126">
        <f t="shared" si="5"/>
        <v>0</v>
      </c>
      <c r="H126">
        <f t="shared" si="6"/>
        <v>0</v>
      </c>
      <c r="I126" s="17">
        <f t="shared" si="7"/>
        <v>6154.15857976999</v>
      </c>
    </row>
    <row r="127" spans="1:9">
      <c r="A127">
        <v>126</v>
      </c>
      <c r="B127" t="s">
        <v>84</v>
      </c>
      <c r="C127" s="61">
        <v>1.6483898100000001</v>
      </c>
      <c r="D127">
        <v>0</v>
      </c>
      <c r="E127">
        <v>0</v>
      </c>
      <c r="F127">
        <f t="shared" si="4"/>
        <v>0</v>
      </c>
      <c r="G127">
        <f t="shared" si="5"/>
        <v>0</v>
      </c>
      <c r="H127">
        <f t="shared" si="6"/>
        <v>0</v>
      </c>
      <c r="I127" s="17">
        <f t="shared" si="7"/>
        <v>6155.8069695799895</v>
      </c>
    </row>
    <row r="128" spans="1:9">
      <c r="A128">
        <v>127</v>
      </c>
      <c r="B128" t="s">
        <v>84</v>
      </c>
      <c r="C128" s="61">
        <v>1.3908289</v>
      </c>
      <c r="D128">
        <v>0</v>
      </c>
      <c r="E128">
        <v>0</v>
      </c>
      <c r="F128">
        <f t="shared" si="4"/>
        <v>0</v>
      </c>
      <c r="G128">
        <f t="shared" si="5"/>
        <v>0</v>
      </c>
      <c r="H128">
        <f t="shared" si="6"/>
        <v>0</v>
      </c>
      <c r="I128" s="17">
        <f t="shared" si="7"/>
        <v>6157.1977984799896</v>
      </c>
    </row>
    <row r="129" spans="1:9">
      <c r="A129">
        <v>128</v>
      </c>
      <c r="B129" t="s">
        <v>84</v>
      </c>
      <c r="C129" s="61">
        <v>0.51512181999999995</v>
      </c>
      <c r="D129">
        <v>0</v>
      </c>
      <c r="E129">
        <v>0</v>
      </c>
      <c r="F129">
        <f t="shared" si="4"/>
        <v>0</v>
      </c>
      <c r="G129">
        <f t="shared" si="5"/>
        <v>0</v>
      </c>
      <c r="H129">
        <f t="shared" si="6"/>
        <v>0</v>
      </c>
      <c r="I129" s="17">
        <f t="shared" si="7"/>
        <v>6157.7129202999895</v>
      </c>
    </row>
    <row r="130" spans="1:9">
      <c r="A130">
        <v>129</v>
      </c>
      <c r="B130" t="s">
        <v>84</v>
      </c>
      <c r="C130" s="61">
        <v>9.78731449</v>
      </c>
      <c r="D130">
        <v>0</v>
      </c>
      <c r="E130">
        <v>0</v>
      </c>
      <c r="F130">
        <f t="shared" ref="F130:F193" si="8">E130*$K$1*$K$2/1000000</f>
        <v>0</v>
      </c>
      <c r="G130">
        <f t="shared" ref="G130:G193" si="9">D130*$K$3/1000</f>
        <v>0</v>
      </c>
      <c r="H130">
        <f t="shared" ref="H130:H193" si="10">F130+G130</f>
        <v>0</v>
      </c>
      <c r="I130" s="17">
        <f t="shared" si="7"/>
        <v>6167.5002347899899</v>
      </c>
    </row>
    <row r="131" spans="1:9">
      <c r="A131">
        <v>130</v>
      </c>
      <c r="B131" t="s">
        <v>84</v>
      </c>
      <c r="C131" s="61">
        <v>4.2239988899999998</v>
      </c>
      <c r="D131">
        <v>0</v>
      </c>
      <c r="E131">
        <v>0</v>
      </c>
      <c r="F131">
        <f t="shared" si="8"/>
        <v>0</v>
      </c>
      <c r="G131">
        <f t="shared" si="9"/>
        <v>0</v>
      </c>
      <c r="H131">
        <f t="shared" si="10"/>
        <v>0</v>
      </c>
      <c r="I131" s="17">
        <f t="shared" ref="I131:I194" si="11">C131+I130</f>
        <v>6171.72423367999</v>
      </c>
    </row>
    <row r="132" spans="1:9">
      <c r="A132">
        <v>131</v>
      </c>
      <c r="B132" t="s">
        <v>84</v>
      </c>
      <c r="C132" s="61">
        <v>12.8780454</v>
      </c>
      <c r="D132">
        <v>0</v>
      </c>
      <c r="E132">
        <v>0</v>
      </c>
      <c r="F132">
        <f t="shared" si="8"/>
        <v>0</v>
      </c>
      <c r="G132">
        <f t="shared" si="9"/>
        <v>0</v>
      </c>
      <c r="H132">
        <f t="shared" si="10"/>
        <v>0</v>
      </c>
      <c r="I132" s="17">
        <f t="shared" si="11"/>
        <v>6184.6022790799898</v>
      </c>
    </row>
    <row r="133" spans="1:9">
      <c r="A133">
        <v>132</v>
      </c>
      <c r="B133" t="s">
        <v>84</v>
      </c>
      <c r="C133" s="61">
        <v>1.03024363</v>
      </c>
      <c r="D133">
        <v>0</v>
      </c>
      <c r="E133">
        <v>0</v>
      </c>
      <c r="F133">
        <f t="shared" si="8"/>
        <v>0</v>
      </c>
      <c r="G133">
        <f t="shared" si="9"/>
        <v>0</v>
      </c>
      <c r="H133">
        <f t="shared" si="10"/>
        <v>0</v>
      </c>
      <c r="I133" s="17">
        <f t="shared" si="11"/>
        <v>6185.6325227099896</v>
      </c>
    </row>
    <row r="134" spans="1:9">
      <c r="A134">
        <v>133</v>
      </c>
      <c r="B134" t="s">
        <v>84</v>
      </c>
      <c r="C134" s="61">
        <v>5.5633156100000001</v>
      </c>
      <c r="D134">
        <v>0</v>
      </c>
      <c r="E134">
        <v>0</v>
      </c>
      <c r="F134">
        <f t="shared" si="8"/>
        <v>0</v>
      </c>
      <c r="G134">
        <f t="shared" si="9"/>
        <v>0</v>
      </c>
      <c r="H134">
        <f t="shared" si="10"/>
        <v>0</v>
      </c>
      <c r="I134" s="17">
        <f t="shared" si="11"/>
        <v>6191.1958383199899</v>
      </c>
    </row>
    <row r="135" spans="1:9">
      <c r="A135">
        <v>134</v>
      </c>
      <c r="B135" t="s">
        <v>84</v>
      </c>
      <c r="C135" s="61">
        <v>1251.2824000000001</v>
      </c>
      <c r="D135">
        <v>0</v>
      </c>
      <c r="E135">
        <v>0</v>
      </c>
      <c r="F135">
        <f t="shared" si="8"/>
        <v>0</v>
      </c>
      <c r="G135">
        <f t="shared" si="9"/>
        <v>0</v>
      </c>
      <c r="H135">
        <f t="shared" si="10"/>
        <v>0</v>
      </c>
      <c r="I135" s="17">
        <f t="shared" si="11"/>
        <v>7442.4782383199899</v>
      </c>
    </row>
    <row r="136" spans="1:9">
      <c r="A136">
        <v>135</v>
      </c>
      <c r="B136" t="s">
        <v>84</v>
      </c>
      <c r="C136" s="61">
        <v>469.79109599999998</v>
      </c>
      <c r="D136">
        <v>0</v>
      </c>
      <c r="E136">
        <v>0</v>
      </c>
      <c r="F136">
        <f t="shared" si="8"/>
        <v>0</v>
      </c>
      <c r="G136">
        <f t="shared" si="9"/>
        <v>0</v>
      </c>
      <c r="H136">
        <f t="shared" si="10"/>
        <v>0</v>
      </c>
      <c r="I136" s="17">
        <f t="shared" si="11"/>
        <v>7912.2693343199899</v>
      </c>
    </row>
    <row r="137" spans="1:9">
      <c r="A137">
        <v>136</v>
      </c>
      <c r="B137" t="s">
        <v>84</v>
      </c>
      <c r="C137" s="61">
        <v>4.3785354300000003</v>
      </c>
      <c r="D137">
        <v>0</v>
      </c>
      <c r="E137">
        <v>0</v>
      </c>
      <c r="F137">
        <f t="shared" si="8"/>
        <v>0</v>
      </c>
      <c r="G137">
        <f t="shared" si="9"/>
        <v>0</v>
      </c>
      <c r="H137">
        <f t="shared" si="10"/>
        <v>0</v>
      </c>
      <c r="I137" s="17">
        <f t="shared" si="11"/>
        <v>7916.6478697499897</v>
      </c>
    </row>
    <row r="138" spans="1:9">
      <c r="A138">
        <v>137</v>
      </c>
      <c r="B138" t="s">
        <v>84</v>
      </c>
      <c r="C138" s="61">
        <v>8.2419490500000006</v>
      </c>
      <c r="D138">
        <v>0</v>
      </c>
      <c r="E138">
        <v>0</v>
      </c>
      <c r="F138">
        <f t="shared" si="8"/>
        <v>0</v>
      </c>
      <c r="G138">
        <f t="shared" si="9"/>
        <v>0</v>
      </c>
      <c r="H138">
        <f t="shared" si="10"/>
        <v>0</v>
      </c>
      <c r="I138" s="17">
        <f t="shared" si="11"/>
        <v>7924.8898187999894</v>
      </c>
    </row>
    <row r="139" spans="1:9">
      <c r="A139">
        <v>138</v>
      </c>
      <c r="B139" t="s">
        <v>84</v>
      </c>
      <c r="C139" s="61">
        <v>21.6351163</v>
      </c>
      <c r="D139">
        <v>0</v>
      </c>
      <c r="E139">
        <v>0</v>
      </c>
      <c r="F139">
        <f t="shared" si="8"/>
        <v>0</v>
      </c>
      <c r="G139">
        <f t="shared" si="9"/>
        <v>0</v>
      </c>
      <c r="H139">
        <f t="shared" si="10"/>
        <v>0</v>
      </c>
      <c r="I139" s="17">
        <f t="shared" si="11"/>
        <v>7946.5249350999893</v>
      </c>
    </row>
    <row r="140" spans="1:9">
      <c r="A140">
        <v>139</v>
      </c>
      <c r="B140" t="s">
        <v>84</v>
      </c>
      <c r="C140" s="61">
        <v>1.03024363</v>
      </c>
      <c r="D140">
        <v>0</v>
      </c>
      <c r="E140">
        <v>0</v>
      </c>
      <c r="F140">
        <f t="shared" si="8"/>
        <v>0</v>
      </c>
      <c r="G140">
        <f t="shared" si="9"/>
        <v>0</v>
      </c>
      <c r="H140">
        <f t="shared" si="10"/>
        <v>0</v>
      </c>
      <c r="I140" s="17">
        <f t="shared" si="11"/>
        <v>7947.5551787299892</v>
      </c>
    </row>
    <row r="141" spans="1:9">
      <c r="A141">
        <v>140</v>
      </c>
      <c r="B141" t="s">
        <v>84</v>
      </c>
      <c r="C141" s="61">
        <v>1.03024363</v>
      </c>
      <c r="D141">
        <v>0</v>
      </c>
      <c r="E141">
        <v>0</v>
      </c>
      <c r="F141">
        <f t="shared" si="8"/>
        <v>0</v>
      </c>
      <c r="G141">
        <f t="shared" si="9"/>
        <v>0</v>
      </c>
      <c r="H141">
        <f t="shared" si="10"/>
        <v>0</v>
      </c>
      <c r="I141" s="17">
        <f t="shared" si="11"/>
        <v>7948.585422359989</v>
      </c>
    </row>
    <row r="142" spans="1:9">
      <c r="A142">
        <v>141</v>
      </c>
      <c r="B142" t="s">
        <v>84</v>
      </c>
      <c r="C142" s="61">
        <v>18.698921899999998</v>
      </c>
      <c r="D142">
        <v>0</v>
      </c>
      <c r="E142">
        <v>0</v>
      </c>
      <c r="F142">
        <f t="shared" si="8"/>
        <v>0</v>
      </c>
      <c r="G142">
        <f t="shared" si="9"/>
        <v>0</v>
      </c>
      <c r="H142">
        <f t="shared" si="10"/>
        <v>0</v>
      </c>
      <c r="I142" s="17">
        <f t="shared" si="11"/>
        <v>7967.2843442599888</v>
      </c>
    </row>
    <row r="143" spans="1:9">
      <c r="A143">
        <v>142</v>
      </c>
      <c r="B143" t="s">
        <v>84</v>
      </c>
      <c r="C143" s="61">
        <v>1.54536545</v>
      </c>
      <c r="D143">
        <v>0</v>
      </c>
      <c r="E143">
        <v>0</v>
      </c>
      <c r="F143">
        <f t="shared" si="8"/>
        <v>0</v>
      </c>
      <c r="G143">
        <f t="shared" si="9"/>
        <v>0</v>
      </c>
      <c r="H143">
        <f t="shared" si="10"/>
        <v>0</v>
      </c>
      <c r="I143" s="17">
        <f t="shared" si="11"/>
        <v>7968.8297097099885</v>
      </c>
    </row>
    <row r="144" spans="1:9">
      <c r="A144">
        <v>143</v>
      </c>
      <c r="B144" t="s">
        <v>84</v>
      </c>
      <c r="C144" s="61">
        <v>8.2419490500000006</v>
      </c>
      <c r="D144">
        <v>0</v>
      </c>
      <c r="E144">
        <v>0</v>
      </c>
      <c r="F144">
        <f t="shared" si="8"/>
        <v>0</v>
      </c>
      <c r="G144">
        <f t="shared" si="9"/>
        <v>0</v>
      </c>
      <c r="H144">
        <f t="shared" si="10"/>
        <v>0</v>
      </c>
      <c r="I144" s="17">
        <f t="shared" si="11"/>
        <v>7977.0716587599882</v>
      </c>
    </row>
    <row r="145" spans="1:9">
      <c r="A145">
        <v>144</v>
      </c>
      <c r="B145" t="s">
        <v>84</v>
      </c>
      <c r="C145" s="61">
        <v>10.817558099999999</v>
      </c>
      <c r="D145">
        <v>0</v>
      </c>
      <c r="E145">
        <v>0</v>
      </c>
      <c r="F145">
        <f t="shared" si="8"/>
        <v>0</v>
      </c>
      <c r="G145">
        <f t="shared" si="9"/>
        <v>0</v>
      </c>
      <c r="H145">
        <f t="shared" si="10"/>
        <v>0</v>
      </c>
      <c r="I145" s="17">
        <f t="shared" si="11"/>
        <v>7987.8892168599878</v>
      </c>
    </row>
    <row r="146" spans="1:9">
      <c r="A146">
        <v>145</v>
      </c>
      <c r="B146" t="s">
        <v>84</v>
      </c>
      <c r="C146" s="61">
        <v>2.0604872599999999</v>
      </c>
      <c r="D146">
        <v>0</v>
      </c>
      <c r="E146">
        <v>0</v>
      </c>
      <c r="F146">
        <f t="shared" si="8"/>
        <v>0</v>
      </c>
      <c r="G146">
        <f t="shared" si="9"/>
        <v>0</v>
      </c>
      <c r="H146">
        <f t="shared" si="10"/>
        <v>0</v>
      </c>
      <c r="I146" s="17">
        <f t="shared" si="11"/>
        <v>7989.9497041199875</v>
      </c>
    </row>
    <row r="147" spans="1:9">
      <c r="A147">
        <v>146</v>
      </c>
      <c r="B147" t="s">
        <v>84</v>
      </c>
      <c r="C147" s="61">
        <v>7.1086810500000004</v>
      </c>
      <c r="D147">
        <v>0</v>
      </c>
      <c r="E147">
        <v>0</v>
      </c>
      <c r="F147">
        <f t="shared" si="8"/>
        <v>0</v>
      </c>
      <c r="G147">
        <f t="shared" si="9"/>
        <v>0</v>
      </c>
      <c r="H147">
        <f t="shared" si="10"/>
        <v>0</v>
      </c>
      <c r="I147" s="17">
        <f t="shared" si="11"/>
        <v>7997.0583851699876</v>
      </c>
    </row>
    <row r="148" spans="1:9">
      <c r="A148">
        <v>147</v>
      </c>
      <c r="B148" t="s">
        <v>84</v>
      </c>
      <c r="C148" s="61">
        <v>28.8468217</v>
      </c>
      <c r="D148">
        <v>0</v>
      </c>
      <c r="E148">
        <v>0</v>
      </c>
      <c r="F148">
        <f t="shared" si="8"/>
        <v>0</v>
      </c>
      <c r="G148">
        <f t="shared" si="9"/>
        <v>0</v>
      </c>
      <c r="H148">
        <f t="shared" si="10"/>
        <v>0</v>
      </c>
      <c r="I148" s="17">
        <f t="shared" si="11"/>
        <v>8025.9052068699875</v>
      </c>
    </row>
    <row r="149" spans="1:9">
      <c r="A149">
        <v>148</v>
      </c>
      <c r="B149" t="s">
        <v>84</v>
      </c>
      <c r="C149" s="61">
        <v>13.393167200000001</v>
      </c>
      <c r="D149">
        <v>0</v>
      </c>
      <c r="E149">
        <v>0</v>
      </c>
      <c r="F149">
        <f t="shared" si="8"/>
        <v>0</v>
      </c>
      <c r="G149">
        <f t="shared" si="9"/>
        <v>0</v>
      </c>
      <c r="H149">
        <f t="shared" si="10"/>
        <v>0</v>
      </c>
      <c r="I149" s="17">
        <f t="shared" si="11"/>
        <v>8039.2983740699874</v>
      </c>
    </row>
    <row r="150" spans="1:9">
      <c r="A150">
        <v>149</v>
      </c>
      <c r="B150" t="s">
        <v>84</v>
      </c>
      <c r="C150" s="61">
        <v>19.832189899999999</v>
      </c>
      <c r="D150">
        <v>0</v>
      </c>
      <c r="E150">
        <v>0</v>
      </c>
      <c r="F150">
        <f t="shared" si="8"/>
        <v>0</v>
      </c>
      <c r="G150">
        <f t="shared" si="9"/>
        <v>0</v>
      </c>
      <c r="H150">
        <f t="shared" si="10"/>
        <v>0</v>
      </c>
      <c r="I150" s="17">
        <f t="shared" si="11"/>
        <v>8059.1305639699876</v>
      </c>
    </row>
    <row r="151" spans="1:9">
      <c r="A151">
        <v>150</v>
      </c>
      <c r="B151" t="s">
        <v>84</v>
      </c>
      <c r="C151" s="61">
        <v>1.7514141700000001</v>
      </c>
      <c r="D151">
        <v>0</v>
      </c>
      <c r="E151">
        <v>0</v>
      </c>
      <c r="F151">
        <f t="shared" si="8"/>
        <v>0</v>
      </c>
      <c r="G151">
        <f t="shared" si="9"/>
        <v>0</v>
      </c>
      <c r="H151">
        <f t="shared" si="10"/>
        <v>0</v>
      </c>
      <c r="I151" s="17">
        <f t="shared" si="11"/>
        <v>8060.881978139988</v>
      </c>
    </row>
    <row r="152" spans="1:9">
      <c r="A152">
        <v>151</v>
      </c>
      <c r="B152" t="s">
        <v>84</v>
      </c>
      <c r="C152" s="61">
        <v>0.92721927000000004</v>
      </c>
      <c r="D152">
        <v>0</v>
      </c>
      <c r="E152">
        <v>0</v>
      </c>
      <c r="F152">
        <f t="shared" si="8"/>
        <v>0</v>
      </c>
      <c r="G152">
        <f t="shared" si="9"/>
        <v>0</v>
      </c>
      <c r="H152">
        <f t="shared" si="10"/>
        <v>0</v>
      </c>
      <c r="I152" s="17">
        <f t="shared" si="11"/>
        <v>8061.809197409988</v>
      </c>
    </row>
    <row r="153" spans="1:9">
      <c r="A153">
        <v>152</v>
      </c>
      <c r="B153" t="s">
        <v>84</v>
      </c>
      <c r="C153" s="61">
        <v>7.4177541400000004</v>
      </c>
      <c r="D153">
        <v>0</v>
      </c>
      <c r="E153">
        <v>0</v>
      </c>
      <c r="F153">
        <f t="shared" si="8"/>
        <v>0</v>
      </c>
      <c r="G153">
        <f t="shared" si="9"/>
        <v>0</v>
      </c>
      <c r="H153">
        <f t="shared" si="10"/>
        <v>0</v>
      </c>
      <c r="I153" s="17">
        <f t="shared" si="11"/>
        <v>8069.2269515499884</v>
      </c>
    </row>
    <row r="154" spans="1:9">
      <c r="A154">
        <v>153</v>
      </c>
      <c r="B154" t="s">
        <v>84</v>
      </c>
      <c r="C154" s="61">
        <v>3.0907308900000001</v>
      </c>
      <c r="D154">
        <v>0</v>
      </c>
      <c r="E154">
        <v>0</v>
      </c>
      <c r="F154">
        <f t="shared" si="8"/>
        <v>0</v>
      </c>
      <c r="G154">
        <f t="shared" si="9"/>
        <v>0</v>
      </c>
      <c r="H154">
        <f t="shared" si="10"/>
        <v>0</v>
      </c>
      <c r="I154" s="17">
        <f t="shared" si="11"/>
        <v>8072.3176824399879</v>
      </c>
    </row>
    <row r="155" spans="1:9">
      <c r="A155">
        <v>154</v>
      </c>
      <c r="B155" t="s">
        <v>84</v>
      </c>
      <c r="C155" s="61">
        <v>2.0604872599999999</v>
      </c>
      <c r="D155">
        <v>0</v>
      </c>
      <c r="E155">
        <v>0</v>
      </c>
      <c r="F155">
        <f t="shared" si="8"/>
        <v>0</v>
      </c>
      <c r="G155">
        <f t="shared" si="9"/>
        <v>0</v>
      </c>
      <c r="H155">
        <f t="shared" si="10"/>
        <v>0</v>
      </c>
      <c r="I155" s="17">
        <f t="shared" si="11"/>
        <v>8074.3781696999877</v>
      </c>
    </row>
    <row r="156" spans="1:9">
      <c r="A156">
        <v>155</v>
      </c>
      <c r="B156" t="s">
        <v>84</v>
      </c>
      <c r="C156" s="61">
        <v>3.5028283500000001</v>
      </c>
      <c r="D156">
        <v>0</v>
      </c>
      <c r="E156">
        <v>0</v>
      </c>
      <c r="F156">
        <f t="shared" si="8"/>
        <v>0</v>
      </c>
      <c r="G156">
        <f t="shared" si="9"/>
        <v>0</v>
      </c>
      <c r="H156">
        <f t="shared" si="10"/>
        <v>0</v>
      </c>
      <c r="I156" s="17">
        <f t="shared" si="11"/>
        <v>8077.8809980499873</v>
      </c>
    </row>
    <row r="157" spans="1:9">
      <c r="A157">
        <v>156</v>
      </c>
      <c r="B157" t="s">
        <v>84</v>
      </c>
      <c r="C157" s="61">
        <v>0.56663399999999997</v>
      </c>
      <c r="D157">
        <v>0</v>
      </c>
      <c r="E157">
        <v>0</v>
      </c>
      <c r="F157">
        <f t="shared" si="8"/>
        <v>0</v>
      </c>
      <c r="G157">
        <f t="shared" si="9"/>
        <v>0</v>
      </c>
      <c r="H157">
        <f t="shared" si="10"/>
        <v>0</v>
      </c>
      <c r="I157" s="17">
        <f t="shared" si="11"/>
        <v>8078.4476320499871</v>
      </c>
    </row>
    <row r="158" spans="1:9">
      <c r="A158">
        <v>157</v>
      </c>
      <c r="B158" t="s">
        <v>84</v>
      </c>
      <c r="C158" s="61">
        <v>0.77268272000000005</v>
      </c>
      <c r="D158">
        <v>0</v>
      </c>
      <c r="E158">
        <v>0</v>
      </c>
      <c r="F158">
        <f t="shared" si="8"/>
        <v>0</v>
      </c>
      <c r="G158">
        <f t="shared" si="9"/>
        <v>0</v>
      </c>
      <c r="H158">
        <f t="shared" si="10"/>
        <v>0</v>
      </c>
      <c r="I158" s="17">
        <f t="shared" si="11"/>
        <v>8079.2203147699875</v>
      </c>
    </row>
    <row r="159" spans="1:9">
      <c r="A159">
        <v>158</v>
      </c>
      <c r="B159" t="s">
        <v>84</v>
      </c>
      <c r="C159" s="61">
        <v>2.0604872599999999</v>
      </c>
      <c r="D159">
        <v>0</v>
      </c>
      <c r="E159">
        <v>0</v>
      </c>
      <c r="F159">
        <f t="shared" si="8"/>
        <v>0</v>
      </c>
      <c r="G159">
        <f t="shared" si="9"/>
        <v>0</v>
      </c>
      <c r="H159">
        <f t="shared" si="10"/>
        <v>0</v>
      </c>
      <c r="I159" s="17">
        <f t="shared" si="11"/>
        <v>8081.2808020299872</v>
      </c>
    </row>
    <row r="160" spans="1:9">
      <c r="A160">
        <v>159</v>
      </c>
      <c r="B160" t="s">
        <v>84</v>
      </c>
      <c r="C160" s="61">
        <v>0.66965836000000001</v>
      </c>
      <c r="D160">
        <v>0</v>
      </c>
      <c r="E160">
        <v>0</v>
      </c>
      <c r="F160">
        <f t="shared" si="8"/>
        <v>0</v>
      </c>
      <c r="G160">
        <f t="shared" si="9"/>
        <v>0</v>
      </c>
      <c r="H160">
        <f t="shared" si="10"/>
        <v>0</v>
      </c>
      <c r="I160" s="17">
        <f t="shared" si="11"/>
        <v>8081.9504603899868</v>
      </c>
    </row>
    <row r="161" spans="1:9">
      <c r="A161">
        <v>160</v>
      </c>
      <c r="B161" t="s">
        <v>84</v>
      </c>
      <c r="C161" s="61">
        <v>11.2811678</v>
      </c>
      <c r="D161">
        <v>0</v>
      </c>
      <c r="E161">
        <v>0</v>
      </c>
      <c r="F161">
        <f t="shared" si="8"/>
        <v>0</v>
      </c>
      <c r="G161">
        <f t="shared" si="9"/>
        <v>0</v>
      </c>
      <c r="H161">
        <f t="shared" si="10"/>
        <v>0</v>
      </c>
      <c r="I161" s="17">
        <f t="shared" si="11"/>
        <v>8093.2316281899866</v>
      </c>
    </row>
    <row r="162" spans="1:9">
      <c r="A162">
        <v>161</v>
      </c>
      <c r="B162" t="s">
        <v>84</v>
      </c>
      <c r="C162" s="61">
        <v>1.33931672</v>
      </c>
      <c r="D162">
        <v>0</v>
      </c>
      <c r="E162">
        <v>0</v>
      </c>
      <c r="F162">
        <f t="shared" si="8"/>
        <v>0</v>
      </c>
      <c r="G162">
        <f t="shared" si="9"/>
        <v>0</v>
      </c>
      <c r="H162">
        <f t="shared" si="10"/>
        <v>0</v>
      </c>
      <c r="I162" s="17">
        <f t="shared" si="11"/>
        <v>8094.5709449099868</v>
      </c>
    </row>
    <row r="163" spans="1:9">
      <c r="A163">
        <v>162</v>
      </c>
      <c r="B163" t="s">
        <v>84</v>
      </c>
      <c r="C163" s="61">
        <v>1.54536545</v>
      </c>
      <c r="D163">
        <v>0</v>
      </c>
      <c r="E163">
        <v>0</v>
      </c>
      <c r="F163">
        <f t="shared" si="8"/>
        <v>0</v>
      </c>
      <c r="G163">
        <f t="shared" si="9"/>
        <v>0</v>
      </c>
      <c r="H163">
        <f t="shared" si="10"/>
        <v>0</v>
      </c>
      <c r="I163" s="17">
        <f t="shared" si="11"/>
        <v>8096.1163103599865</v>
      </c>
    </row>
    <row r="164" spans="1:9">
      <c r="A164">
        <v>163</v>
      </c>
      <c r="B164" t="s">
        <v>84</v>
      </c>
      <c r="C164" s="61">
        <v>0.77268272000000005</v>
      </c>
      <c r="D164">
        <v>0</v>
      </c>
      <c r="E164">
        <v>0</v>
      </c>
      <c r="F164">
        <f t="shared" si="8"/>
        <v>0</v>
      </c>
      <c r="G164">
        <f t="shared" si="9"/>
        <v>0</v>
      </c>
      <c r="H164">
        <f t="shared" si="10"/>
        <v>0</v>
      </c>
      <c r="I164" s="17">
        <f t="shared" si="11"/>
        <v>8096.8889930799869</v>
      </c>
    </row>
    <row r="165" spans="1:9">
      <c r="A165">
        <v>164</v>
      </c>
      <c r="B165" t="s">
        <v>84</v>
      </c>
      <c r="C165" s="61">
        <v>8.4479977700000006</v>
      </c>
      <c r="D165">
        <v>0</v>
      </c>
      <c r="E165">
        <v>0</v>
      </c>
      <c r="F165">
        <f t="shared" si="8"/>
        <v>0</v>
      </c>
      <c r="G165">
        <f t="shared" si="9"/>
        <v>0</v>
      </c>
      <c r="H165">
        <f t="shared" si="10"/>
        <v>0</v>
      </c>
      <c r="I165" s="17">
        <f t="shared" si="11"/>
        <v>8105.3369908499872</v>
      </c>
    </row>
    <row r="166" spans="1:9">
      <c r="A166">
        <v>165</v>
      </c>
      <c r="B166" t="s">
        <v>84</v>
      </c>
      <c r="C166" s="61">
        <v>0.77268272000000005</v>
      </c>
      <c r="D166">
        <v>0</v>
      </c>
      <c r="E166">
        <v>0</v>
      </c>
      <c r="F166">
        <f t="shared" si="8"/>
        <v>0</v>
      </c>
      <c r="G166">
        <f t="shared" si="9"/>
        <v>0</v>
      </c>
      <c r="H166">
        <f t="shared" si="10"/>
        <v>0</v>
      </c>
      <c r="I166" s="17">
        <f t="shared" si="11"/>
        <v>8106.1096735699875</v>
      </c>
    </row>
    <row r="167" spans="1:9">
      <c r="A167">
        <v>166</v>
      </c>
      <c r="B167" t="s">
        <v>84</v>
      </c>
      <c r="C167" s="61">
        <v>1.28780454</v>
      </c>
      <c r="D167">
        <v>0</v>
      </c>
      <c r="E167">
        <v>0</v>
      </c>
      <c r="F167">
        <f t="shared" si="8"/>
        <v>0</v>
      </c>
      <c r="G167">
        <f t="shared" si="9"/>
        <v>0</v>
      </c>
      <c r="H167">
        <f t="shared" si="10"/>
        <v>0</v>
      </c>
      <c r="I167" s="17">
        <f t="shared" si="11"/>
        <v>8107.3974781099878</v>
      </c>
    </row>
    <row r="168" spans="1:9">
      <c r="A168">
        <v>167</v>
      </c>
      <c r="B168" t="s">
        <v>84</v>
      </c>
      <c r="C168" s="61">
        <v>4.1209745199999999</v>
      </c>
      <c r="D168">
        <v>0</v>
      </c>
      <c r="E168">
        <v>0</v>
      </c>
      <c r="F168">
        <f t="shared" si="8"/>
        <v>0</v>
      </c>
      <c r="G168">
        <f t="shared" si="9"/>
        <v>0</v>
      </c>
      <c r="H168">
        <f t="shared" si="10"/>
        <v>0</v>
      </c>
      <c r="I168" s="17">
        <f t="shared" si="11"/>
        <v>8111.5184526299881</v>
      </c>
    </row>
    <row r="169" spans="1:9">
      <c r="A169">
        <v>168</v>
      </c>
      <c r="B169" t="s">
        <v>84</v>
      </c>
      <c r="C169" s="61">
        <v>0.87570709000000002</v>
      </c>
      <c r="D169">
        <v>0</v>
      </c>
      <c r="E169">
        <v>0</v>
      </c>
      <c r="F169">
        <f t="shared" si="8"/>
        <v>0</v>
      </c>
      <c r="G169">
        <f t="shared" si="9"/>
        <v>0</v>
      </c>
      <c r="H169">
        <f t="shared" si="10"/>
        <v>0</v>
      </c>
      <c r="I169" s="17">
        <f t="shared" si="11"/>
        <v>8112.3941597199882</v>
      </c>
    </row>
    <row r="170" spans="1:9">
      <c r="A170">
        <v>169</v>
      </c>
      <c r="B170" t="s">
        <v>84</v>
      </c>
      <c r="C170" s="61">
        <v>5.9754130600000002</v>
      </c>
      <c r="D170">
        <v>0</v>
      </c>
      <c r="E170">
        <v>0</v>
      </c>
      <c r="F170">
        <f t="shared" si="8"/>
        <v>0</v>
      </c>
      <c r="G170">
        <f t="shared" si="9"/>
        <v>0</v>
      </c>
      <c r="H170">
        <f t="shared" si="10"/>
        <v>0</v>
      </c>
      <c r="I170" s="17">
        <f t="shared" si="11"/>
        <v>8118.3695727799886</v>
      </c>
    </row>
    <row r="171" spans="1:9">
      <c r="A171">
        <v>170</v>
      </c>
      <c r="B171" t="s">
        <v>84</v>
      </c>
      <c r="C171" s="61">
        <v>1.23629236</v>
      </c>
      <c r="D171">
        <v>0</v>
      </c>
      <c r="E171">
        <v>0</v>
      </c>
      <c r="F171">
        <f t="shared" si="8"/>
        <v>0</v>
      </c>
      <c r="G171">
        <f t="shared" si="9"/>
        <v>0</v>
      </c>
      <c r="H171">
        <f t="shared" si="10"/>
        <v>0</v>
      </c>
      <c r="I171" s="17">
        <f t="shared" si="11"/>
        <v>8119.605865139989</v>
      </c>
    </row>
    <row r="172" spans="1:9">
      <c r="A172">
        <v>171</v>
      </c>
      <c r="B172" t="s">
        <v>84</v>
      </c>
      <c r="C172" s="61">
        <v>1.03024363</v>
      </c>
      <c r="D172">
        <v>0</v>
      </c>
      <c r="E172">
        <v>0</v>
      </c>
      <c r="F172">
        <f t="shared" si="8"/>
        <v>0</v>
      </c>
      <c r="G172">
        <f t="shared" si="9"/>
        <v>0</v>
      </c>
      <c r="H172">
        <f t="shared" si="10"/>
        <v>0</v>
      </c>
      <c r="I172" s="17">
        <f t="shared" si="11"/>
        <v>8120.6361087699888</v>
      </c>
    </row>
    <row r="173" spans="1:9">
      <c r="A173">
        <v>172</v>
      </c>
      <c r="B173" t="s">
        <v>84</v>
      </c>
      <c r="C173" s="61">
        <v>1.4938532600000001</v>
      </c>
      <c r="D173">
        <v>0</v>
      </c>
      <c r="E173">
        <v>0</v>
      </c>
      <c r="F173">
        <f t="shared" si="8"/>
        <v>0</v>
      </c>
      <c r="G173">
        <f t="shared" si="9"/>
        <v>0</v>
      </c>
      <c r="H173">
        <f t="shared" si="10"/>
        <v>0</v>
      </c>
      <c r="I173" s="17">
        <f t="shared" si="11"/>
        <v>8122.1299620299887</v>
      </c>
    </row>
    <row r="174" spans="1:9">
      <c r="A174">
        <v>173</v>
      </c>
      <c r="B174" t="s">
        <v>84</v>
      </c>
      <c r="C174" s="61">
        <v>2.0604872599999999</v>
      </c>
      <c r="D174">
        <v>0</v>
      </c>
      <c r="E174">
        <v>0</v>
      </c>
      <c r="F174">
        <f t="shared" si="8"/>
        <v>0</v>
      </c>
      <c r="G174">
        <f t="shared" si="9"/>
        <v>0</v>
      </c>
      <c r="H174">
        <f t="shared" si="10"/>
        <v>0</v>
      </c>
      <c r="I174" s="17">
        <f t="shared" si="11"/>
        <v>8124.1904492899885</v>
      </c>
    </row>
    <row r="175" spans="1:9">
      <c r="A175">
        <v>174</v>
      </c>
      <c r="B175" t="s">
        <v>84</v>
      </c>
      <c r="C175" s="61">
        <v>4.1724867100000003</v>
      </c>
      <c r="D175">
        <v>0</v>
      </c>
      <c r="E175">
        <v>0</v>
      </c>
      <c r="F175">
        <f t="shared" si="8"/>
        <v>0</v>
      </c>
      <c r="G175">
        <f t="shared" si="9"/>
        <v>0</v>
      </c>
      <c r="H175">
        <f t="shared" si="10"/>
        <v>0</v>
      </c>
      <c r="I175" s="17">
        <f t="shared" si="11"/>
        <v>8128.3629359999886</v>
      </c>
    </row>
    <row r="176" spans="1:9">
      <c r="A176">
        <v>175</v>
      </c>
      <c r="B176" t="s">
        <v>84</v>
      </c>
      <c r="C176" s="61">
        <v>3.8634136200000002</v>
      </c>
      <c r="D176">
        <v>0</v>
      </c>
      <c r="E176">
        <v>0</v>
      </c>
      <c r="F176">
        <f t="shared" si="8"/>
        <v>0</v>
      </c>
      <c r="G176">
        <f t="shared" si="9"/>
        <v>0</v>
      </c>
      <c r="H176">
        <f t="shared" si="10"/>
        <v>0</v>
      </c>
      <c r="I176" s="17">
        <f t="shared" si="11"/>
        <v>8132.2263496199885</v>
      </c>
    </row>
    <row r="177" spans="1:10">
      <c r="A177">
        <v>176</v>
      </c>
      <c r="B177" t="s">
        <v>84</v>
      </c>
      <c r="C177" s="61">
        <v>2.2665359899999999</v>
      </c>
      <c r="D177">
        <v>0</v>
      </c>
      <c r="E177">
        <v>0</v>
      </c>
      <c r="F177">
        <f t="shared" si="8"/>
        <v>0</v>
      </c>
      <c r="G177">
        <f t="shared" si="9"/>
        <v>0</v>
      </c>
      <c r="H177">
        <f t="shared" si="10"/>
        <v>0</v>
      </c>
      <c r="I177" s="17">
        <f t="shared" si="11"/>
        <v>8134.4928856099887</v>
      </c>
      <c r="J177">
        <v>0</v>
      </c>
    </row>
    <row r="178" spans="1:10">
      <c r="A178">
        <v>177</v>
      </c>
      <c r="B178" t="s">
        <v>84</v>
      </c>
      <c r="C178" s="61">
        <v>1.03024363</v>
      </c>
      <c r="D178">
        <v>0</v>
      </c>
      <c r="E178">
        <v>0</v>
      </c>
      <c r="F178">
        <f t="shared" si="8"/>
        <v>0</v>
      </c>
      <c r="G178">
        <f t="shared" si="9"/>
        <v>0</v>
      </c>
      <c r="H178">
        <f t="shared" si="10"/>
        <v>0</v>
      </c>
      <c r="I178" s="17">
        <f t="shared" si="11"/>
        <v>8135.5231292399885</v>
      </c>
      <c r="J178">
        <v>17.621926197795261</v>
      </c>
    </row>
    <row r="179" spans="1:10">
      <c r="A179">
        <v>178</v>
      </c>
      <c r="B179" t="s">
        <v>85</v>
      </c>
      <c r="C179" s="61">
        <v>43.795001399999997</v>
      </c>
      <c r="D179">
        <v>2801.2402118247301</v>
      </c>
      <c r="E179">
        <v>327.43400000000003</v>
      </c>
      <c r="F179">
        <f t="shared" si="8"/>
        <v>5.3467719454080003</v>
      </c>
      <c r="G179">
        <f t="shared" si="9"/>
        <v>12.27515425238726</v>
      </c>
      <c r="H179">
        <f t="shared" si="10"/>
        <v>17.621926197795261</v>
      </c>
      <c r="I179" s="17">
        <f t="shared" si="11"/>
        <v>8179.3181306399883</v>
      </c>
      <c r="J179">
        <v>20.21902408692641</v>
      </c>
    </row>
    <row r="180" spans="1:10">
      <c r="A180">
        <v>179</v>
      </c>
      <c r="B180" t="s">
        <v>85</v>
      </c>
      <c r="C180" s="61">
        <v>34.947526400000001</v>
      </c>
      <c r="D180">
        <v>3214.0828971200699</v>
      </c>
      <c r="E180">
        <v>375.69099999999997</v>
      </c>
      <c r="F180">
        <f t="shared" si="8"/>
        <v>6.1347755545919993</v>
      </c>
      <c r="G180">
        <f t="shared" si="9"/>
        <v>14.08424853233441</v>
      </c>
      <c r="H180">
        <f t="shared" si="10"/>
        <v>20.21902408692641</v>
      </c>
      <c r="I180" s="17">
        <f t="shared" si="11"/>
        <v>8214.2656570399886</v>
      </c>
      <c r="J180">
        <v>31.962000667659993</v>
      </c>
    </row>
    <row r="181" spans="1:10">
      <c r="A181">
        <v>180</v>
      </c>
      <c r="B181" t="s">
        <v>85</v>
      </c>
      <c r="C181" s="61">
        <v>1.9464445100000001</v>
      </c>
      <c r="D181">
        <v>5080.7853072697699</v>
      </c>
      <c r="E181">
        <v>593.88800000000003</v>
      </c>
      <c r="F181">
        <f t="shared" si="8"/>
        <v>9.6977824450560011</v>
      </c>
      <c r="G181">
        <f t="shared" si="9"/>
        <v>22.26421822260399</v>
      </c>
      <c r="H181">
        <f t="shared" si="10"/>
        <v>31.962000667659993</v>
      </c>
      <c r="I181" s="17">
        <f t="shared" si="11"/>
        <v>8216.2121015499888</v>
      </c>
      <c r="J181">
        <v>32.585754269836094</v>
      </c>
    </row>
    <row r="182" spans="1:10">
      <c r="A182">
        <v>181</v>
      </c>
      <c r="B182" t="s">
        <v>85</v>
      </c>
      <c r="C182" s="61">
        <v>48.661112600000003</v>
      </c>
      <c r="D182">
        <v>5137.1525615377404</v>
      </c>
      <c r="E182">
        <v>616.96</v>
      </c>
      <c r="F182">
        <f t="shared" si="8"/>
        <v>10.07453233152</v>
      </c>
      <c r="G182">
        <f t="shared" si="9"/>
        <v>22.511221938316094</v>
      </c>
      <c r="H182">
        <f t="shared" si="10"/>
        <v>32.585754269836094</v>
      </c>
      <c r="I182" s="17">
        <f t="shared" si="11"/>
        <v>8264.8732141499895</v>
      </c>
      <c r="J182">
        <v>34.378813714638468</v>
      </c>
    </row>
    <row r="183" spans="1:10">
      <c r="A183">
        <v>182</v>
      </c>
      <c r="B183" t="s">
        <v>85</v>
      </c>
      <c r="C183" s="61">
        <v>5.5739092699999997</v>
      </c>
      <c r="D183">
        <v>5464.9697490857998</v>
      </c>
      <c r="E183">
        <v>638.79499999999996</v>
      </c>
      <c r="F183">
        <f t="shared" si="8"/>
        <v>10.43108285904</v>
      </c>
      <c r="G183">
        <f t="shared" si="9"/>
        <v>23.947730855598472</v>
      </c>
      <c r="H183">
        <f t="shared" si="10"/>
        <v>34.378813714638468</v>
      </c>
      <c r="I183" s="17">
        <f t="shared" si="11"/>
        <v>8270.44712341999</v>
      </c>
      <c r="J183">
        <v>35.102020336565346</v>
      </c>
    </row>
    <row r="184" spans="1:10">
      <c r="A184">
        <v>183</v>
      </c>
      <c r="B184" t="s">
        <v>85</v>
      </c>
      <c r="C184" s="61">
        <v>3.3620405099999999</v>
      </c>
      <c r="D184">
        <v>5579.9328748421603</v>
      </c>
      <c r="E184">
        <v>652.23299999999995</v>
      </c>
      <c r="F184">
        <f t="shared" si="8"/>
        <v>10.650516153696</v>
      </c>
      <c r="G184">
        <f t="shared" si="9"/>
        <v>24.451504182869346</v>
      </c>
      <c r="H184">
        <f t="shared" si="10"/>
        <v>35.102020336565346</v>
      </c>
      <c r="I184" s="17">
        <f t="shared" si="11"/>
        <v>8273.8091639299892</v>
      </c>
      <c r="J184">
        <v>35.187982736031429</v>
      </c>
    </row>
    <row r="185" spans="1:10">
      <c r="A185">
        <v>184</v>
      </c>
      <c r="B185" t="s">
        <v>85</v>
      </c>
      <c r="C185" s="61">
        <v>5.1315355199999999</v>
      </c>
      <c r="D185">
        <v>5593.5838533691303</v>
      </c>
      <c r="E185">
        <v>653.83399999999995</v>
      </c>
      <c r="F185">
        <f t="shared" si="8"/>
        <v>10.676659382207999</v>
      </c>
      <c r="G185">
        <f t="shared" si="9"/>
        <v>24.511323353823428</v>
      </c>
      <c r="H185">
        <f t="shared" si="10"/>
        <v>35.187982736031429</v>
      </c>
      <c r="I185" s="17">
        <f t="shared" si="11"/>
        <v>8278.9406994499896</v>
      </c>
      <c r="J185">
        <v>35.351226297428148</v>
      </c>
    </row>
    <row r="186" spans="1:10">
      <c r="A186">
        <v>185</v>
      </c>
      <c r="B186" t="s">
        <v>85</v>
      </c>
      <c r="C186" s="61">
        <v>5.6623840200000002</v>
      </c>
      <c r="D186">
        <v>5619.5866506898801</v>
      </c>
      <c r="E186">
        <v>656.85299999999995</v>
      </c>
      <c r="F186">
        <f t="shared" si="8"/>
        <v>10.725957575135999</v>
      </c>
      <c r="G186">
        <f t="shared" si="9"/>
        <v>24.625268722292148</v>
      </c>
      <c r="H186">
        <f t="shared" si="10"/>
        <v>35.351226297428148</v>
      </c>
      <c r="I186" s="17">
        <f t="shared" si="11"/>
        <v>8284.6030834699905</v>
      </c>
      <c r="J186">
        <v>35.555189574488928</v>
      </c>
    </row>
    <row r="187" spans="1:10">
      <c r="A187">
        <v>186</v>
      </c>
      <c r="B187" t="s">
        <v>85</v>
      </c>
      <c r="C187" s="61">
        <v>22.4725866</v>
      </c>
      <c r="D187">
        <v>5650.3952487305796</v>
      </c>
      <c r="E187">
        <v>661.07600000000002</v>
      </c>
      <c r="F187">
        <f t="shared" si="8"/>
        <v>10.794916259712</v>
      </c>
      <c r="G187">
        <f t="shared" si="9"/>
        <v>24.760273314776928</v>
      </c>
      <c r="H187">
        <f t="shared" si="10"/>
        <v>35.555189574488928</v>
      </c>
      <c r="I187" s="17">
        <f t="shared" si="11"/>
        <v>8307.0756700699912</v>
      </c>
      <c r="J187">
        <v>35.662201307869452</v>
      </c>
    </row>
    <row r="188" spans="1:10">
      <c r="A188">
        <v>187</v>
      </c>
      <c r="B188" t="s">
        <v>85</v>
      </c>
      <c r="C188" s="61">
        <v>4.0698385100000003</v>
      </c>
      <c r="D188">
        <v>5668.9801955594703</v>
      </c>
      <c r="E188">
        <v>662.64200000000005</v>
      </c>
      <c r="F188">
        <f t="shared" si="8"/>
        <v>10.820487962304</v>
      </c>
      <c r="G188">
        <f t="shared" si="9"/>
        <v>24.841713345565452</v>
      </c>
      <c r="H188">
        <f t="shared" si="10"/>
        <v>35.662201307869452</v>
      </c>
      <c r="I188" s="17">
        <f t="shared" si="11"/>
        <v>8311.1455085799917</v>
      </c>
      <c r="J188">
        <v>36.474386012413206</v>
      </c>
    </row>
    <row r="189" spans="1:10">
      <c r="A189">
        <v>188</v>
      </c>
      <c r="B189" t="s">
        <v>85</v>
      </c>
      <c r="C189" s="61">
        <v>4.0698385100000003</v>
      </c>
      <c r="D189">
        <v>5574.1236913964103</v>
      </c>
      <c r="E189">
        <v>737.83500000000004</v>
      </c>
      <c r="F189">
        <f t="shared" si="8"/>
        <v>12.04833791952</v>
      </c>
      <c r="G189">
        <f t="shared" si="9"/>
        <v>24.426048092893204</v>
      </c>
      <c r="H189">
        <f t="shared" si="10"/>
        <v>36.474386012413206</v>
      </c>
      <c r="I189" s="17">
        <f t="shared" si="11"/>
        <v>8315.2153470899921</v>
      </c>
      <c r="J189">
        <v>36.474473075827056</v>
      </c>
    </row>
    <row r="190" spans="1:10">
      <c r="A190">
        <v>189</v>
      </c>
      <c r="B190" t="s">
        <v>85</v>
      </c>
      <c r="C190" s="61">
        <v>284.88869599999998</v>
      </c>
      <c r="D190">
        <v>5798.1011328115901</v>
      </c>
      <c r="E190">
        <v>677.73500000000001</v>
      </c>
      <c r="F190">
        <f t="shared" si="8"/>
        <v>11.066946268320001</v>
      </c>
      <c r="G190">
        <f t="shared" si="9"/>
        <v>25.407526807507057</v>
      </c>
      <c r="H190">
        <f t="shared" si="10"/>
        <v>36.474473075827056</v>
      </c>
      <c r="I190" s="17">
        <f t="shared" si="11"/>
        <v>8600.104043089992</v>
      </c>
      <c r="J190">
        <v>36.621351256059235</v>
      </c>
    </row>
    <row r="191" spans="1:10">
      <c r="A191">
        <v>190</v>
      </c>
      <c r="B191" t="s">
        <v>85</v>
      </c>
      <c r="C191" s="61">
        <v>15.925454999999999</v>
      </c>
      <c r="D191">
        <v>5787.2489022683103</v>
      </c>
      <c r="E191">
        <v>689.64200000000005</v>
      </c>
      <c r="F191">
        <f t="shared" si="8"/>
        <v>11.261379386304</v>
      </c>
      <c r="G191">
        <f t="shared" si="9"/>
        <v>25.359971869755235</v>
      </c>
      <c r="H191">
        <f t="shared" si="10"/>
        <v>36.621351256059235</v>
      </c>
      <c r="I191" s="17">
        <f t="shared" si="11"/>
        <v>8616.0294980899926</v>
      </c>
      <c r="J191">
        <v>36.922319897375907</v>
      </c>
    </row>
    <row r="192" spans="1:10">
      <c r="A192">
        <v>191</v>
      </c>
      <c r="B192" t="s">
        <v>85</v>
      </c>
      <c r="C192" s="61">
        <v>41.583132599999999</v>
      </c>
      <c r="D192">
        <v>5712.4828067005501</v>
      </c>
      <c r="E192">
        <v>728.13699999999994</v>
      </c>
      <c r="F192">
        <f t="shared" si="8"/>
        <v>11.889976251743999</v>
      </c>
      <c r="G192">
        <f t="shared" si="9"/>
        <v>25.032343645631908</v>
      </c>
      <c r="H192">
        <f t="shared" si="10"/>
        <v>36.922319897375907</v>
      </c>
      <c r="I192" s="17">
        <f t="shared" si="11"/>
        <v>8657.6126306899932</v>
      </c>
      <c r="J192">
        <v>37.64125870648769</v>
      </c>
    </row>
    <row r="193" spans="1:14">
      <c r="A193">
        <v>192</v>
      </c>
      <c r="B193" t="s">
        <v>85</v>
      </c>
      <c r="C193" s="61">
        <v>20.7030916</v>
      </c>
      <c r="D193">
        <v>5954.0011187746304</v>
      </c>
      <c r="E193">
        <v>707.35199999999998</v>
      </c>
      <c r="F193">
        <f t="shared" si="8"/>
        <v>11.550571501823999</v>
      </c>
      <c r="G193">
        <f t="shared" si="9"/>
        <v>26.090687204663691</v>
      </c>
      <c r="H193">
        <f t="shared" si="10"/>
        <v>37.64125870648769</v>
      </c>
      <c r="I193" s="17">
        <f t="shared" si="11"/>
        <v>8678.3157222899936</v>
      </c>
      <c r="J193">
        <v>37.66606425888304</v>
      </c>
    </row>
    <row r="194" spans="1:14">
      <c r="A194">
        <v>193</v>
      </c>
      <c r="B194" t="s">
        <v>85</v>
      </c>
      <c r="C194" s="61">
        <v>960.924263</v>
      </c>
      <c r="D194">
        <v>5957.0645352715101</v>
      </c>
      <c r="E194">
        <v>708.04899999999998</v>
      </c>
      <c r="F194">
        <f t="shared" ref="F194:F257" si="12">E194*$K$1*$K$2/1000000</f>
        <v>11.561953032288001</v>
      </c>
      <c r="G194">
        <f t="shared" ref="G194:G260" si="13">D194*$K$3/1000</f>
        <v>26.104111226595041</v>
      </c>
      <c r="H194">
        <f t="shared" ref="H194:H257" si="14">F194+G194</f>
        <v>37.66606425888304</v>
      </c>
      <c r="I194" s="17">
        <f t="shared" si="11"/>
        <v>9639.2399852899944</v>
      </c>
      <c r="J194">
        <v>38.949384953117331</v>
      </c>
    </row>
    <row r="195" spans="1:14">
      <c r="A195">
        <v>194</v>
      </c>
      <c r="B195" t="s">
        <v>85</v>
      </c>
      <c r="C195" s="61">
        <v>95.375780800000001</v>
      </c>
      <c r="D195">
        <v>6160.0535829292103</v>
      </c>
      <c r="E195">
        <v>732.16600000000005</v>
      </c>
      <c r="F195">
        <f t="shared" si="12"/>
        <v>11.955767049792001</v>
      </c>
      <c r="G195">
        <f t="shared" si="13"/>
        <v>26.99361790332533</v>
      </c>
      <c r="H195">
        <f t="shared" si="14"/>
        <v>38.949384953117331</v>
      </c>
      <c r="I195" s="17">
        <f t="shared" ref="I195:I259" si="15">C195+I194</f>
        <v>9734.6157660899935</v>
      </c>
      <c r="J195">
        <v>39.034931509585704</v>
      </c>
    </row>
    <row r="196" spans="1:14">
      <c r="A196">
        <v>195</v>
      </c>
      <c r="B196" t="s">
        <v>85</v>
      </c>
      <c r="C196" s="61">
        <v>3.45051526</v>
      </c>
      <c r="D196">
        <v>6173.7848059196604</v>
      </c>
      <c r="E196">
        <v>733.72</v>
      </c>
      <c r="F196">
        <f t="shared" si="12"/>
        <v>11.981142800640001</v>
      </c>
      <c r="G196">
        <f t="shared" si="13"/>
        <v>27.053788708945707</v>
      </c>
      <c r="H196">
        <f t="shared" si="14"/>
        <v>39.034931509585704</v>
      </c>
      <c r="I196" s="17">
        <f t="shared" si="15"/>
        <v>9738.066281349993</v>
      </c>
      <c r="J196">
        <v>43.040851743558157</v>
      </c>
    </row>
    <row r="197" spans="1:14">
      <c r="A197">
        <v>196</v>
      </c>
      <c r="B197" t="s">
        <v>85</v>
      </c>
      <c r="C197" s="61">
        <v>1.5925454999999999</v>
      </c>
      <c r="D197">
        <v>6841.9155390427004</v>
      </c>
      <c r="E197">
        <v>799.745</v>
      </c>
      <c r="F197">
        <f t="shared" si="12"/>
        <v>13.059285625439999</v>
      </c>
      <c r="G197">
        <f t="shared" si="13"/>
        <v>29.98156611811816</v>
      </c>
      <c r="H197">
        <f t="shared" si="14"/>
        <v>43.040851743558157</v>
      </c>
      <c r="I197" s="17">
        <f t="shared" si="15"/>
        <v>9739.6588268499927</v>
      </c>
      <c r="J197">
        <v>43.43740030441495</v>
      </c>
    </row>
    <row r="198" spans="1:14">
      <c r="A198">
        <v>197</v>
      </c>
      <c r="B198" t="s">
        <v>85</v>
      </c>
      <c r="C198" s="61">
        <v>308.68840399999999</v>
      </c>
      <c r="D198">
        <v>6869.6268874446696</v>
      </c>
      <c r="E198">
        <v>816.59299999999996</v>
      </c>
      <c r="F198">
        <f t="shared" si="12"/>
        <v>13.334401874015999</v>
      </c>
      <c r="G198">
        <f t="shared" si="13"/>
        <v>30.102998430398955</v>
      </c>
      <c r="H198">
        <f t="shared" si="14"/>
        <v>43.43740030441495</v>
      </c>
      <c r="I198" s="17">
        <f t="shared" si="15"/>
        <v>10048.347230849993</v>
      </c>
      <c r="J198">
        <v>44.029767758458775</v>
      </c>
    </row>
    <row r="199" spans="1:14">
      <c r="A199">
        <v>198</v>
      </c>
      <c r="B199" t="s">
        <v>85</v>
      </c>
      <c r="C199" s="61">
        <v>1144.067</v>
      </c>
      <c r="D199">
        <v>6963.5412283317</v>
      </c>
      <c r="E199">
        <v>827.66700000000003</v>
      </c>
      <c r="F199">
        <f t="shared" si="12"/>
        <v>13.515232675104002</v>
      </c>
      <c r="G199">
        <f t="shared" si="13"/>
        <v>30.514535083354769</v>
      </c>
      <c r="H199">
        <f t="shared" si="14"/>
        <v>44.029767758458775</v>
      </c>
      <c r="I199" s="17">
        <f t="shared" si="15"/>
        <v>11192.414230849994</v>
      </c>
      <c r="J199">
        <v>44.700237150688807</v>
      </c>
    </row>
    <row r="200" spans="1:14">
      <c r="A200">
        <v>199</v>
      </c>
      <c r="B200" t="s">
        <v>85</v>
      </c>
      <c r="C200" s="61">
        <v>1170.5209500000001</v>
      </c>
      <c r="D200">
        <v>7069.5736075434597</v>
      </c>
      <c r="E200">
        <v>840.27200000000005</v>
      </c>
      <c r="F200">
        <f t="shared" si="12"/>
        <v>13.721063652864</v>
      </c>
      <c r="G200">
        <f t="shared" si="13"/>
        <v>30.97917349782481</v>
      </c>
      <c r="H200">
        <f t="shared" si="14"/>
        <v>44.700237150688807</v>
      </c>
      <c r="I200" s="17">
        <f t="shared" si="15"/>
        <v>12362.935180849994</v>
      </c>
      <c r="J200">
        <v>45.725355126275588</v>
      </c>
      <c r="K200">
        <f>G201</f>
        <v>31.689641960483584</v>
      </c>
      <c r="L200">
        <f>H201</f>
        <v>45.725355126275588</v>
      </c>
    </row>
    <row r="201" spans="1:14">
      <c r="A201">
        <v>200</v>
      </c>
      <c r="B201" t="s">
        <v>85</v>
      </c>
      <c r="C201" s="61">
        <v>394.59738599999997</v>
      </c>
      <c r="D201">
        <v>7231.7054053126003</v>
      </c>
      <c r="E201">
        <v>859.54100000000005</v>
      </c>
      <c r="F201">
        <f t="shared" si="12"/>
        <v>14.035713165792002</v>
      </c>
      <c r="G201">
        <f t="shared" si="13"/>
        <v>31.689641960483584</v>
      </c>
      <c r="H201">
        <f t="shared" si="14"/>
        <v>45.725355126275588</v>
      </c>
      <c r="I201" s="17">
        <f t="shared" si="15"/>
        <v>12757.532566849994</v>
      </c>
      <c r="J201">
        <v>45.856307710606885</v>
      </c>
      <c r="K201">
        <f>G201-G179</f>
        <v>19.414487708096324</v>
      </c>
      <c r="L201">
        <f>H201-H179</f>
        <v>28.103428928480326</v>
      </c>
      <c r="N201">
        <f>H201-G201</f>
        <v>14.035713165792004</v>
      </c>
    </row>
    <row r="202" spans="1:14">
      <c r="A202">
        <v>201</v>
      </c>
      <c r="B202" t="s">
        <v>85</v>
      </c>
      <c r="C202" s="61">
        <v>578.35944199999994</v>
      </c>
      <c r="D202">
        <v>7246.4526187121801</v>
      </c>
      <c r="E202">
        <v>863.60299999999995</v>
      </c>
      <c r="F202">
        <f t="shared" si="12"/>
        <v>14.102042831136</v>
      </c>
      <c r="G202">
        <f t="shared" si="13"/>
        <v>31.754264879470885</v>
      </c>
      <c r="H202">
        <f t="shared" si="14"/>
        <v>45.856307710606885</v>
      </c>
      <c r="I202" s="17">
        <f t="shared" si="15"/>
        <v>13335.892008849994</v>
      </c>
      <c r="J202">
        <v>45.883082753637595</v>
      </c>
      <c r="N202">
        <f>L201-K201</f>
        <v>8.6889412203840024</v>
      </c>
    </row>
    <row r="203" spans="1:14">
      <c r="A203">
        <v>202</v>
      </c>
      <c r="B203" t="s">
        <v>85</v>
      </c>
      <c r="C203" s="61">
        <v>1101.51064</v>
      </c>
      <c r="D203">
        <v>7256.6581232831404</v>
      </c>
      <c r="E203">
        <v>862.50400000000002</v>
      </c>
      <c r="F203">
        <f t="shared" si="12"/>
        <v>14.084096917247999</v>
      </c>
      <c r="G203">
        <f t="shared" si="13"/>
        <v>31.798985836389598</v>
      </c>
      <c r="H203">
        <f t="shared" si="14"/>
        <v>45.883082753637595</v>
      </c>
      <c r="I203" s="17">
        <f t="shared" si="15"/>
        <v>14437.402648849995</v>
      </c>
      <c r="J203">
        <v>46.156149991499582</v>
      </c>
    </row>
    <row r="204" spans="1:14">
      <c r="A204">
        <v>203</v>
      </c>
      <c r="B204" t="s">
        <v>85</v>
      </c>
      <c r="C204" s="61">
        <v>48.926536900000002</v>
      </c>
      <c r="D204">
        <v>7299.9535546424804</v>
      </c>
      <c r="E204">
        <v>867.60799999999995</v>
      </c>
      <c r="F204">
        <f t="shared" si="12"/>
        <v>14.167441725695999</v>
      </c>
      <c r="G204">
        <f t="shared" si="13"/>
        <v>31.988708265803584</v>
      </c>
      <c r="H204">
        <f t="shared" si="14"/>
        <v>46.156149991499582</v>
      </c>
      <c r="I204" s="17">
        <f t="shared" si="15"/>
        <v>14486.329185749995</v>
      </c>
      <c r="J204">
        <v>47.370415265250834</v>
      </c>
    </row>
    <row r="205" spans="1:14">
      <c r="A205">
        <v>204</v>
      </c>
      <c r="B205" t="s">
        <v>85</v>
      </c>
      <c r="C205" s="61">
        <v>467.146681</v>
      </c>
      <c r="D205">
        <v>7486.8112324476497</v>
      </c>
      <c r="E205">
        <v>891.82500000000005</v>
      </c>
      <c r="F205">
        <f t="shared" si="12"/>
        <v>14.5628886744</v>
      </c>
      <c r="G205">
        <f t="shared" si="13"/>
        <v>32.807526590850834</v>
      </c>
      <c r="H205">
        <f t="shared" si="14"/>
        <v>47.370415265250834</v>
      </c>
      <c r="I205" s="17">
        <f t="shared" si="15"/>
        <v>14953.475866749995</v>
      </c>
      <c r="J205">
        <v>48.617357970391083</v>
      </c>
    </row>
    <row r="206" spans="1:14">
      <c r="A206">
        <v>205</v>
      </c>
      <c r="B206" t="s">
        <v>85</v>
      </c>
      <c r="C206" s="61">
        <v>633.656161</v>
      </c>
      <c r="D206">
        <v>7680.1236274533303</v>
      </c>
      <c r="E206">
        <v>916.31100000000004</v>
      </c>
      <c r="F206">
        <f t="shared" si="12"/>
        <v>14.962728208032001</v>
      </c>
      <c r="G206">
        <f t="shared" si="13"/>
        <v>33.654629762359079</v>
      </c>
      <c r="H206">
        <f t="shared" si="14"/>
        <v>48.617357970391083</v>
      </c>
      <c r="I206" s="17">
        <f t="shared" si="15"/>
        <v>15587.132027749996</v>
      </c>
      <c r="J206">
        <v>49.151785674716109</v>
      </c>
    </row>
    <row r="207" spans="1:14">
      <c r="A207">
        <v>206</v>
      </c>
      <c r="B207" t="s">
        <v>85</v>
      </c>
      <c r="C207" s="61">
        <v>130.057883</v>
      </c>
      <c r="D207">
        <v>7764.6391837274105</v>
      </c>
      <c r="E207">
        <v>926.35900000000004</v>
      </c>
      <c r="F207">
        <f t="shared" si="12"/>
        <v>15.126805135008</v>
      </c>
      <c r="G207">
        <f t="shared" si="13"/>
        <v>34.02498053970811</v>
      </c>
      <c r="H207">
        <f t="shared" si="14"/>
        <v>49.151785674716109</v>
      </c>
      <c r="I207" s="17">
        <f t="shared" si="15"/>
        <v>15717.189910749996</v>
      </c>
      <c r="J207">
        <v>51.462173307303736</v>
      </c>
    </row>
    <row r="208" spans="1:14">
      <c r="A208">
        <v>207</v>
      </c>
      <c r="B208" t="s">
        <v>85</v>
      </c>
      <c r="C208" s="61">
        <v>145.09859</v>
      </c>
      <c r="D208">
        <v>8127.5962995289501</v>
      </c>
      <c r="E208">
        <v>970.44500000000005</v>
      </c>
      <c r="F208">
        <f t="shared" si="12"/>
        <v>15.84669918384</v>
      </c>
      <c r="G208">
        <f t="shared" si="13"/>
        <v>35.615474123463734</v>
      </c>
      <c r="H208">
        <f t="shared" si="14"/>
        <v>51.462173307303736</v>
      </c>
      <c r="I208" s="17">
        <f t="shared" si="15"/>
        <v>15862.288500749995</v>
      </c>
      <c r="J208">
        <v>53.185970441251278</v>
      </c>
    </row>
    <row r="209" spans="1:10">
      <c r="A209">
        <v>208</v>
      </c>
      <c r="B209" t="s">
        <v>85</v>
      </c>
      <c r="C209" s="61">
        <v>44.237375100000001</v>
      </c>
      <c r="D209">
        <v>8411.1600894162093</v>
      </c>
      <c r="E209">
        <v>999.91399999999999</v>
      </c>
      <c r="F209">
        <f t="shared" si="12"/>
        <v>16.327907679168</v>
      </c>
      <c r="G209">
        <f t="shared" si="13"/>
        <v>36.858062762083279</v>
      </c>
      <c r="H209">
        <f t="shared" si="14"/>
        <v>53.185970441251278</v>
      </c>
      <c r="I209" s="17">
        <f t="shared" si="15"/>
        <v>15906.525875849995</v>
      </c>
      <c r="J209">
        <v>53.275367944913064</v>
      </c>
    </row>
    <row r="210" spans="1:10">
      <c r="A210">
        <v>209</v>
      </c>
      <c r="B210" t="s">
        <v>85</v>
      </c>
      <c r="C210" s="61">
        <v>57.774011899999998</v>
      </c>
      <c r="D210">
        <v>8425.7701142457208</v>
      </c>
      <c r="E210">
        <v>1001.468</v>
      </c>
      <c r="F210">
        <f t="shared" si="12"/>
        <v>16.353283430015999</v>
      </c>
      <c r="G210">
        <f t="shared" si="13"/>
        <v>36.922084514897065</v>
      </c>
      <c r="H210">
        <f t="shared" si="14"/>
        <v>53.275367944913064</v>
      </c>
      <c r="I210" s="17">
        <f t="shared" si="15"/>
        <v>15964.299887749994</v>
      </c>
      <c r="J210">
        <v>53.680410534518913</v>
      </c>
    </row>
    <row r="211" spans="1:10">
      <c r="A211">
        <v>210</v>
      </c>
      <c r="B211" t="s">
        <v>85</v>
      </c>
      <c r="C211" s="61">
        <v>108.470044</v>
      </c>
      <c r="D211">
        <v>8489.9562537214097</v>
      </c>
      <c r="E211">
        <v>1009.048</v>
      </c>
      <c r="F211">
        <f t="shared" si="12"/>
        <v>16.477059614976</v>
      </c>
      <c r="G211">
        <f t="shared" si="13"/>
        <v>37.203350919542913</v>
      </c>
      <c r="H211">
        <f t="shared" si="14"/>
        <v>53.680410534518913</v>
      </c>
      <c r="I211" s="17">
        <f t="shared" si="15"/>
        <v>16072.769931749994</v>
      </c>
      <c r="J211">
        <v>54.789297901928308</v>
      </c>
    </row>
    <row r="212" spans="1:10">
      <c r="A212">
        <v>211</v>
      </c>
      <c r="B212" t="s">
        <v>85</v>
      </c>
      <c r="C212" s="61">
        <v>90.8635685</v>
      </c>
      <c r="D212">
        <v>8665.1565955969309</v>
      </c>
      <c r="E212">
        <v>1029.94</v>
      </c>
      <c r="F212">
        <f t="shared" si="12"/>
        <v>16.818211601280002</v>
      </c>
      <c r="G212">
        <f t="shared" si="13"/>
        <v>37.971086300648302</v>
      </c>
      <c r="H212">
        <f t="shared" si="14"/>
        <v>54.789297901928308</v>
      </c>
      <c r="I212" s="17">
        <f t="shared" si="15"/>
        <v>16163.633500249995</v>
      </c>
      <c r="J212">
        <v>54.879785152835495</v>
      </c>
    </row>
    <row r="213" spans="1:10">
      <c r="A213">
        <v>212</v>
      </c>
      <c r="B213" t="s">
        <v>85</v>
      </c>
      <c r="C213" s="61">
        <v>72.549295200000003</v>
      </c>
      <c r="D213">
        <v>8679.4973334294009</v>
      </c>
      <c r="E213">
        <v>1031.633</v>
      </c>
      <c r="F213">
        <f t="shared" si="12"/>
        <v>16.845857126496</v>
      </c>
      <c r="G213">
        <f t="shared" si="13"/>
        <v>38.033928026339495</v>
      </c>
      <c r="H213">
        <f t="shared" si="14"/>
        <v>54.879785152835495</v>
      </c>
      <c r="I213" s="17">
        <f t="shared" si="15"/>
        <v>16236.182795449995</v>
      </c>
      <c r="J213">
        <v>54.948884016436033</v>
      </c>
    </row>
    <row r="214" spans="1:10">
      <c r="A214">
        <v>213</v>
      </c>
      <c r="B214" t="s">
        <v>85</v>
      </c>
      <c r="C214" s="61">
        <v>195.794622</v>
      </c>
      <c r="D214">
        <v>8915.5716615983092</v>
      </c>
      <c r="E214">
        <v>972.51300000000003</v>
      </c>
      <c r="F214">
        <f t="shared" si="12"/>
        <v>15.880468201055999</v>
      </c>
      <c r="G214">
        <f t="shared" si="13"/>
        <v>39.068415815380035</v>
      </c>
      <c r="H214">
        <f t="shared" si="14"/>
        <v>54.948884016436033</v>
      </c>
      <c r="I214" s="17">
        <f t="shared" si="15"/>
        <v>16431.977417449994</v>
      </c>
      <c r="J214">
        <v>55.691685867082512</v>
      </c>
    </row>
    <row r="215" spans="1:10">
      <c r="A215">
        <v>214</v>
      </c>
      <c r="B215" t="s">
        <v>85</v>
      </c>
      <c r="C215" s="61">
        <v>151.468772</v>
      </c>
      <c r="D215">
        <v>8807.9001040733801</v>
      </c>
      <c r="E215">
        <v>1046.896</v>
      </c>
      <c r="F215">
        <f t="shared" si="12"/>
        <v>17.095091415552002</v>
      </c>
      <c r="G215">
        <f t="shared" si="13"/>
        <v>38.596594451530507</v>
      </c>
      <c r="H215">
        <f t="shared" si="14"/>
        <v>55.691685867082512</v>
      </c>
      <c r="I215" s="17">
        <f t="shared" si="15"/>
        <v>16583.446189449995</v>
      </c>
      <c r="J215">
        <v>56.447019443584168</v>
      </c>
    </row>
    <row r="216" spans="1:10">
      <c r="A216">
        <v>215</v>
      </c>
      <c r="B216" t="s">
        <v>85</v>
      </c>
      <c r="C216" s="61">
        <v>63.7018202</v>
      </c>
      <c r="D216">
        <v>8927.1502502695494</v>
      </c>
      <c r="E216">
        <v>1061.1510000000001</v>
      </c>
      <c r="F216">
        <f t="shared" si="12"/>
        <v>17.327865758111997</v>
      </c>
      <c r="G216">
        <f t="shared" si="13"/>
        <v>39.11915368547217</v>
      </c>
      <c r="H216">
        <f t="shared" si="14"/>
        <v>56.447019443584168</v>
      </c>
      <c r="I216" s="17">
        <f t="shared" si="15"/>
        <v>16647.148009649994</v>
      </c>
      <c r="J216">
        <v>56.812502319605592</v>
      </c>
    </row>
    <row r="217" spans="1:10">
      <c r="A217">
        <v>216</v>
      </c>
      <c r="B217" t="s">
        <v>85</v>
      </c>
      <c r="C217" s="61">
        <v>1.5925454999999999</v>
      </c>
      <c r="D217">
        <v>8985.2488437821194</v>
      </c>
      <c r="E217">
        <v>1067.942</v>
      </c>
      <c r="F217">
        <f t="shared" si="12"/>
        <v>17.438758115904001</v>
      </c>
      <c r="G217">
        <f t="shared" si="13"/>
        <v>39.373744203701591</v>
      </c>
      <c r="H217">
        <f t="shared" si="14"/>
        <v>56.812502319605592</v>
      </c>
      <c r="I217" s="17">
        <f t="shared" si="15"/>
        <v>16648.740555149994</v>
      </c>
      <c r="J217">
        <v>57.06066540595512</v>
      </c>
    </row>
    <row r="218" spans="1:10">
      <c r="A218">
        <v>217</v>
      </c>
      <c r="B218" t="s">
        <v>85</v>
      </c>
      <c r="C218" s="61">
        <v>78.0347297</v>
      </c>
      <c r="D218">
        <v>9024.3814238369596</v>
      </c>
      <c r="E218">
        <v>1072.6379999999999</v>
      </c>
      <c r="F218">
        <f t="shared" si="12"/>
        <v>17.515440565055997</v>
      </c>
      <c r="G218">
        <f t="shared" si="13"/>
        <v>39.545224840899124</v>
      </c>
      <c r="H218">
        <f t="shared" si="14"/>
        <v>57.06066540595512</v>
      </c>
      <c r="I218" s="17">
        <f t="shared" si="15"/>
        <v>16726.775284849995</v>
      </c>
      <c r="J218">
        <v>57.150543365728083</v>
      </c>
    </row>
    <row r="219" spans="1:10">
      <c r="A219">
        <v>218</v>
      </c>
      <c r="B219" t="s">
        <v>85</v>
      </c>
      <c r="C219" s="61">
        <v>80.158123700000004</v>
      </c>
      <c r="D219">
        <v>9084.8391148903302</v>
      </c>
      <c r="E219">
        <v>1061.9179999999999</v>
      </c>
      <c r="F219">
        <f t="shared" si="12"/>
        <v>17.340390340415997</v>
      </c>
      <c r="G219">
        <f t="shared" si="13"/>
        <v>39.810153025312083</v>
      </c>
      <c r="H219">
        <f t="shared" si="14"/>
        <v>57.150543365728083</v>
      </c>
      <c r="I219" s="17">
        <f t="shared" si="15"/>
        <v>16806.933408549994</v>
      </c>
      <c r="J219">
        <v>57.400401804779818</v>
      </c>
    </row>
    <row r="220" spans="1:10">
      <c r="A220">
        <v>219</v>
      </c>
      <c r="B220" t="s">
        <v>85</v>
      </c>
      <c r="C220" s="61">
        <v>55.6506179</v>
      </c>
      <c r="D220">
        <v>9063.2900836779809</v>
      </c>
      <c r="E220">
        <v>1083.002</v>
      </c>
      <c r="F220">
        <f t="shared" si="12"/>
        <v>17.684677554623999</v>
      </c>
      <c r="G220">
        <f t="shared" si="13"/>
        <v>39.715724250155816</v>
      </c>
      <c r="H220">
        <f t="shared" si="14"/>
        <v>57.400401804779818</v>
      </c>
      <c r="I220" s="17">
        <f t="shared" si="15"/>
        <v>16862.584026449993</v>
      </c>
      <c r="J220">
        <v>57.799797196792277</v>
      </c>
    </row>
    <row r="221" spans="1:10">
      <c r="A221">
        <v>220</v>
      </c>
      <c r="B221" t="s">
        <v>85</v>
      </c>
      <c r="C221" s="61">
        <v>59.543506899999997</v>
      </c>
      <c r="D221">
        <v>9141.3950114218696</v>
      </c>
      <c r="E221">
        <v>1086.501</v>
      </c>
      <c r="F221">
        <f t="shared" si="12"/>
        <v>17.741813817312</v>
      </c>
      <c r="G221">
        <f t="shared" si="13"/>
        <v>40.057983379480277</v>
      </c>
      <c r="H221">
        <f t="shared" si="14"/>
        <v>57.799797196792277</v>
      </c>
      <c r="I221" s="17">
        <f t="shared" si="15"/>
        <v>16922.127533349994</v>
      </c>
      <c r="J221">
        <v>57.968787240286943</v>
      </c>
    </row>
    <row r="222" spans="1:10">
      <c r="A222">
        <v>221</v>
      </c>
      <c r="B222" t="s">
        <v>85</v>
      </c>
      <c r="C222" s="61">
        <v>85.201184499999997</v>
      </c>
      <c r="D222">
        <v>9168.9104058081593</v>
      </c>
      <c r="E222">
        <v>1089.4659999999999</v>
      </c>
      <c r="F222">
        <f t="shared" si="12"/>
        <v>17.790230227391998</v>
      </c>
      <c r="G222">
        <f t="shared" si="13"/>
        <v>40.178557012894942</v>
      </c>
      <c r="H222">
        <f t="shared" si="14"/>
        <v>57.968787240286943</v>
      </c>
      <c r="I222" s="17">
        <f t="shared" si="15"/>
        <v>17007.328717849996</v>
      </c>
      <c r="J222">
        <v>58.497425028676751</v>
      </c>
    </row>
    <row r="223" spans="1:10">
      <c r="A223">
        <v>222</v>
      </c>
      <c r="B223" t="s">
        <v>85</v>
      </c>
      <c r="C223" s="61">
        <v>212.33940100000001</v>
      </c>
      <c r="D223">
        <v>9251.6500569822201</v>
      </c>
      <c r="E223">
        <v>1099.636</v>
      </c>
      <c r="F223">
        <f t="shared" si="12"/>
        <v>17.956299330432003</v>
      </c>
      <c r="G223">
        <f t="shared" si="13"/>
        <v>40.541125698244748</v>
      </c>
      <c r="H223">
        <f t="shared" si="14"/>
        <v>58.497425028676751</v>
      </c>
      <c r="I223" s="17">
        <f t="shared" si="15"/>
        <v>17219.668118849997</v>
      </c>
      <c r="J223">
        <v>58.921067437661932</v>
      </c>
    </row>
    <row r="224" spans="1:10">
      <c r="A224">
        <v>223</v>
      </c>
      <c r="B224" t="s">
        <v>85</v>
      </c>
      <c r="C224" s="61">
        <v>50.784506700000001</v>
      </c>
      <c r="D224">
        <v>9318.4411281876492</v>
      </c>
      <c r="E224">
        <v>1107.6559999999999</v>
      </c>
      <c r="F224">
        <f t="shared" si="12"/>
        <v>18.087260412671998</v>
      </c>
      <c r="G224">
        <f t="shared" si="13"/>
        <v>40.83380702498993</v>
      </c>
      <c r="H224">
        <f t="shared" si="14"/>
        <v>58.921067437661932</v>
      </c>
      <c r="I224" s="17">
        <f t="shared" si="15"/>
        <v>17270.452625549999</v>
      </c>
      <c r="J224">
        <v>59.202652326917232</v>
      </c>
    </row>
    <row r="225" spans="1:10">
      <c r="A225">
        <v>224</v>
      </c>
      <c r="B225" t="s">
        <v>85</v>
      </c>
      <c r="C225" s="61">
        <v>50.076708699999998</v>
      </c>
      <c r="D225">
        <v>9363.0840958131903</v>
      </c>
      <c r="E225">
        <v>1112.92</v>
      </c>
      <c r="F225">
        <f t="shared" si="12"/>
        <v>18.173217911040002</v>
      </c>
      <c r="G225">
        <f t="shared" si="13"/>
        <v>41.029434415877226</v>
      </c>
      <c r="H225">
        <f t="shared" si="14"/>
        <v>59.202652326917232</v>
      </c>
      <c r="I225" s="17">
        <f t="shared" si="15"/>
        <v>17320.529334249997</v>
      </c>
      <c r="J225">
        <v>59.584803704310886</v>
      </c>
    </row>
    <row r="226" spans="1:10">
      <c r="A226">
        <v>225</v>
      </c>
      <c r="B226" t="s">
        <v>85</v>
      </c>
      <c r="C226" s="61">
        <v>252.683887</v>
      </c>
      <c r="D226">
        <v>9423.6710845685793</v>
      </c>
      <c r="E226">
        <v>1120.0640000000001</v>
      </c>
      <c r="F226">
        <f t="shared" si="12"/>
        <v>18.289874515968002</v>
      </c>
      <c r="G226">
        <f t="shared" si="13"/>
        <v>41.294929188342884</v>
      </c>
      <c r="H226">
        <f t="shared" si="14"/>
        <v>59.584803704310886</v>
      </c>
      <c r="I226" s="17">
        <f t="shared" si="15"/>
        <v>17573.213221249996</v>
      </c>
      <c r="J226">
        <v>61.736342523403209</v>
      </c>
    </row>
    <row r="227" spans="1:10">
      <c r="A227">
        <v>226</v>
      </c>
      <c r="B227" t="s">
        <v>85</v>
      </c>
      <c r="C227" s="61">
        <v>92.102215000000001</v>
      </c>
      <c r="D227">
        <v>9763.9498592990494</v>
      </c>
      <c r="E227">
        <v>1160.508</v>
      </c>
      <c r="F227">
        <f t="shared" si="12"/>
        <v>18.950297210496</v>
      </c>
      <c r="G227">
        <f t="shared" si="13"/>
        <v>42.786045312907213</v>
      </c>
      <c r="H227">
        <f t="shared" si="14"/>
        <v>61.736342523403209</v>
      </c>
      <c r="I227" s="17">
        <f t="shared" si="15"/>
        <v>17665.315436249995</v>
      </c>
      <c r="J227">
        <v>63.41447791267322</v>
      </c>
    </row>
    <row r="228" spans="1:10">
      <c r="A228">
        <v>227</v>
      </c>
      <c r="B228" t="s">
        <v>85</v>
      </c>
      <c r="C228" s="61">
        <v>41.583132599999999</v>
      </c>
      <c r="D228">
        <v>10024.904347826099</v>
      </c>
      <c r="E228">
        <v>1193.248</v>
      </c>
      <c r="F228">
        <f t="shared" si="12"/>
        <v>19.484918885376</v>
      </c>
      <c r="G228">
        <f t="shared" si="13"/>
        <v>43.929559027297223</v>
      </c>
      <c r="H228">
        <f t="shared" si="14"/>
        <v>63.41447791267322</v>
      </c>
      <c r="I228" s="17">
        <f t="shared" si="15"/>
        <v>17706.898568849996</v>
      </c>
      <c r="J228">
        <v>63.451872049341134</v>
      </c>
    </row>
    <row r="229" spans="1:10">
      <c r="A229">
        <v>228</v>
      </c>
      <c r="B229" t="s">
        <v>85</v>
      </c>
      <c r="C229" s="61">
        <v>86.528305799999998</v>
      </c>
      <c r="D229">
        <v>10035.159446138499</v>
      </c>
      <c r="E229">
        <v>1192.7860000000001</v>
      </c>
      <c r="F229">
        <f t="shared" si="12"/>
        <v>19.477374743232001</v>
      </c>
      <c r="G229">
        <f t="shared" si="13"/>
        <v>43.974497306109129</v>
      </c>
      <c r="H229">
        <f t="shared" si="14"/>
        <v>63.451872049341134</v>
      </c>
      <c r="I229" s="17">
        <f t="shared" si="15"/>
        <v>17793.426874649995</v>
      </c>
      <c r="J229">
        <v>63.699824279570208</v>
      </c>
    </row>
    <row r="230" spans="1:10">
      <c r="A230">
        <v>229</v>
      </c>
      <c r="B230" t="s">
        <v>85</v>
      </c>
      <c r="C230" s="61">
        <v>42.202455899999997</v>
      </c>
      <c r="D230">
        <v>10063.7279633496</v>
      </c>
      <c r="E230">
        <v>1200.3040000000001</v>
      </c>
      <c r="F230">
        <f t="shared" si="12"/>
        <v>19.600138510848002</v>
      </c>
      <c r="G230">
        <f t="shared" si="13"/>
        <v>44.099685768722203</v>
      </c>
      <c r="H230">
        <f t="shared" si="14"/>
        <v>63.699824279570208</v>
      </c>
      <c r="I230" s="17">
        <f t="shared" si="15"/>
        <v>17835.629330549993</v>
      </c>
      <c r="J230">
        <v>64.055912757946501</v>
      </c>
    </row>
    <row r="231" spans="1:10">
      <c r="A231">
        <v>230</v>
      </c>
      <c r="B231" t="s">
        <v>85</v>
      </c>
      <c r="C231" s="61">
        <v>52.996375399999998</v>
      </c>
      <c r="D231">
        <v>10153.9023908319</v>
      </c>
      <c r="E231">
        <v>1197.912</v>
      </c>
      <c r="F231">
        <f t="shared" si="12"/>
        <v>19.561078796543999</v>
      </c>
      <c r="G231">
        <f t="shared" si="13"/>
        <v>44.494833961402506</v>
      </c>
      <c r="H231">
        <f t="shared" si="14"/>
        <v>64.055912757946501</v>
      </c>
      <c r="I231" s="17">
        <f t="shared" si="15"/>
        <v>17888.625705949991</v>
      </c>
      <c r="J231">
        <v>64.169533990613587</v>
      </c>
    </row>
    <row r="232" spans="1:10">
      <c r="A232">
        <v>231</v>
      </c>
      <c r="B232" t="s">
        <v>85</v>
      </c>
      <c r="C232" s="61">
        <v>2322.4621900000002</v>
      </c>
      <c r="D232">
        <v>10141.7286202757</v>
      </c>
      <c r="E232">
        <v>1208.1369999999999</v>
      </c>
      <c r="F232">
        <f t="shared" si="12"/>
        <v>19.728046011743999</v>
      </c>
      <c r="G232">
        <f t="shared" si="13"/>
        <v>44.441487978869581</v>
      </c>
      <c r="H232">
        <f t="shared" si="14"/>
        <v>64.169533990613587</v>
      </c>
      <c r="I232" s="17">
        <f t="shared" si="15"/>
        <v>20211.08789594999</v>
      </c>
      <c r="J232">
        <v>65.682666268766013</v>
      </c>
    </row>
    <row r="233" spans="1:10">
      <c r="A233">
        <v>232</v>
      </c>
      <c r="B233" t="s">
        <v>85</v>
      </c>
      <c r="C233" s="61">
        <v>88.474750299999997</v>
      </c>
      <c r="D233">
        <v>10388.102691534999</v>
      </c>
      <c r="E233">
        <v>1234.6849999999999</v>
      </c>
      <c r="F233">
        <f t="shared" si="12"/>
        <v>20.161556586719996</v>
      </c>
      <c r="G233">
        <f t="shared" si="13"/>
        <v>45.521109682046024</v>
      </c>
      <c r="H233">
        <f t="shared" si="14"/>
        <v>65.682666268766013</v>
      </c>
      <c r="I233" s="17">
        <f t="shared" si="15"/>
        <v>20299.562646249989</v>
      </c>
      <c r="J233">
        <v>66.685653199708071</v>
      </c>
    </row>
    <row r="234" spans="1:10">
      <c r="A234">
        <v>233</v>
      </c>
      <c r="B234" t="s">
        <v>85</v>
      </c>
      <c r="C234" s="61">
        <v>1762.4170300000001</v>
      </c>
      <c r="D234">
        <v>10545.728151416901</v>
      </c>
      <c r="E234">
        <v>1253.808</v>
      </c>
      <c r="F234">
        <f t="shared" si="12"/>
        <v>20.473822020096001</v>
      </c>
      <c r="G234">
        <f t="shared" si="13"/>
        <v>46.211831179612076</v>
      </c>
      <c r="H234">
        <f t="shared" si="14"/>
        <v>66.685653199708071</v>
      </c>
      <c r="I234" s="17">
        <f t="shared" si="15"/>
        <v>22061.97967624999</v>
      </c>
      <c r="J234">
        <v>66.762804692581554</v>
      </c>
    </row>
    <row r="235" spans="1:10">
      <c r="A235">
        <v>234</v>
      </c>
      <c r="B235" t="s">
        <v>85</v>
      </c>
      <c r="C235" s="61">
        <v>106.16970000000001</v>
      </c>
      <c r="D235">
        <v>10557.5808508471</v>
      </c>
      <c r="E235">
        <v>1255.3520000000001</v>
      </c>
      <c r="F235">
        <f t="shared" si="12"/>
        <v>20.499034477824001</v>
      </c>
      <c r="G235">
        <f t="shared" si="13"/>
        <v>46.26377021475755</v>
      </c>
      <c r="H235">
        <f t="shared" si="14"/>
        <v>66.762804692581554</v>
      </c>
      <c r="I235" s="17">
        <f t="shared" si="15"/>
        <v>22168.149376249989</v>
      </c>
      <c r="J235">
        <v>67.235207894572795</v>
      </c>
    </row>
    <row r="236" spans="1:10">
      <c r="A236">
        <v>235</v>
      </c>
      <c r="B236" t="s">
        <v>85</v>
      </c>
      <c r="C236" s="61">
        <v>107.939195</v>
      </c>
      <c r="D236">
        <v>10628.229096984</v>
      </c>
      <c r="E236">
        <v>1265.3230000000001</v>
      </c>
      <c r="F236">
        <f t="shared" si="12"/>
        <v>20.661854047776004</v>
      </c>
      <c r="G236">
        <f t="shared" si="13"/>
        <v>46.573353846796792</v>
      </c>
      <c r="H236">
        <f t="shared" si="14"/>
        <v>67.235207894572795</v>
      </c>
      <c r="I236" s="17">
        <f t="shared" si="15"/>
        <v>22276.088571249988</v>
      </c>
      <c r="J236">
        <v>67.571287436469916</v>
      </c>
    </row>
    <row r="237" spans="1:10">
      <c r="A237">
        <v>236</v>
      </c>
      <c r="B237" t="s">
        <v>85</v>
      </c>
      <c r="C237" s="61">
        <v>83.166265300000006</v>
      </c>
      <c r="D237">
        <v>10686.768721251199</v>
      </c>
      <c r="E237">
        <v>1270.1949999999999</v>
      </c>
      <c r="F237">
        <f t="shared" si="12"/>
        <v>20.741410455840001</v>
      </c>
      <c r="G237">
        <f t="shared" si="13"/>
        <v>46.829876980629919</v>
      </c>
      <c r="H237">
        <f t="shared" si="14"/>
        <v>67.571287436469916</v>
      </c>
      <c r="I237" s="17">
        <f t="shared" si="15"/>
        <v>22359.254836549986</v>
      </c>
      <c r="J237">
        <v>67.600216009214691</v>
      </c>
    </row>
    <row r="238" spans="1:10">
      <c r="A238">
        <v>237</v>
      </c>
      <c r="B238" t="s">
        <v>85</v>
      </c>
      <c r="C238" s="61">
        <v>41.583132599999999</v>
      </c>
      <c r="D238">
        <v>10691.138216511499</v>
      </c>
      <c r="E238">
        <v>1270.7940000000001</v>
      </c>
      <c r="F238">
        <f t="shared" si="12"/>
        <v>20.751191713727998</v>
      </c>
      <c r="G238">
        <f t="shared" si="13"/>
        <v>46.849024295486693</v>
      </c>
      <c r="H238">
        <f t="shared" si="14"/>
        <v>67.600216009214691</v>
      </c>
      <c r="I238" s="17">
        <f t="shared" si="15"/>
        <v>22400.837969149987</v>
      </c>
      <c r="J238">
        <v>67.718695854958355</v>
      </c>
    </row>
    <row r="239" spans="1:10">
      <c r="A239">
        <v>238</v>
      </c>
      <c r="B239" t="s">
        <v>85</v>
      </c>
      <c r="C239" s="61">
        <v>41.583132599999999</v>
      </c>
      <c r="D239">
        <v>10710.0671198334</v>
      </c>
      <c r="E239">
        <v>1272.97</v>
      </c>
      <c r="F239">
        <f t="shared" si="12"/>
        <v>20.786724296639999</v>
      </c>
      <c r="G239">
        <f t="shared" si="13"/>
        <v>46.931971558318359</v>
      </c>
      <c r="H239">
        <f t="shared" si="14"/>
        <v>67.718695854958355</v>
      </c>
      <c r="I239" s="17">
        <f t="shared" si="15"/>
        <v>22442.421101749987</v>
      </c>
      <c r="J239">
        <v>68.398814897792107</v>
      </c>
    </row>
    <row r="240" spans="1:10">
      <c r="A240">
        <v>239</v>
      </c>
      <c r="B240" t="s">
        <v>85</v>
      </c>
      <c r="C240" s="61">
        <v>83.166265300000006</v>
      </c>
      <c r="D240">
        <v>10761.414129188101</v>
      </c>
      <c r="E240">
        <v>1300.8409999999999</v>
      </c>
      <c r="F240">
        <f t="shared" si="12"/>
        <v>21.241838551392</v>
      </c>
      <c r="G240">
        <f t="shared" si="13"/>
        <v>47.156976346400114</v>
      </c>
      <c r="H240">
        <f t="shared" si="14"/>
        <v>68.398814897792107</v>
      </c>
      <c r="I240" s="17">
        <f t="shared" si="15"/>
        <v>22525.587367049986</v>
      </c>
      <c r="J240">
        <v>68.873145417309232</v>
      </c>
    </row>
    <row r="241" spans="1:10">
      <c r="A241">
        <v>240</v>
      </c>
      <c r="B241" t="s">
        <v>85</v>
      </c>
      <c r="C241" s="61">
        <v>1383.7450899999999</v>
      </c>
      <c r="D241">
        <v>10892.680081386699</v>
      </c>
      <c r="E241">
        <v>1294.663</v>
      </c>
      <c r="F241">
        <f t="shared" si="12"/>
        <v>21.140956061856002</v>
      </c>
      <c r="G241">
        <f t="shared" si="13"/>
        <v>47.732189355453229</v>
      </c>
      <c r="H241">
        <f t="shared" si="14"/>
        <v>68.873145417309232</v>
      </c>
      <c r="I241" s="17">
        <f t="shared" si="15"/>
        <v>23909.332457049986</v>
      </c>
      <c r="J241">
        <v>70.063897068726135</v>
      </c>
    </row>
    <row r="242" spans="1:10">
      <c r="A242">
        <v>241</v>
      </c>
      <c r="B242" t="s">
        <v>85</v>
      </c>
      <c r="C242" s="61">
        <v>53.527223900000003</v>
      </c>
      <c r="D242">
        <v>11029.067321233801</v>
      </c>
      <c r="E242">
        <v>1330.9839999999999</v>
      </c>
      <c r="F242">
        <f t="shared" si="12"/>
        <v>21.734053003008</v>
      </c>
      <c r="G242">
        <f t="shared" si="13"/>
        <v>48.329844065718135</v>
      </c>
      <c r="H242">
        <f t="shared" si="14"/>
        <v>70.063897068726135</v>
      </c>
      <c r="I242" s="17">
        <f t="shared" si="15"/>
        <v>23962.859680949987</v>
      </c>
      <c r="J242">
        <v>71.380608911125591</v>
      </c>
    </row>
    <row r="243" spans="1:10">
      <c r="A243">
        <v>242</v>
      </c>
      <c r="B243" t="s">
        <v>85</v>
      </c>
      <c r="C243" s="61">
        <v>792.29138899999998</v>
      </c>
      <c r="D243">
        <v>11289.2786820286</v>
      </c>
      <c r="E243">
        <v>1341.79</v>
      </c>
      <c r="F243">
        <f t="shared" si="12"/>
        <v>21.910507548480002</v>
      </c>
      <c r="G243">
        <f t="shared" si="13"/>
        <v>49.470101362645593</v>
      </c>
      <c r="H243">
        <f t="shared" si="14"/>
        <v>71.380608911125591</v>
      </c>
      <c r="I243" s="17">
        <f t="shared" si="15"/>
        <v>24755.151069949985</v>
      </c>
      <c r="J243">
        <v>72.208591886174204</v>
      </c>
    </row>
    <row r="244" spans="1:10">
      <c r="A244">
        <v>243</v>
      </c>
      <c r="B244" t="s">
        <v>85</v>
      </c>
      <c r="C244" s="61">
        <v>83.166265300000006</v>
      </c>
      <c r="D244">
        <v>11183.0472171404</v>
      </c>
      <c r="E244">
        <v>1421.0029999999999</v>
      </c>
      <c r="F244">
        <f t="shared" si="12"/>
        <v>23.204001339935999</v>
      </c>
      <c r="G244">
        <f t="shared" si="13"/>
        <v>49.004590546238205</v>
      </c>
      <c r="H244">
        <f t="shared" si="14"/>
        <v>72.208591886174204</v>
      </c>
      <c r="I244" s="17">
        <f t="shared" si="15"/>
        <v>24838.317335249983</v>
      </c>
      <c r="J244">
        <v>73.162915324110315</v>
      </c>
    </row>
    <row r="245" spans="1:10">
      <c r="A245">
        <v>244</v>
      </c>
      <c r="B245" t="s">
        <v>85</v>
      </c>
      <c r="C245" s="61">
        <v>83.166265300000006</v>
      </c>
      <c r="D245">
        <v>11571.1770731957</v>
      </c>
      <c r="E245">
        <v>1375.289</v>
      </c>
      <c r="F245">
        <f t="shared" si="12"/>
        <v>22.457523171167999</v>
      </c>
      <c r="G245">
        <f t="shared" si="13"/>
        <v>50.705392152942323</v>
      </c>
      <c r="H245">
        <f t="shared" si="14"/>
        <v>73.162915324110315</v>
      </c>
      <c r="I245" s="17">
        <f t="shared" si="15"/>
        <v>24921.483600549982</v>
      </c>
      <c r="J245">
        <v>73.173347561321862</v>
      </c>
    </row>
    <row r="246" spans="1:10">
      <c r="A246">
        <v>245</v>
      </c>
      <c r="B246" t="s">
        <v>85</v>
      </c>
      <c r="C246" s="61">
        <v>522.00102700000002</v>
      </c>
      <c r="D246">
        <v>11572.8348276181</v>
      </c>
      <c r="E246">
        <v>1375.4829999999999</v>
      </c>
      <c r="F246">
        <f t="shared" si="12"/>
        <v>22.460691057696</v>
      </c>
      <c r="G246">
        <f t="shared" si="13"/>
        <v>50.712656503625858</v>
      </c>
      <c r="H246">
        <f t="shared" si="14"/>
        <v>73.173347561321862</v>
      </c>
      <c r="I246" s="17">
        <f t="shared" si="15"/>
        <v>25443.48462754998</v>
      </c>
      <c r="J246">
        <v>73.197787526248533</v>
      </c>
    </row>
    <row r="247" spans="1:10">
      <c r="A247">
        <v>246</v>
      </c>
      <c r="B247" t="s">
        <v>85</v>
      </c>
      <c r="C247" s="61">
        <v>1098.8563999999999</v>
      </c>
      <c r="D247">
        <v>11413.7641835304</v>
      </c>
      <c r="E247">
        <v>1419.6669999999999</v>
      </c>
      <c r="F247">
        <f t="shared" si="12"/>
        <v>23.182185379103995</v>
      </c>
      <c r="G247">
        <f t="shared" si="13"/>
        <v>50.015602147144534</v>
      </c>
      <c r="H247">
        <f t="shared" si="14"/>
        <v>73.197787526248533</v>
      </c>
      <c r="I247" s="17">
        <f t="shared" si="15"/>
        <v>26542.341027549981</v>
      </c>
      <c r="J247">
        <v>75.216701425907203</v>
      </c>
    </row>
    <row r="248" spans="1:10">
      <c r="A248">
        <v>247</v>
      </c>
      <c r="B248" t="s">
        <v>85</v>
      </c>
      <c r="C248" s="61">
        <v>475.46330799999998</v>
      </c>
      <c r="D248">
        <v>11838.431764249</v>
      </c>
      <c r="E248">
        <v>1429.3430000000001</v>
      </c>
      <c r="F248">
        <f t="shared" si="12"/>
        <v>23.340187802016001</v>
      </c>
      <c r="G248">
        <f t="shared" si="13"/>
        <v>51.876513623891206</v>
      </c>
      <c r="H248">
        <f t="shared" si="14"/>
        <v>75.216701425907203</v>
      </c>
      <c r="I248" s="17">
        <f t="shared" si="15"/>
        <v>27017.804335549979</v>
      </c>
      <c r="J248">
        <v>77.610428562523538</v>
      </c>
    </row>
    <row r="249" spans="1:10">
      <c r="A249">
        <v>248</v>
      </c>
      <c r="B249" t="s">
        <v>85</v>
      </c>
      <c r="C249" s="61">
        <v>607.99848399999996</v>
      </c>
      <c r="D249">
        <v>12270.1363096232</v>
      </c>
      <c r="E249">
        <v>1460.0840000000001</v>
      </c>
      <c r="F249">
        <f t="shared" si="12"/>
        <v>23.842167182208001</v>
      </c>
      <c r="G249">
        <f t="shared" si="13"/>
        <v>53.768261380315536</v>
      </c>
      <c r="H249">
        <f t="shared" si="14"/>
        <v>77.610428562523538</v>
      </c>
      <c r="I249" s="17">
        <f t="shared" si="15"/>
        <v>27625.802819549979</v>
      </c>
      <c r="J249">
        <v>77.694714759933831</v>
      </c>
    </row>
    <row r="250" spans="1:10">
      <c r="A250">
        <v>249</v>
      </c>
      <c r="B250" t="s">
        <v>85</v>
      </c>
      <c r="C250" s="61">
        <v>1189.9853900000001</v>
      </c>
      <c r="D250">
        <v>12249.7775982937</v>
      </c>
      <c r="E250">
        <v>1470.7090000000001</v>
      </c>
      <c r="F250">
        <f t="shared" si="12"/>
        <v>24.015666122208003</v>
      </c>
      <c r="G250">
        <f t="shared" si="13"/>
        <v>53.679048637725828</v>
      </c>
      <c r="H250">
        <f t="shared" si="14"/>
        <v>77.694714759933831</v>
      </c>
      <c r="I250" s="17">
        <f t="shared" si="15"/>
        <v>28815.788209549981</v>
      </c>
      <c r="J250">
        <v>91.022935344470724</v>
      </c>
    </row>
    <row r="251" spans="1:10">
      <c r="A251">
        <v>250</v>
      </c>
      <c r="B251" t="s">
        <v>85</v>
      </c>
      <c r="C251" s="61">
        <v>19.110546100000001</v>
      </c>
      <c r="D251">
        <v>14469.306930693099</v>
      </c>
      <c r="E251">
        <v>1691.3030000000001</v>
      </c>
      <c r="F251">
        <f t="shared" si="12"/>
        <v>27.617814373536003</v>
      </c>
      <c r="G251">
        <f t="shared" si="13"/>
        <v>63.405120970934725</v>
      </c>
      <c r="H251">
        <f t="shared" si="14"/>
        <v>91.022935344470724</v>
      </c>
      <c r="I251" s="17">
        <f t="shared" si="15"/>
        <v>28834.898755649981</v>
      </c>
      <c r="J251">
        <v>92.120347042150556</v>
      </c>
    </row>
    <row r="252" spans="1:10">
      <c r="A252">
        <v>251</v>
      </c>
      <c r="B252" t="s">
        <v>85</v>
      </c>
      <c r="C252" s="61">
        <v>589.33031200000005</v>
      </c>
      <c r="D252">
        <v>13163.351136392899</v>
      </c>
      <c r="E252">
        <v>2108.9670000000001</v>
      </c>
      <c r="F252">
        <f t="shared" si="12"/>
        <v>34.437980140703999</v>
      </c>
      <c r="G252">
        <f t="shared" si="13"/>
        <v>57.682366901446557</v>
      </c>
      <c r="H252">
        <f t="shared" si="14"/>
        <v>92.120347042150556</v>
      </c>
      <c r="I252" s="17">
        <f t="shared" si="15"/>
        <v>29424.229067649983</v>
      </c>
      <c r="J252">
        <v>94.967098977588108</v>
      </c>
    </row>
    <row r="253" spans="1:10">
      <c r="A253">
        <v>252</v>
      </c>
      <c r="B253" t="s">
        <v>85</v>
      </c>
      <c r="C253" s="61">
        <v>311.43112100000002</v>
      </c>
      <c r="D253">
        <v>14986.7937853107</v>
      </c>
      <c r="E253">
        <v>1793.972</v>
      </c>
      <c r="F253">
        <f t="shared" si="12"/>
        <v>29.294328507263998</v>
      </c>
      <c r="G253">
        <f t="shared" si="13"/>
        <v>65.67277047032411</v>
      </c>
      <c r="H253">
        <f t="shared" si="14"/>
        <v>94.967098977588108</v>
      </c>
      <c r="I253" s="17">
        <f t="shared" si="15"/>
        <v>29735.660188649985</v>
      </c>
      <c r="J253">
        <v>99.247871286386342</v>
      </c>
    </row>
    <row r="254" spans="1:10">
      <c r="A254">
        <v>253</v>
      </c>
      <c r="B254" t="s">
        <v>85</v>
      </c>
      <c r="C254" s="61">
        <v>1677.1273699999999</v>
      </c>
      <c r="D254">
        <v>15776.766464051499</v>
      </c>
      <c r="E254">
        <v>1844.1320000000001</v>
      </c>
      <c r="F254">
        <f t="shared" si="12"/>
        <v>30.113406797184002</v>
      </c>
      <c r="G254">
        <f t="shared" si="13"/>
        <v>69.134464489202344</v>
      </c>
      <c r="H254">
        <f t="shared" si="14"/>
        <v>99.247871286386342</v>
      </c>
      <c r="I254" s="17">
        <f t="shared" si="15"/>
        <v>31412.787558649983</v>
      </c>
      <c r="J254">
        <v>105.3825678539034</v>
      </c>
    </row>
    <row r="255" spans="1:10">
      <c r="A255">
        <v>254</v>
      </c>
      <c r="B255" t="s">
        <v>85</v>
      </c>
      <c r="C255" s="61">
        <v>648.51991899999996</v>
      </c>
      <c r="D255">
        <v>14949.920182440101</v>
      </c>
      <c r="E255">
        <v>2441.7060000000001</v>
      </c>
      <c r="F255">
        <f t="shared" si="12"/>
        <v>39.871379086271993</v>
      </c>
      <c r="G255">
        <f t="shared" si="13"/>
        <v>65.51118876763141</v>
      </c>
      <c r="H255">
        <f t="shared" si="14"/>
        <v>105.3825678539034</v>
      </c>
      <c r="I255" s="17">
        <f t="shared" si="15"/>
        <v>32061.307477649982</v>
      </c>
      <c r="J255">
        <v>116.19376289187366</v>
      </c>
    </row>
    <row r="256" spans="1:10">
      <c r="A256">
        <v>255</v>
      </c>
      <c r="B256" t="s">
        <v>85</v>
      </c>
      <c r="C256" s="61">
        <v>41.140758900000002</v>
      </c>
      <c r="D256">
        <v>16535.066193090101</v>
      </c>
      <c r="E256">
        <v>2678.3980000000001</v>
      </c>
      <c r="F256">
        <f t="shared" si="12"/>
        <v>43.736396602176001</v>
      </c>
      <c r="G256">
        <f t="shared" si="13"/>
        <v>72.45736628969766</v>
      </c>
      <c r="H256">
        <f t="shared" si="14"/>
        <v>116.19376289187366</v>
      </c>
      <c r="I256" s="17">
        <f t="shared" si="15"/>
        <v>32102.448236549983</v>
      </c>
      <c r="J256">
        <v>132.37674669762444</v>
      </c>
    </row>
    <row r="257" spans="1:10">
      <c r="A257">
        <v>256</v>
      </c>
      <c r="B257" t="s">
        <v>85</v>
      </c>
      <c r="C257" s="61">
        <v>299.04465599999997</v>
      </c>
      <c r="D257">
        <v>20871.722972972999</v>
      </c>
      <c r="E257">
        <v>2505.6759999999999</v>
      </c>
      <c r="F257">
        <f t="shared" si="12"/>
        <v>40.915965174911996</v>
      </c>
      <c r="G257">
        <f t="shared" si="13"/>
        <v>91.460781522712438</v>
      </c>
      <c r="H257">
        <f t="shared" si="14"/>
        <v>132.37674669762444</v>
      </c>
      <c r="I257" s="17">
        <f t="shared" si="15"/>
        <v>32401.492892549981</v>
      </c>
      <c r="J257">
        <v>185.082286325403</v>
      </c>
    </row>
    <row r="258" spans="1:10">
      <c r="A258">
        <v>257</v>
      </c>
      <c r="B258" t="s">
        <v>85</v>
      </c>
      <c r="C258" s="61">
        <v>37.070920399999999</v>
      </c>
      <c r="D258">
        <v>29165.235000000001</v>
      </c>
      <c r="E258">
        <v>3507.74</v>
      </c>
      <c r="F258">
        <f t="shared" ref="F258:F321" si="16">E258*$K$1*$K$2/1000000</f>
        <v>57.278980874879991</v>
      </c>
      <c r="G258">
        <f t="shared" si="13"/>
        <v>127.803305450523</v>
      </c>
      <c r="H258">
        <f t="shared" ref="H258:H321" si="17">F258+G258</f>
        <v>185.082286325403</v>
      </c>
      <c r="I258" s="17">
        <f t="shared" si="15"/>
        <v>32438.563812949982</v>
      </c>
      <c r="J258">
        <v>224.74128859871144</v>
      </c>
    </row>
    <row r="259" spans="1:10">
      <c r="A259">
        <v>258</v>
      </c>
      <c r="B259" t="s">
        <v>85</v>
      </c>
      <c r="C259" s="61">
        <v>15.1291823</v>
      </c>
      <c r="D259">
        <v>31701.754385964901</v>
      </c>
      <c r="E259">
        <v>5255.7539999999999</v>
      </c>
      <c r="F259">
        <f t="shared" si="16"/>
        <v>85.822846861247996</v>
      </c>
      <c r="G259">
        <f t="shared" si="13"/>
        <v>138.91844173746344</v>
      </c>
      <c r="H259">
        <f t="shared" si="17"/>
        <v>224.74128859871144</v>
      </c>
      <c r="I259" s="17">
        <f t="shared" si="15"/>
        <v>32453.692995249981</v>
      </c>
      <c r="J259">
        <f>J258</f>
        <v>224.74128859871144</v>
      </c>
    </row>
    <row r="260" spans="1:10">
      <c r="A260">
        <v>259</v>
      </c>
      <c r="B260" t="s">
        <v>85</v>
      </c>
      <c r="C260" s="61">
        <v>29.904465600000002</v>
      </c>
      <c r="D260">
        <v>56164.710588235299</v>
      </c>
      <c r="E260">
        <v>6904.5280000000002</v>
      </c>
      <c r="F260">
        <f t="shared" si="16"/>
        <v>112.746191924736</v>
      </c>
      <c r="G260">
        <f t="shared" si="13"/>
        <v>246.11616065663313</v>
      </c>
      <c r="J260">
        <f t="shared" ref="J260" si="18">IF(H260&lt;H259,1,"")</f>
        <v>1</v>
      </c>
    </row>
    <row r="262" spans="1:10">
      <c r="D262">
        <f>AVERAGE(D$179:D$260)</f>
        <v>10172.688602288181</v>
      </c>
      <c r="E262">
        <f>AVERAGE(E$179:E$260)</f>
        <v>1255.8399390243903</v>
      </c>
    </row>
    <row r="263" spans="1:10">
      <c r="D263">
        <f>STDEV(D$179:D$260)</f>
        <v>6827.9021176386268</v>
      </c>
      <c r="E263">
        <f>STDEV(E$179:E$260)</f>
        <v>925.06201875194097</v>
      </c>
    </row>
    <row r="264" spans="1:10">
      <c r="D264">
        <f>MAX(D$179:D$260)</f>
        <v>56164.710588235299</v>
      </c>
      <c r="E264">
        <f>MAX(E$179:E$260)</f>
        <v>6904.5280000000002</v>
      </c>
    </row>
    <row r="265" spans="1:10">
      <c r="C265">
        <f>SUM(C$179:C$260)</f>
        <v>24348.074331609998</v>
      </c>
      <c r="D265">
        <f>MIN(D$179:D$260)</f>
        <v>2801.2402118247301</v>
      </c>
      <c r="E265">
        <f>MIN(E$179:E$260)</f>
        <v>327.43400000000003</v>
      </c>
    </row>
    <row r="266" spans="1:10">
      <c r="D266">
        <f>COUNT(D$179:D$260)</f>
        <v>82</v>
      </c>
      <c r="E266">
        <f>COUNT(E$179:E$260)</f>
        <v>82</v>
      </c>
    </row>
    <row r="268" spans="1:10">
      <c r="D268">
        <f>CORREL(D179:D260,E179:E260)</f>
        <v>0.98087876364624427</v>
      </c>
    </row>
  </sheetData>
  <autoFilter ref="D1:I1" xr:uid="{7AF251E6-3825-C64A-B80F-0AC6673E51D2}">
    <sortState xmlns:xlrd2="http://schemas.microsoft.com/office/spreadsheetml/2017/richdata2" ref="D2:I260">
      <sortCondition ref="H1:H26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2 years-0.1</vt:lpstr>
      <vt:lpstr>2 years-0.3</vt:lpstr>
      <vt:lpstr>2 years-0.5</vt:lpstr>
      <vt:lpstr>2 years-80</vt:lpstr>
      <vt:lpstr>Parameters</vt:lpstr>
      <vt:lpstr>NYCA</vt:lpstr>
      <vt:lpstr>Gas Gen</vt:lpstr>
      <vt:lpstr>Supply Curves</vt:lpstr>
      <vt:lpstr>SupplyCurvesAux</vt:lpstr>
      <vt:lpstr>LoadProf</vt:lpstr>
      <vt:lpstr>DescPricLoad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2019-03-15T12:41:30Z</dcterms:created>
  <dcterms:modified xsi:type="dcterms:W3CDTF">2019-06-03T08:34:19Z</dcterms:modified>
</cp:coreProperties>
</file>