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https://d.docs.live.net/e032230f6592d5df/Professional/University/MSc Comp Sci/Uni Notes ^0 Data/Research Project/datasets/finals/"/>
    </mc:Choice>
  </mc:AlternateContent>
  <xr:revisionPtr revIDLastSave="342" documentId="11_F25DC773A252ABDACC1048F589DA47925BDE58F5" xr6:coauthVersionLast="47" xr6:coauthVersionMax="47" xr10:uidLastSave="{76C82A1A-5391-4DD8-854A-D8445C3E1673}"/>
  <bookViews>
    <workbookView xWindow="25695" yWindow="0" windowWidth="26010" windowHeight="2098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4" i="1" l="1"/>
  <c r="H44" i="1"/>
  <c r="G103" i="1" l="1"/>
  <c r="E103" i="1"/>
  <c r="K103" i="1" s="1"/>
  <c r="G102" i="1"/>
  <c r="E102" i="1"/>
  <c r="K102" i="1" s="1"/>
  <c r="K99" i="1"/>
  <c r="J99" i="1"/>
  <c r="K95" i="1"/>
  <c r="J95" i="1"/>
  <c r="K94" i="1"/>
  <c r="J94" i="1"/>
  <c r="K93" i="1"/>
  <c r="J93" i="1"/>
  <c r="K92" i="1"/>
  <c r="J92" i="1"/>
  <c r="E90" i="1"/>
  <c r="K90" i="1" s="1"/>
  <c r="K87" i="1"/>
  <c r="J87" i="1"/>
  <c r="K86" i="1"/>
  <c r="J86" i="1"/>
  <c r="J85" i="1"/>
  <c r="E84" i="1"/>
  <c r="K84" i="1" s="1"/>
  <c r="E83" i="1"/>
  <c r="K83" i="1" s="1"/>
  <c r="E82" i="1"/>
  <c r="K82" i="1" s="1"/>
  <c r="E81" i="1"/>
  <c r="K81" i="1" s="1"/>
  <c r="E80" i="1"/>
  <c r="K80" i="1" s="1"/>
  <c r="E79" i="1"/>
  <c r="K79" i="1" s="1"/>
  <c r="E78" i="1"/>
  <c r="J78" i="1" s="1"/>
  <c r="E77" i="1"/>
  <c r="K77" i="1" s="1"/>
  <c r="E76" i="1"/>
  <c r="K76" i="1" s="1"/>
  <c r="E75" i="1"/>
  <c r="K75" i="1" s="1"/>
  <c r="E74" i="1"/>
  <c r="K74" i="1" s="1"/>
  <c r="E73" i="1"/>
  <c r="K73" i="1" s="1"/>
  <c r="E72" i="1"/>
  <c r="K72" i="1" s="1"/>
  <c r="E71" i="1"/>
  <c r="K71" i="1" s="1"/>
  <c r="E70" i="1"/>
  <c r="K70" i="1" s="1"/>
  <c r="E69" i="1"/>
  <c r="J69" i="1" s="1"/>
  <c r="K68" i="1"/>
  <c r="J68" i="1"/>
  <c r="K67" i="1"/>
  <c r="G67" i="1"/>
  <c r="J67" i="1" s="1"/>
  <c r="K66" i="1"/>
  <c r="J66" i="1"/>
  <c r="K65" i="1"/>
  <c r="J65" i="1"/>
  <c r="K64" i="1"/>
  <c r="J64" i="1"/>
  <c r="K63" i="1"/>
  <c r="J63" i="1"/>
  <c r="K62" i="1"/>
  <c r="J62" i="1"/>
  <c r="K61" i="1"/>
  <c r="J61" i="1"/>
  <c r="K60" i="1"/>
  <c r="J60" i="1"/>
  <c r="K59" i="1"/>
  <c r="J59" i="1"/>
  <c r="K58" i="1"/>
  <c r="J58" i="1"/>
  <c r="K57" i="1"/>
  <c r="J57" i="1"/>
  <c r="K56" i="1"/>
  <c r="J56" i="1"/>
  <c r="E55" i="1"/>
  <c r="J55" i="1" s="1"/>
  <c r="K54" i="1"/>
  <c r="J54" i="1"/>
  <c r="K53" i="1"/>
  <c r="J53" i="1"/>
  <c r="K52" i="1"/>
  <c r="J52" i="1"/>
  <c r="K51" i="1"/>
  <c r="J51" i="1"/>
  <c r="K50" i="1"/>
  <c r="J50" i="1"/>
  <c r="K49" i="1"/>
  <c r="J49" i="1"/>
  <c r="K48" i="1"/>
  <c r="J48" i="1"/>
  <c r="K47" i="1"/>
  <c r="J47" i="1"/>
  <c r="E46" i="1"/>
  <c r="J46" i="1" s="1"/>
  <c r="K45" i="1"/>
  <c r="J45" i="1"/>
  <c r="K43" i="1"/>
  <c r="J43" i="1"/>
  <c r="K42" i="1"/>
  <c r="J42" i="1"/>
  <c r="G41" i="1"/>
  <c r="J41" i="1" s="1"/>
  <c r="K40" i="1"/>
  <c r="J40" i="1"/>
  <c r="G39" i="1"/>
  <c r="K38" i="1"/>
  <c r="G38" i="1"/>
  <c r="J38" i="1" s="1"/>
  <c r="H37" i="1"/>
  <c r="K37" i="1" s="1"/>
  <c r="G37" i="1"/>
  <c r="J37" i="1" s="1"/>
  <c r="K36" i="1"/>
  <c r="J36" i="1"/>
  <c r="H35" i="1"/>
  <c r="K35" i="1" s="1"/>
  <c r="G35" i="1"/>
  <c r="J35" i="1" s="1"/>
  <c r="H33" i="1"/>
  <c r="K33" i="1" s="1"/>
  <c r="G33" i="1"/>
  <c r="J33" i="1" s="1"/>
  <c r="K32" i="1"/>
  <c r="H31" i="1"/>
  <c r="K31" i="1" s="1"/>
  <c r="G31" i="1"/>
  <c r="J31" i="1" s="1"/>
  <c r="K29" i="1"/>
  <c r="J29" i="1"/>
  <c r="K28" i="1"/>
  <c r="J28" i="1"/>
  <c r="K27" i="1"/>
  <c r="K26" i="1"/>
  <c r="G26" i="1"/>
  <c r="J26" i="1" s="1"/>
  <c r="K25" i="1"/>
  <c r="J25" i="1"/>
  <c r="K24" i="1"/>
  <c r="J24" i="1"/>
  <c r="K23" i="1"/>
  <c r="J23" i="1"/>
  <c r="K22" i="1"/>
  <c r="J22" i="1"/>
  <c r="K21" i="1"/>
  <c r="J21" i="1"/>
  <c r="K20" i="1"/>
  <c r="J20" i="1"/>
  <c r="K19" i="1"/>
  <c r="J19" i="1"/>
  <c r="J18" i="1"/>
  <c r="K17" i="1"/>
  <c r="J17" i="1"/>
  <c r="J16" i="1"/>
  <c r="K15" i="1"/>
  <c r="J15" i="1"/>
  <c r="K14" i="1"/>
  <c r="J14" i="1"/>
  <c r="G13" i="1"/>
  <c r="J13" i="1" s="1"/>
  <c r="K12" i="1"/>
  <c r="J12" i="1"/>
  <c r="K11" i="1"/>
  <c r="J11" i="1"/>
  <c r="K10" i="1"/>
  <c r="J10" i="1"/>
  <c r="K9" i="1"/>
  <c r="J9" i="1"/>
  <c r="K8" i="1"/>
  <c r="J8" i="1"/>
  <c r="E7" i="1"/>
  <c r="J7" i="1" s="1"/>
  <c r="J6" i="1"/>
  <c r="J5" i="1"/>
  <c r="K4" i="1"/>
  <c r="J4" i="1"/>
  <c r="K3" i="1"/>
  <c r="J3" i="1"/>
  <c r="K2" i="1"/>
  <c r="J2" i="1"/>
  <c r="K55" i="1" l="1"/>
  <c r="J102" i="1"/>
  <c r="J103" i="1"/>
  <c r="J90" i="1"/>
  <c r="J83" i="1"/>
  <c r="J84" i="1"/>
  <c r="J82" i="1"/>
  <c r="J79" i="1"/>
  <c r="K78" i="1"/>
  <c r="J80" i="1"/>
  <c r="J81" i="1"/>
  <c r="J75" i="1"/>
  <c r="J76" i="1"/>
  <c r="J77" i="1"/>
  <c r="J72" i="1"/>
  <c r="J73" i="1"/>
  <c r="J74" i="1"/>
  <c r="K69" i="1"/>
  <c r="J70" i="1"/>
  <c r="J71" i="1"/>
  <c r="K46" i="1"/>
</calcChain>
</file>

<file path=xl/sharedStrings.xml><?xml version="1.0" encoding="utf-8"?>
<sst xmlns="http://schemas.openxmlformats.org/spreadsheetml/2006/main" count="515" uniqueCount="171">
  <si>
    <t>Build-up Reference</t>
  </si>
  <si>
    <t>Description</t>
  </si>
  <si>
    <t>Functional Unit</t>
  </si>
  <si>
    <t>Materials included</t>
  </si>
  <si>
    <t>Volume/FU (m3/FU)</t>
  </si>
  <si>
    <t>ICE V3 Reference</t>
  </si>
  <si>
    <t>ICE V3 kgCO2e/kg value</t>
  </si>
  <si>
    <t>ICE V3 biogenic kgCO2e/kg value</t>
  </si>
  <si>
    <t>Density used</t>
  </si>
  <si>
    <t>Buildup kgCO2e/FU</t>
  </si>
  <si>
    <t>Buildup biogenic kgCO2e/FU</t>
  </si>
  <si>
    <t>TOTAL kgCO2e/FU</t>
  </si>
  <si>
    <t>TOTAL BIOGENIC kgCO2e/FU</t>
  </si>
  <si>
    <t>Mass kg/FU</t>
  </si>
  <si>
    <t>Façade: Load Bearing Brick</t>
  </si>
  <si>
    <t>Brick and mortar wall held back to structure with stainless steel brickties</t>
  </si>
  <si>
    <t>m2</t>
  </si>
  <si>
    <t>Brick</t>
  </si>
  <si>
    <t>Clay, Brick</t>
  </si>
  <si>
    <t>Mortar</t>
  </si>
  <si>
    <t>Mortar (1:1:6 Cement:Lime:Sand Mix)</t>
  </si>
  <si>
    <t>Stainless Steel</t>
  </si>
  <si>
    <t>Steel, Stainless</t>
  </si>
  <si>
    <t>Façade: Brick with SFS</t>
  </si>
  <si>
    <t>Brick and mortar wall held back to steel framing system with steel brickties</t>
  </si>
  <si>
    <t>Façade: SFS with Ceramic Tiles</t>
  </si>
  <si>
    <t>300mm high tiles supported on stainless steel hangers</t>
  </si>
  <si>
    <t>Ceramic (Stoneware)</t>
  </si>
  <si>
    <t>Ceramics, Tiles and Cladding Panels</t>
  </si>
  <si>
    <t>Façade: SFS Zinc Cladding</t>
  </si>
  <si>
    <t>1.5mm zinc sheet supported on stainless steel hangers</t>
  </si>
  <si>
    <t>Zinc</t>
  </si>
  <si>
    <t>Zinc, General</t>
  </si>
  <si>
    <t>Façade: Blockwork with Timber Cladding</t>
  </si>
  <si>
    <t>30mm timber rainscreen supported on 200 x 40 mm battens at 0.5m centres with blockwork inner leaf</t>
  </si>
  <si>
    <t>Softwood</t>
  </si>
  <si>
    <t>Timber, Softwood</t>
  </si>
  <si>
    <t>Concrete block</t>
  </si>
  <si>
    <t>Medium Density Blockwork</t>
  </si>
  <si>
    <t>Façade: Curtain Walling</t>
  </si>
  <si>
    <t>Double glazing with aluminium framing at 1.2m horizontal and vertical centres</t>
  </si>
  <si>
    <t>Glass</t>
  </si>
  <si>
    <t>Glass, Glazing, Double</t>
  </si>
  <si>
    <t>Aluminium</t>
  </si>
  <si>
    <t>Aluminium General, European Mix, Inc Imports</t>
  </si>
  <si>
    <t>Façade: Precast Concrete</t>
  </si>
  <si>
    <t>150mm precast concrete panel</t>
  </si>
  <si>
    <t>Precast Concrete</t>
  </si>
  <si>
    <t>Concrete - Ordinary Portland Cement (OPC) concrete - CEM I based - with total cementious content of 360 kg per m3 of concrete</t>
  </si>
  <si>
    <t>Façade: Precast &amp; Brick Slips</t>
  </si>
  <si>
    <t>50mm brick slip (no mortar) on 150mm precast concrete panel</t>
  </si>
  <si>
    <t>Reinforcement Steel</t>
  </si>
  <si>
    <t>Steel, Rebar Module A1-3 with 97% recycled content</t>
  </si>
  <si>
    <t>Façade: Limestone</t>
  </si>
  <si>
    <t>500mm high tiles supported on stainless steel hangers</t>
  </si>
  <si>
    <t>Limestone</t>
  </si>
  <si>
    <t>Stone, Limestone</t>
  </si>
  <si>
    <t>Façade: Granite</t>
  </si>
  <si>
    <t>Granite</t>
  </si>
  <si>
    <t>Stone, Granite</t>
  </si>
  <si>
    <t>Façade: Aluminium Cladding</t>
  </si>
  <si>
    <t>1.5mm aluminium sheet supported on stainless steel hangers</t>
  </si>
  <si>
    <t>Façade: Brick &amp; Block</t>
  </si>
  <si>
    <t>100mm medium density blockwork with brick façade as described above</t>
  </si>
  <si>
    <t>Precast concrete block</t>
  </si>
  <si>
    <t>Concrete block walls, with medium density solid blocks, 100mm thickness wall</t>
  </si>
  <si>
    <t>Brick façade</t>
  </si>
  <si>
    <t>Façade: Timber SIPs Panel &amp; Brick</t>
  </si>
  <si>
    <t>Two layers of 11mm OSB, with timber spacers at 600mm centres and brick façade as described above</t>
  </si>
  <si>
    <t>OSB</t>
  </si>
  <si>
    <t>Timber, OSB</t>
  </si>
  <si>
    <t>Façade: Timber Cassette Panel with Larch Cladding</t>
  </si>
  <si>
    <t>T Stud Walls (39 x 89mm) fin columns at 600 mm centres, and timber cladding as described above</t>
  </si>
  <si>
    <t>LVL</t>
  </si>
  <si>
    <t>Timber, LVL</t>
  </si>
  <si>
    <t>Façade: Timber Cassette Panel with Brick</t>
  </si>
  <si>
    <t>T Stud Walls (39 x 89mm) fin columns at 600 mm centres, and brick wall with stainless steel wall ties</t>
  </si>
  <si>
    <t>Façade: Timber Cassette Panel with Cementious Render</t>
  </si>
  <si>
    <t>T Stud walls (39 x 89mm) fin columns at 600mm centres, with cementious rendered finish (insulation measured separately).</t>
  </si>
  <si>
    <t>Render</t>
  </si>
  <si>
    <t>Mortar (1:1:6 Lime: Cement:Sand</t>
  </si>
  <si>
    <t>Façade: Timber Cassette Panel with Lime Render</t>
  </si>
  <si>
    <t>T Stud walls (39 x 89mm) fin columns at 600mm centres, with lime rendered finish (insulation measured separately).</t>
  </si>
  <si>
    <t>Lime Render</t>
  </si>
  <si>
    <t>Façade: Block with Rendered Insulation</t>
  </si>
  <si>
    <t>100mm medium density blockwork with cementious render</t>
  </si>
  <si>
    <t>Façade: Party Wall Blockwork</t>
  </si>
  <si>
    <t>100mm medium density blockwork</t>
  </si>
  <si>
    <t>Façade: Party Wall Brick</t>
  </si>
  <si>
    <t>Brick and mortar wall</t>
  </si>
  <si>
    <t>Façade: Party Wall Timber Cassette</t>
  </si>
  <si>
    <t xml:space="preserve">T Stud walls at 600mm centres. </t>
  </si>
  <si>
    <t>Partitions: Plasterboard + Steel Studs</t>
  </si>
  <si>
    <t>2 x 12.5mm plasterboards on both sides, MDF skirting both sides, steel studs at 0.6m spacings, top and bottom steel channels, softwood head plate, gypsum fire strip, mastic sealant, glass mineral wool insulation</t>
  </si>
  <si>
    <t>Plasterboard</t>
  </si>
  <si>
    <t>Plaster, Plasterboard</t>
  </si>
  <si>
    <t>Galvanised Steel</t>
  </si>
  <si>
    <t>Steel, hot-dip galvanised</t>
  </si>
  <si>
    <t>MDF</t>
  </si>
  <si>
    <t>Timber, MDF</t>
  </si>
  <si>
    <t>Gypsum</t>
  </si>
  <si>
    <t>NA</t>
  </si>
  <si>
    <t>Mastic</t>
  </si>
  <si>
    <t>Glass mineral wool</t>
  </si>
  <si>
    <t>Insulation, Mineral wool</t>
  </si>
  <si>
    <t>Partitions: Plasterboard + Timber Studs</t>
  </si>
  <si>
    <t>2 x 12.5mm plasterboards on both sides, MDF skirting both sides, timber studs at 0.6m spacings, top and bottom steel channels, softwood head plate, gypsum fire strip, mastic sealant, glass mineral wool insulation</t>
  </si>
  <si>
    <t>Partitions: Plywood + Timber Studs</t>
  </si>
  <si>
    <t>2 x 12.5mm plywood boards on both sides, MDF skirting both sides, timber studs at 0.6m spacings, top and bottom steel channels, softwood head plate, gypsum fire strip, mastic sealant, glass mineral wool insulation</t>
  </si>
  <si>
    <t>Plywood</t>
  </si>
  <si>
    <t>Timber, Plywood</t>
  </si>
  <si>
    <t>Partitions: CLT</t>
  </si>
  <si>
    <t>200mm CLT panel</t>
  </si>
  <si>
    <t>CLT</t>
  </si>
  <si>
    <t>Timber, CLT</t>
  </si>
  <si>
    <t>Partitions: Blockwork</t>
  </si>
  <si>
    <t>100mm medium density blockwork with 5mm skim coat plaster both sides</t>
  </si>
  <si>
    <t>Plaster</t>
  </si>
  <si>
    <t>Glazing Frame: uPVC</t>
  </si>
  <si>
    <t>Frames are based on the schematic design for an opening window shown to the right of this table. For uPVC all elements bar F and G are internally supported uPVC sections with 3mm wall thickness and 2mm thick internal supports calculated as a proportion of the element perimeter. F is solid rubber. G is the glazing spacer with desiccant excluded as no embodied carbon data could be found.</t>
  </si>
  <si>
    <t>m</t>
  </si>
  <si>
    <t>uPVC</t>
  </si>
  <si>
    <t>Plastics, PVC General</t>
  </si>
  <si>
    <t>Rubber</t>
  </si>
  <si>
    <t>Rubber, General</t>
  </si>
  <si>
    <t>Glazing Frame: Aluminium</t>
  </si>
  <si>
    <t>All elements bar D, F and G are hollow aluminium section with 2mm wall thickness. D is internally supported uPVC section as described in uPVC. F and G as described in uPVC.</t>
  </si>
  <si>
    <t>Glazing Frame: Timber</t>
  </si>
  <si>
    <t>Elements A-E assumed to be solid softwood. F and G as described in uPVC.</t>
  </si>
  <si>
    <t>Glazing Frame: Al/Timber Composite</t>
  </si>
  <si>
    <t>External elements A and E assumed to be hollow aluminium sections with 2mm wall thickness. Elements B and C are solid softwood. Element D is uPVC with 3mm wall thickness and 2mm internal supports as described in uPVC. F and G as described in uPVC.</t>
  </si>
  <si>
    <t>Glazing Frame: Steel</t>
  </si>
  <si>
    <t>The steel sections used are shown in a drawing to the right of this table (EZ7, F8, PF7).</t>
  </si>
  <si>
    <t>Steel, finished cold rolled coil</t>
  </si>
  <si>
    <t>Steel, finished cold-rolled coil</t>
  </si>
  <si>
    <t>Floor Slabs: Steel concrete composite</t>
  </si>
  <si>
    <t>Based on COMFLOR 46 decking 1.2mm sheet thickness, 150mm slab depth RC 32/40 25% GGBS 6.55kg/m2 reinforcement mesh, 19 x 100 mm shear studs x 2 per m2</t>
  </si>
  <si>
    <t>Reinforcement steel</t>
  </si>
  <si>
    <t>Concrete</t>
  </si>
  <si>
    <t>RC 32/40 (32/40 Mpa) listed under 25% Blast Furnace Slag replacement</t>
  </si>
  <si>
    <t>Joisted Floors: Timber Joists (Domestic)</t>
  </si>
  <si>
    <t>50 x 200mm softwood joists at 400mm centres with a 5m clear span. 11mm OSB topper.</t>
  </si>
  <si>
    <t>Joisted Floors: Timber Joists (Office)</t>
  </si>
  <si>
    <t>50 x 300mm softwood joists at 300mm centres with a 5m clear span. 11mm OSB topper.</t>
  </si>
  <si>
    <t>Joisted Floors: JJI Engineered Joists</t>
  </si>
  <si>
    <t>450 mm deep 9 mm thick OSB web with 97 x 45 mm softwood flanges. 400mm centres with a 7.5m clear span. 11mm OSB topper.</t>
  </si>
  <si>
    <t>JJI Joists</t>
  </si>
  <si>
    <t>Roof: Timber Pitch Roof</t>
  </si>
  <si>
    <t>75 x 200 mm softwood joists, rafters, purlins and ridge. 5m clear span. Joists at 400mm centres. Rafters at 400mm centres with 9/12 pitch. Two purlins and ridge beam across span. 35 x 50mm battens at 400mm centres.</t>
  </si>
  <si>
    <t>Roof: Metal Deck Roof</t>
  </si>
  <si>
    <t>COMFLOR 46 decking 1.2mm sheet thickness</t>
  </si>
  <si>
    <t>Roof: Timber cassette system</t>
  </si>
  <si>
    <t>Two layers of 11mm OSB, with timber spacers at 600mm centres</t>
  </si>
  <si>
    <t>Floor finishes: Raised floor</t>
  </si>
  <si>
    <t>600 mm square module of high-density chipboard. Bottom surface laminated with galvanised steel. Top surface laminated with vinyl surface finish. Panel encapsulated by full-depth ABS band. Pedestals are zinc-plated steel covering height range of 16 - 347 mm</t>
  </si>
  <si>
    <t>RG2 Europed Raised Access Floor</t>
  </si>
  <si>
    <t>Ceilings: Steel grid system</t>
  </si>
  <si>
    <t>SAS System 150 modular clip-in steel suspended ceiling system</t>
  </si>
  <si>
    <t>SAS Metal Ceiling System</t>
  </si>
  <si>
    <t>Ceilings: Suspended Plasterboard</t>
  </si>
  <si>
    <t>SAS System 150 modular clip-in steel suspended ceiling system carrying 12.5mm plasterboard</t>
  </si>
  <si>
    <t>Ceilings: Steel tile</t>
  </si>
  <si>
    <t>SAS System 150 modular clip-in steel suspended ceiling system carrying plain sheet steel tiles</t>
  </si>
  <si>
    <t>Ceilings: Perforated steel tile with 18mm acoustic board</t>
  </si>
  <si>
    <t>SAS System 150 modular clip-in steel suspended ceiling system carrying perforated steel tile with 18mm x 80kg/m3 acoustic pad</t>
  </si>
  <si>
    <t>Lower Floor: Beam and Block System</t>
  </si>
  <si>
    <t>RC40/50 110 wides beams with 440mm medium density blocks</t>
  </si>
  <si>
    <t>RC40/50 beams</t>
  </si>
  <si>
    <t>RC 40/50</t>
  </si>
  <si>
    <t>Medium Density block</t>
  </si>
  <si>
    <t>Medium Density Concrete Block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</si>
</sst>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 x14ac:knownFonts="1">
    <font>
      <sz val="11"/>
      <color theme="1"/>
      <name val="Calibri"/>
      <family val="2"/>
      <scheme val="minor"/>
    </font>
    <font>
      <sz val="11"/>
      <name val="Calibri"/>
      <family val="2"/>
      <scheme val="minor"/>
    </font>
    <font>
      <sz val="8"/>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Border="1" applyAlignment="1">
      <alignment vertical="center"/>
    </xf>
    <xf numFmtId="0" fontId="3" fillId="0" borderId="0" xfId="0" applyFont="1" applyBorder="1" applyAlignment="1"/>
    <xf numFmtId="0" fontId="3" fillId="0" borderId="0" xfId="0" applyFont="1" applyBorder="1" applyAlignment="1">
      <alignment vertical="center"/>
    </xf>
    <xf numFmtId="0" fontId="1" fillId="0" borderId="0" xfId="0" applyFont="1" applyAlignment="1"/>
    <xf numFmtId="0" fontId="1" fillId="0" borderId="0" xfId="0" applyFont="1" applyBorder="1" applyAlignment="1"/>
    <xf numFmtId="164" fontId="1" fillId="0" borderId="0" xfId="0" applyNumberFormat="1" applyFont="1" applyBorder="1" applyAlignment="1"/>
    <xf numFmtId="165" fontId="1" fillId="0" borderId="0" xfId="0" applyNumberFormat="1"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3"/>
  <sheetViews>
    <sheetView tabSelected="1" topLeftCell="B6" zoomScale="55" zoomScaleNormal="55" workbookViewId="0">
      <selection activeCell="H80" sqref="H80"/>
    </sheetView>
  </sheetViews>
  <sheetFormatPr defaultRowHeight="15" x14ac:dyDescent="0.25"/>
  <cols>
    <col min="1" max="1" width="48.7109375" style="4" customWidth="1"/>
    <col min="2" max="2" width="70.7109375" style="4" bestFit="1" customWidth="1"/>
    <col min="3" max="3" width="19.140625" style="4" bestFit="1" customWidth="1"/>
    <col min="4" max="4" width="22.85546875" style="4" bestFit="1" customWidth="1"/>
    <col min="5" max="5" width="26.42578125" style="4" bestFit="1" customWidth="1"/>
    <col min="6" max="6" width="36" style="4" bestFit="1" customWidth="1"/>
    <col min="7" max="7" width="29.5703125" style="4" bestFit="1" customWidth="1"/>
    <col min="8" max="8" width="40.28515625" style="4" bestFit="1" customWidth="1"/>
    <col min="9" max="9" width="16.42578125" style="4" bestFit="1" customWidth="1"/>
    <col min="10" max="10" width="24.28515625" style="4" bestFit="1" customWidth="1"/>
    <col min="11" max="11" width="35" style="4" bestFit="1" customWidth="1"/>
    <col min="12" max="12" width="23.42578125" style="4" bestFit="1" customWidth="1"/>
    <col min="13" max="13" width="35.7109375" style="4" bestFit="1" customWidth="1"/>
    <col min="14" max="14" width="14.85546875" style="4" bestFit="1" customWidth="1"/>
    <col min="15" max="16384" width="9.140625" style="4"/>
  </cols>
  <sheetData>
    <row r="1" spans="1:14" ht="15" customHeight="1" x14ac:dyDescent="0.25">
      <c r="A1" s="2" t="s">
        <v>0</v>
      </c>
      <c r="B1" s="2" t="s">
        <v>1</v>
      </c>
      <c r="C1" s="2" t="s">
        <v>2</v>
      </c>
      <c r="D1" s="3" t="s">
        <v>3</v>
      </c>
      <c r="E1" s="2" t="s">
        <v>4</v>
      </c>
      <c r="F1" s="2" t="s">
        <v>5</v>
      </c>
      <c r="G1" s="2" t="s">
        <v>6</v>
      </c>
      <c r="H1" s="2" t="s">
        <v>7</v>
      </c>
      <c r="I1" s="2" t="s">
        <v>8</v>
      </c>
      <c r="J1" s="2" t="s">
        <v>9</v>
      </c>
      <c r="K1" s="2" t="s">
        <v>10</v>
      </c>
      <c r="L1" s="2" t="s">
        <v>11</v>
      </c>
      <c r="M1" s="2" t="s">
        <v>12</v>
      </c>
      <c r="N1" s="2" t="s">
        <v>13</v>
      </c>
    </row>
    <row r="2" spans="1:14" ht="15" customHeight="1" x14ac:dyDescent="0.25">
      <c r="A2" s="1" t="s">
        <v>14</v>
      </c>
      <c r="B2" s="1" t="s">
        <v>15</v>
      </c>
      <c r="C2" s="1" t="s">
        <v>16</v>
      </c>
      <c r="D2" s="1" t="s">
        <v>17</v>
      </c>
      <c r="E2" s="5">
        <v>9.4850000000000004E-2</v>
      </c>
      <c r="F2" s="5" t="s">
        <v>18</v>
      </c>
      <c r="G2" s="5">
        <v>0.21299999999999999</v>
      </c>
      <c r="H2" s="5"/>
      <c r="I2" s="5">
        <v>2000</v>
      </c>
      <c r="J2" s="5">
        <f>E2*G2*I2</f>
        <v>40.406100000000002</v>
      </c>
      <c r="K2" s="5">
        <f>E2*I2*H2</f>
        <v>0</v>
      </c>
      <c r="L2" s="5">
        <v>46.340492855500003</v>
      </c>
      <c r="M2" s="5">
        <v>0</v>
      </c>
      <c r="N2" s="5">
        <v>223.50103650000003</v>
      </c>
    </row>
    <row r="3" spans="1:14" ht="15" customHeight="1" x14ac:dyDescent="0.25">
      <c r="A3" s="1" t="s">
        <v>14</v>
      </c>
      <c r="B3" s="1" t="s">
        <v>15</v>
      </c>
      <c r="C3" s="1" t="s">
        <v>16</v>
      </c>
      <c r="D3" s="1" t="s">
        <v>19</v>
      </c>
      <c r="E3" s="5">
        <v>1.7649999999999999E-2</v>
      </c>
      <c r="F3" s="5" t="s">
        <v>20</v>
      </c>
      <c r="G3" s="5">
        <v>0.14199999999999999</v>
      </c>
      <c r="H3" s="5"/>
      <c r="I3" s="5">
        <v>1900</v>
      </c>
      <c r="J3" s="5">
        <f>E3*G3*I3</f>
        <v>4.7619699999999989</v>
      </c>
      <c r="K3" s="5">
        <f>E3*I3*H3</f>
        <v>0</v>
      </c>
      <c r="L3" s="5">
        <v>46.340492855500003</v>
      </c>
      <c r="M3" s="5">
        <v>0</v>
      </c>
      <c r="N3" s="5">
        <v>223.50103650000003</v>
      </c>
    </row>
    <row r="4" spans="1:14" ht="15" customHeight="1" x14ac:dyDescent="0.25">
      <c r="A4" s="1" t="s">
        <v>14</v>
      </c>
      <c r="B4" s="1" t="s">
        <v>15</v>
      </c>
      <c r="C4" s="1" t="s">
        <v>16</v>
      </c>
      <c r="D4" s="1" t="s">
        <v>21</v>
      </c>
      <c r="E4" s="5">
        <v>3.3890000000000002E-5</v>
      </c>
      <c r="F4" s="5" t="s">
        <v>22</v>
      </c>
      <c r="G4" s="5">
        <v>4.407</v>
      </c>
      <c r="H4" s="5"/>
      <c r="I4" s="5">
        <v>7850</v>
      </c>
      <c r="J4" s="5">
        <f>E4*G4*I4</f>
        <v>1.1724228555000002</v>
      </c>
      <c r="K4" s="5">
        <f>E4*I4*H4</f>
        <v>0</v>
      </c>
      <c r="L4" s="5">
        <v>46.340492855500003</v>
      </c>
      <c r="M4" s="5">
        <v>0</v>
      </c>
      <c r="N4" s="5">
        <v>223.50103650000003</v>
      </c>
    </row>
    <row r="5" spans="1:14" ht="15" customHeight="1" x14ac:dyDescent="0.25">
      <c r="A5" s="1" t="s">
        <v>23</v>
      </c>
      <c r="B5" s="1" t="s">
        <v>24</v>
      </c>
      <c r="C5" s="1" t="s">
        <v>16</v>
      </c>
      <c r="D5" s="1" t="s">
        <v>17</v>
      </c>
      <c r="E5" s="5">
        <v>9.4850000000000004E-2</v>
      </c>
      <c r="F5" s="5" t="s">
        <v>18</v>
      </c>
      <c r="G5" s="5">
        <v>0.21299999999999999</v>
      </c>
      <c r="H5" s="5"/>
      <c r="I5" s="5">
        <v>2000</v>
      </c>
      <c r="J5" s="5">
        <f>E5*I5*G5</f>
        <v>40.406100000000002</v>
      </c>
      <c r="K5" s="5">
        <v>0</v>
      </c>
      <c r="L5" s="5">
        <v>94.427473355499984</v>
      </c>
      <c r="M5" s="5">
        <v>0</v>
      </c>
      <c r="N5" s="5">
        <v>234.41253650000002</v>
      </c>
    </row>
    <row r="6" spans="1:14" ht="15" customHeight="1" x14ac:dyDescent="0.25">
      <c r="A6" s="1" t="s">
        <v>23</v>
      </c>
      <c r="B6" s="1" t="s">
        <v>24</v>
      </c>
      <c r="C6" s="1" t="s">
        <v>16</v>
      </c>
      <c r="D6" s="1" t="s">
        <v>19</v>
      </c>
      <c r="E6" s="5">
        <v>1.7649999999999999E-2</v>
      </c>
      <c r="F6" s="5" t="s">
        <v>20</v>
      </c>
      <c r="G6" s="5">
        <v>0.14199999999999999</v>
      </c>
      <c r="H6" s="5"/>
      <c r="I6" s="5">
        <v>1900</v>
      </c>
      <c r="J6" s="5">
        <f>E6*I6*G6</f>
        <v>4.7619699999999989</v>
      </c>
      <c r="K6" s="5">
        <v>0</v>
      </c>
      <c r="L6" s="5">
        <v>94.427473355499984</v>
      </c>
      <c r="M6" s="5">
        <v>0</v>
      </c>
      <c r="N6" s="5">
        <v>234.41253650000002</v>
      </c>
    </row>
    <row r="7" spans="1:14" ht="15" customHeight="1" x14ac:dyDescent="0.25">
      <c r="A7" s="1" t="s">
        <v>23</v>
      </c>
      <c r="B7" s="1" t="s">
        <v>24</v>
      </c>
      <c r="C7" s="1" t="s">
        <v>16</v>
      </c>
      <c r="D7" s="1" t="s">
        <v>21</v>
      </c>
      <c r="E7" s="5">
        <f>E3+E10</f>
        <v>1.915E-2</v>
      </c>
      <c r="F7" s="5" t="s">
        <v>22</v>
      </c>
      <c r="G7" s="5">
        <v>4.407</v>
      </c>
      <c r="H7" s="5"/>
      <c r="I7" s="5">
        <v>7850</v>
      </c>
      <c r="J7" s="5">
        <f>E7*I7*G7</f>
        <v>662.49329250000005</v>
      </c>
      <c r="K7" s="5">
        <v>0</v>
      </c>
      <c r="L7" s="5">
        <v>94.427473355499984</v>
      </c>
      <c r="M7" s="5">
        <v>0</v>
      </c>
      <c r="N7" s="5">
        <v>234.41253650000002</v>
      </c>
    </row>
    <row r="8" spans="1:14" ht="15" customHeight="1" x14ac:dyDescent="0.25">
      <c r="A8" s="1" t="s">
        <v>25</v>
      </c>
      <c r="B8" s="1" t="s">
        <v>26</v>
      </c>
      <c r="C8" s="1" t="s">
        <v>16</v>
      </c>
      <c r="D8" s="1" t="s">
        <v>27</v>
      </c>
      <c r="E8" s="5">
        <v>0.02</v>
      </c>
      <c r="F8" s="5" t="s">
        <v>28</v>
      </c>
      <c r="G8" s="5">
        <v>0.78</v>
      </c>
      <c r="H8" s="5"/>
      <c r="I8" s="5">
        <v>2400</v>
      </c>
      <c r="J8" s="5">
        <f>E8*G8*I8</f>
        <v>37.440000000000005</v>
      </c>
      <c r="K8" s="5">
        <f>E8*I8*H8</f>
        <v>0</v>
      </c>
      <c r="L8" s="5">
        <v>85.526980500000008</v>
      </c>
      <c r="M8" s="5">
        <v>0</v>
      </c>
      <c r="N8" s="5">
        <v>58.911500000000004</v>
      </c>
    </row>
    <row r="9" spans="1:14" ht="15" customHeight="1" x14ac:dyDescent="0.25">
      <c r="A9" s="1" t="s">
        <v>25</v>
      </c>
      <c r="B9" s="1" t="s">
        <v>26</v>
      </c>
      <c r="C9" s="1" t="s">
        <v>16</v>
      </c>
      <c r="D9" s="1" t="s">
        <v>21</v>
      </c>
      <c r="E9" s="5">
        <v>1.39E-3</v>
      </c>
      <c r="F9" s="5" t="s">
        <v>22</v>
      </c>
      <c r="G9" s="5">
        <v>4.407</v>
      </c>
      <c r="H9" s="5"/>
      <c r="I9" s="5">
        <v>7850</v>
      </c>
      <c r="J9" s="5">
        <f>E9*G9*I9</f>
        <v>48.086980500000003</v>
      </c>
      <c r="K9" s="5">
        <f>E9*I9*H9</f>
        <v>0</v>
      </c>
      <c r="L9" s="5">
        <v>85.526980500000008</v>
      </c>
      <c r="M9" s="5">
        <v>0</v>
      </c>
      <c r="N9" s="5">
        <v>58.911500000000004</v>
      </c>
    </row>
    <row r="10" spans="1:14" ht="15" customHeight="1" x14ac:dyDescent="0.25">
      <c r="A10" s="1" t="s">
        <v>29</v>
      </c>
      <c r="B10" s="1" t="s">
        <v>30</v>
      </c>
      <c r="C10" s="1" t="s">
        <v>16</v>
      </c>
      <c r="D10" s="1" t="s">
        <v>31</v>
      </c>
      <c r="E10" s="5">
        <v>1.5E-3</v>
      </c>
      <c r="F10" s="5" t="s">
        <v>32</v>
      </c>
      <c r="G10" s="5">
        <v>3.09</v>
      </c>
      <c r="H10" s="5"/>
      <c r="I10" s="5">
        <v>7140</v>
      </c>
      <c r="J10" s="5">
        <f>E10*G10*I10</f>
        <v>33.093900000000005</v>
      </c>
      <c r="K10" s="5">
        <f>E10*I10*H10</f>
        <v>0</v>
      </c>
      <c r="L10" s="5">
        <v>62.015278200000012</v>
      </c>
      <c r="M10" s="5">
        <v>0</v>
      </c>
      <c r="N10" s="5">
        <v>17.272600000000001</v>
      </c>
    </row>
    <row r="11" spans="1:14" ht="15" customHeight="1" x14ac:dyDescent="0.25">
      <c r="A11" s="1" t="s">
        <v>29</v>
      </c>
      <c r="B11" s="1" t="s">
        <v>30</v>
      </c>
      <c r="C11" s="1" t="s">
        <v>16</v>
      </c>
      <c r="D11" s="1" t="s">
        <v>21</v>
      </c>
      <c r="E11" s="5">
        <v>8.3600000000000005E-4</v>
      </c>
      <c r="F11" s="5" t="s">
        <v>22</v>
      </c>
      <c r="G11" s="5">
        <v>4.407</v>
      </c>
      <c r="H11" s="5"/>
      <c r="I11" s="5">
        <v>7850</v>
      </c>
      <c r="J11" s="5">
        <f>E11*G11*I11</f>
        <v>28.921378200000003</v>
      </c>
      <c r="K11" s="5">
        <f>E11*I11*H11</f>
        <v>0</v>
      </c>
      <c r="L11" s="5">
        <v>62.015278200000012</v>
      </c>
      <c r="M11" s="5">
        <v>0</v>
      </c>
      <c r="N11" s="5">
        <v>17.272600000000001</v>
      </c>
    </row>
    <row r="12" spans="1:14" ht="15" customHeight="1" x14ac:dyDescent="0.25">
      <c r="A12" s="1" t="s">
        <v>33</v>
      </c>
      <c r="B12" s="1" t="s">
        <v>34</v>
      </c>
      <c r="C12" s="1" t="s">
        <v>16</v>
      </c>
      <c r="D12" s="1" t="s">
        <v>35</v>
      </c>
      <c r="E12" s="5">
        <v>4.5999999999999999E-2</v>
      </c>
      <c r="F12" s="5" t="s">
        <v>36</v>
      </c>
      <c r="G12" s="5">
        <v>0.26300000000000001</v>
      </c>
      <c r="H12" s="5">
        <v>-1.55</v>
      </c>
      <c r="I12" s="5">
        <v>510</v>
      </c>
      <c r="J12" s="5">
        <f>E12*G12*I12</f>
        <v>6.1699800000000007</v>
      </c>
      <c r="K12" s="5">
        <f>E12*I12*H12</f>
        <v>-36.363</v>
      </c>
      <c r="L12" s="5">
        <v>19.669980000000002</v>
      </c>
      <c r="M12" s="5">
        <v>-36.363</v>
      </c>
      <c r="N12" s="5">
        <v>169.36</v>
      </c>
    </row>
    <row r="13" spans="1:14" ht="15" customHeight="1" x14ac:dyDescent="0.25">
      <c r="A13" s="1" t="s">
        <v>33</v>
      </c>
      <c r="B13" s="1" t="s">
        <v>34</v>
      </c>
      <c r="C13" s="1" t="s">
        <v>16</v>
      </c>
      <c r="D13" s="1" t="s">
        <v>37</v>
      </c>
      <c r="E13" s="1">
        <v>0.1</v>
      </c>
      <c r="F13" s="1" t="s">
        <v>38</v>
      </c>
      <c r="G13" s="6">
        <f>135/1459</f>
        <v>9.2529129540781352E-2</v>
      </c>
      <c r="H13" s="5">
        <v>0</v>
      </c>
      <c r="I13" s="5">
        <v>1459</v>
      </c>
      <c r="J13" s="5">
        <f>E13*G13*I13</f>
        <v>13.5</v>
      </c>
      <c r="K13" s="5">
        <v>0</v>
      </c>
      <c r="L13" s="5">
        <v>19.669980000000002</v>
      </c>
      <c r="M13" s="5">
        <v>-36.363</v>
      </c>
      <c r="N13" s="5">
        <v>169.36</v>
      </c>
    </row>
    <row r="14" spans="1:14" ht="15" customHeight="1" x14ac:dyDescent="0.25">
      <c r="A14" s="1" t="s">
        <v>39</v>
      </c>
      <c r="B14" s="1" t="s">
        <v>40</v>
      </c>
      <c r="C14" s="1" t="s">
        <v>16</v>
      </c>
      <c r="D14" s="1" t="s">
        <v>41</v>
      </c>
      <c r="E14" s="5">
        <v>1.15E-2</v>
      </c>
      <c r="F14" s="5" t="s">
        <v>42</v>
      </c>
      <c r="G14" s="5">
        <v>1.63</v>
      </c>
      <c r="H14" s="5"/>
      <c r="I14" s="5">
        <v>2500</v>
      </c>
      <c r="J14" s="5">
        <f>E14*G14*I14</f>
        <v>46.862499999999997</v>
      </c>
      <c r="K14" s="5">
        <f>E14*I14*H14</f>
        <v>0</v>
      </c>
      <c r="L14" s="5">
        <v>73.155639999999991</v>
      </c>
      <c r="M14" s="5">
        <v>0</v>
      </c>
      <c r="N14" s="5">
        <v>32.692</v>
      </c>
    </row>
    <row r="15" spans="1:14" ht="15" customHeight="1" x14ac:dyDescent="0.25">
      <c r="A15" s="1" t="s">
        <v>39</v>
      </c>
      <c r="B15" s="1" t="s">
        <v>40</v>
      </c>
      <c r="C15" s="1" t="s">
        <v>16</v>
      </c>
      <c r="D15" s="1" t="s">
        <v>43</v>
      </c>
      <c r="E15" s="5">
        <v>1.4599999999999999E-3</v>
      </c>
      <c r="F15" s="5" t="s">
        <v>44</v>
      </c>
      <c r="G15" s="5">
        <v>6.67</v>
      </c>
      <c r="H15" s="5"/>
      <c r="I15" s="5">
        <v>2700</v>
      </c>
      <c r="J15" s="5">
        <f>E15*G15*I15</f>
        <v>26.293139999999998</v>
      </c>
      <c r="K15" s="5">
        <f>E15*I15*H15</f>
        <v>0</v>
      </c>
      <c r="L15" s="5">
        <v>73.155639999999991</v>
      </c>
      <c r="M15" s="5">
        <v>0</v>
      </c>
      <c r="N15" s="5">
        <v>32.692</v>
      </c>
    </row>
    <row r="16" spans="1:14" ht="15" customHeight="1" x14ac:dyDescent="0.25">
      <c r="A16" s="1" t="s">
        <v>45</v>
      </c>
      <c r="B16" s="1" t="s">
        <v>46</v>
      </c>
      <c r="C16" s="1" t="s">
        <v>16</v>
      </c>
      <c r="D16" s="1" t="s">
        <v>47</v>
      </c>
      <c r="E16" s="5">
        <v>0.14809</v>
      </c>
      <c r="F16" s="5" t="s">
        <v>48</v>
      </c>
      <c r="G16" s="5">
        <v>0.17199999999999999</v>
      </c>
      <c r="H16" s="5"/>
      <c r="I16" s="5">
        <v>2380</v>
      </c>
      <c r="J16" s="5">
        <f>E16*G16*I16</f>
        <v>60.622122399999995</v>
      </c>
      <c r="K16" s="5">
        <v>0</v>
      </c>
      <c r="L16" s="5">
        <v>60.622122399999995</v>
      </c>
      <c r="M16" s="5">
        <v>0</v>
      </c>
      <c r="N16" s="5">
        <v>352.45420000000001</v>
      </c>
    </row>
    <row r="17" spans="1:14" ht="15" customHeight="1" x14ac:dyDescent="0.25">
      <c r="A17" s="1" t="s">
        <v>49</v>
      </c>
      <c r="B17" s="1" t="s">
        <v>50</v>
      </c>
      <c r="C17" s="1" t="s">
        <v>16</v>
      </c>
      <c r="D17" s="1" t="s">
        <v>17</v>
      </c>
      <c r="E17" s="5">
        <v>4.2299999999999997E-2</v>
      </c>
      <c r="F17" s="5" t="s">
        <v>18</v>
      </c>
      <c r="G17" s="5">
        <v>0.21299999999999999</v>
      </c>
      <c r="H17" s="5"/>
      <c r="I17" s="5">
        <v>2000</v>
      </c>
      <c r="J17" s="5">
        <f>E17*G17*I17</f>
        <v>18.0198</v>
      </c>
      <c r="K17" s="5">
        <f>E17*I17*H17</f>
        <v>0</v>
      </c>
      <c r="L17" s="5">
        <v>93.539922399999995</v>
      </c>
      <c r="M17" s="5">
        <v>0</v>
      </c>
      <c r="N17" s="5">
        <v>451.95220000000006</v>
      </c>
    </row>
    <row r="18" spans="1:14" ht="15" customHeight="1" x14ac:dyDescent="0.25">
      <c r="A18" s="1" t="s">
        <v>49</v>
      </c>
      <c r="B18" s="1" t="s">
        <v>50</v>
      </c>
      <c r="C18" s="1" t="s">
        <v>16</v>
      </c>
      <c r="D18" s="1" t="s">
        <v>47</v>
      </c>
      <c r="E18" s="5">
        <v>0.14809</v>
      </c>
      <c r="F18" s="5" t="s">
        <v>48</v>
      </c>
      <c r="G18" s="5">
        <v>0.17199999999999999</v>
      </c>
      <c r="H18" s="5"/>
      <c r="I18" s="5">
        <v>2380</v>
      </c>
      <c r="J18" s="5">
        <f>E18*G18*I18</f>
        <v>60.622122399999995</v>
      </c>
      <c r="K18" s="5"/>
      <c r="L18" s="5">
        <v>93.539922399999995</v>
      </c>
      <c r="M18" s="5">
        <v>0</v>
      </c>
      <c r="N18" s="5">
        <v>451.95220000000006</v>
      </c>
    </row>
    <row r="19" spans="1:14" ht="15" customHeight="1" x14ac:dyDescent="0.25">
      <c r="A19" s="1" t="s">
        <v>49</v>
      </c>
      <c r="B19" s="1" t="s">
        <v>50</v>
      </c>
      <c r="C19" s="1" t="s">
        <v>16</v>
      </c>
      <c r="D19" s="1" t="s">
        <v>51</v>
      </c>
      <c r="E19" s="5">
        <v>1.91E-3</v>
      </c>
      <c r="F19" s="5" t="s">
        <v>52</v>
      </c>
      <c r="G19" s="5">
        <v>1</v>
      </c>
      <c r="H19" s="5"/>
      <c r="I19" s="5">
        <v>7800</v>
      </c>
      <c r="J19" s="5">
        <f>E19*G19*I19</f>
        <v>14.898</v>
      </c>
      <c r="K19" s="5">
        <f>E19*I19*H19</f>
        <v>0</v>
      </c>
      <c r="L19" s="5">
        <v>93.539922399999995</v>
      </c>
      <c r="M19" s="5">
        <v>0</v>
      </c>
      <c r="N19" s="5">
        <v>451.95220000000006</v>
      </c>
    </row>
    <row r="20" spans="1:14" ht="15" customHeight="1" x14ac:dyDescent="0.25">
      <c r="A20" s="1" t="s">
        <v>53</v>
      </c>
      <c r="B20" s="1" t="s">
        <v>54</v>
      </c>
      <c r="C20" s="1" t="s">
        <v>16</v>
      </c>
      <c r="D20" s="1" t="s">
        <v>55</v>
      </c>
      <c r="E20" s="5">
        <v>0.03</v>
      </c>
      <c r="F20" s="5" t="s">
        <v>56</v>
      </c>
      <c r="G20" s="5">
        <v>0.09</v>
      </c>
      <c r="H20" s="5"/>
      <c r="I20" s="5">
        <v>2700</v>
      </c>
      <c r="J20" s="5">
        <f>E20*G20*I20</f>
        <v>7.2899999999999991</v>
      </c>
      <c r="K20" s="5">
        <f>E20*I20*H20</f>
        <v>0</v>
      </c>
      <c r="L20" s="5">
        <v>47.696901600000004</v>
      </c>
      <c r="M20" s="5">
        <v>0</v>
      </c>
      <c r="N20" s="5">
        <v>90.168800000000005</v>
      </c>
    </row>
    <row r="21" spans="1:14" ht="15" customHeight="1" x14ac:dyDescent="0.25">
      <c r="A21" s="1" t="s">
        <v>53</v>
      </c>
      <c r="B21" s="1" t="s">
        <v>54</v>
      </c>
      <c r="C21" s="1" t="s">
        <v>16</v>
      </c>
      <c r="D21" s="1" t="s">
        <v>21</v>
      </c>
      <c r="E21" s="5">
        <v>1.168E-3</v>
      </c>
      <c r="F21" s="5" t="s">
        <v>22</v>
      </c>
      <c r="G21" s="5">
        <v>4.407</v>
      </c>
      <c r="H21" s="5"/>
      <c r="I21" s="5">
        <v>7850</v>
      </c>
      <c r="J21" s="5">
        <f>E21*G21*I21</f>
        <v>40.406901600000005</v>
      </c>
      <c r="K21" s="5">
        <f>E21*I21*H21</f>
        <v>0</v>
      </c>
      <c r="L21" s="5">
        <v>47.696901600000004</v>
      </c>
      <c r="M21" s="5">
        <v>0</v>
      </c>
      <c r="N21" s="5">
        <v>90.168800000000005</v>
      </c>
    </row>
    <row r="22" spans="1:14" ht="15" customHeight="1" x14ac:dyDescent="0.25">
      <c r="A22" s="1" t="s">
        <v>57</v>
      </c>
      <c r="B22" s="1" t="s">
        <v>54</v>
      </c>
      <c r="C22" s="1" t="s">
        <v>16</v>
      </c>
      <c r="D22" s="1" t="s">
        <v>58</v>
      </c>
      <c r="E22" s="5">
        <v>0.03</v>
      </c>
      <c r="F22" s="5" t="s">
        <v>59</v>
      </c>
      <c r="G22" s="5">
        <v>0.7</v>
      </c>
      <c r="H22" s="5"/>
      <c r="I22" s="5">
        <v>2700</v>
      </c>
      <c r="J22" s="5">
        <f>E22*G22*I22</f>
        <v>56.699999999999996</v>
      </c>
      <c r="K22" s="5">
        <f>E22*I22*H22</f>
        <v>0</v>
      </c>
      <c r="L22" s="5">
        <v>97.1069016</v>
      </c>
      <c r="M22" s="5">
        <v>0</v>
      </c>
      <c r="N22" s="5">
        <v>90.168800000000005</v>
      </c>
    </row>
    <row r="23" spans="1:14" ht="15" customHeight="1" x14ac:dyDescent="0.25">
      <c r="A23" s="1" t="s">
        <v>57</v>
      </c>
      <c r="B23" s="1" t="s">
        <v>54</v>
      </c>
      <c r="C23" s="1" t="s">
        <v>16</v>
      </c>
      <c r="D23" s="1" t="s">
        <v>21</v>
      </c>
      <c r="E23" s="5">
        <v>1.168E-3</v>
      </c>
      <c r="F23" s="5" t="s">
        <v>22</v>
      </c>
      <c r="G23" s="5">
        <v>4.407</v>
      </c>
      <c r="H23" s="5"/>
      <c r="I23" s="5">
        <v>7850</v>
      </c>
      <c r="J23" s="5">
        <f>E23*G23*I23</f>
        <v>40.406901600000005</v>
      </c>
      <c r="K23" s="5">
        <f>E23*I23*H23</f>
        <v>0</v>
      </c>
      <c r="L23" s="5">
        <v>97.1069016</v>
      </c>
      <c r="M23" s="5">
        <v>0</v>
      </c>
      <c r="N23" s="5">
        <v>90.168800000000005</v>
      </c>
    </row>
    <row r="24" spans="1:14" ht="15" customHeight="1" x14ac:dyDescent="0.25">
      <c r="A24" s="1" t="s">
        <v>60</v>
      </c>
      <c r="B24" s="1" t="s">
        <v>61</v>
      </c>
      <c r="C24" s="1" t="s">
        <v>16</v>
      </c>
      <c r="D24" s="1" t="s">
        <v>43</v>
      </c>
      <c r="E24" s="5">
        <v>1.5E-3</v>
      </c>
      <c r="F24" s="5" t="s">
        <v>44</v>
      </c>
      <c r="G24" s="5">
        <v>6.67</v>
      </c>
      <c r="H24" s="5"/>
      <c r="I24" s="5">
        <v>2700</v>
      </c>
      <c r="J24" s="5">
        <f>E24*G24*I24</f>
        <v>27.013500000000001</v>
      </c>
      <c r="K24" s="5">
        <f>E24*I24*H24</f>
        <v>0</v>
      </c>
      <c r="L24" s="5">
        <v>55.9348782</v>
      </c>
      <c r="M24" s="5">
        <v>0</v>
      </c>
      <c r="N24" s="5">
        <v>10.6126</v>
      </c>
    </row>
    <row r="25" spans="1:14" ht="15" customHeight="1" x14ac:dyDescent="0.25">
      <c r="A25" s="1" t="s">
        <v>60</v>
      </c>
      <c r="B25" s="1" t="s">
        <v>61</v>
      </c>
      <c r="C25" s="1" t="s">
        <v>16</v>
      </c>
      <c r="D25" s="1" t="s">
        <v>21</v>
      </c>
      <c r="E25" s="5">
        <v>8.3600000000000005E-4</v>
      </c>
      <c r="F25" s="5" t="s">
        <v>22</v>
      </c>
      <c r="G25" s="5">
        <v>4.407</v>
      </c>
      <c r="H25" s="5"/>
      <c r="I25" s="5">
        <v>7850</v>
      </c>
      <c r="J25" s="5">
        <f>E25*G25*I25</f>
        <v>28.921378200000003</v>
      </c>
      <c r="K25" s="5">
        <f>E25*I25*H25</f>
        <v>0</v>
      </c>
      <c r="L25" s="5">
        <v>55.9348782</v>
      </c>
      <c r="M25" s="5">
        <v>0</v>
      </c>
      <c r="N25" s="5">
        <v>10.6126</v>
      </c>
    </row>
    <row r="26" spans="1:14" ht="15" customHeight="1" x14ac:dyDescent="0.25">
      <c r="A26" s="1" t="s">
        <v>62</v>
      </c>
      <c r="B26" s="1" t="s">
        <v>63</v>
      </c>
      <c r="C26" s="1" t="s">
        <v>16</v>
      </c>
      <c r="D26" s="1" t="s">
        <v>64</v>
      </c>
      <c r="E26" s="5">
        <v>1</v>
      </c>
      <c r="F26" s="5" t="s">
        <v>65</v>
      </c>
      <c r="G26" s="5">
        <f>15.1/152</f>
        <v>9.9342105263157898E-2</v>
      </c>
      <c r="H26" s="5"/>
      <c r="I26" s="5">
        <v>152</v>
      </c>
      <c r="J26" s="5">
        <f>G26*I26</f>
        <v>15.100000000000001</v>
      </c>
      <c r="K26" s="5">
        <f t="shared" ref="K26:K27" si="0">E26*I26*H26</f>
        <v>0</v>
      </c>
      <c r="L26" s="5">
        <v>61.440492855500004</v>
      </c>
      <c r="M26" s="5">
        <v>0</v>
      </c>
      <c r="N26" s="5">
        <v>375.50103650000005</v>
      </c>
    </row>
    <row r="27" spans="1:14" ht="15" customHeight="1" x14ac:dyDescent="0.25">
      <c r="A27" s="1" t="s">
        <v>62</v>
      </c>
      <c r="B27" s="1" t="s">
        <v>63</v>
      </c>
      <c r="C27" s="1" t="s">
        <v>16</v>
      </c>
      <c r="D27" s="1" t="s">
        <v>66</v>
      </c>
      <c r="E27" s="5"/>
      <c r="F27" s="5"/>
      <c r="G27" s="5"/>
      <c r="H27" s="5"/>
      <c r="I27" s="5"/>
      <c r="J27" s="5">
        <v>46.340492855500003</v>
      </c>
      <c r="K27" s="5">
        <f t="shared" si="0"/>
        <v>0</v>
      </c>
      <c r="L27" s="5">
        <v>61.440492855500004</v>
      </c>
      <c r="M27" s="5">
        <v>0</v>
      </c>
      <c r="N27" s="5">
        <v>375.50103650000005</v>
      </c>
    </row>
    <row r="28" spans="1:14" ht="15" customHeight="1" x14ac:dyDescent="0.25">
      <c r="A28" s="1" t="s">
        <v>67</v>
      </c>
      <c r="B28" s="1" t="s">
        <v>68</v>
      </c>
      <c r="C28" s="1" t="s">
        <v>16</v>
      </c>
      <c r="D28" s="1" t="s">
        <v>69</v>
      </c>
      <c r="E28" s="5">
        <v>2.1999999999999999E-2</v>
      </c>
      <c r="F28" s="5" t="s">
        <v>70</v>
      </c>
      <c r="G28" s="5">
        <v>0.45500000000000002</v>
      </c>
      <c r="H28" s="5">
        <v>-1.5</v>
      </c>
      <c r="I28" s="5">
        <v>620</v>
      </c>
      <c r="J28" s="5">
        <f>G28*I28*E28</f>
        <v>6.2061999999999999</v>
      </c>
      <c r="K28" s="5">
        <f>E28*H28*I28</f>
        <v>-20.46</v>
      </c>
      <c r="L28" s="5">
        <v>52.825683255500003</v>
      </c>
      <c r="M28" s="5">
        <v>-22.104240000000001</v>
      </c>
      <c r="N28" s="5">
        <v>238.20183650000001</v>
      </c>
    </row>
    <row r="29" spans="1:14" ht="15" customHeight="1" x14ac:dyDescent="0.25">
      <c r="A29" s="1" t="s">
        <v>67</v>
      </c>
      <c r="B29" s="1" t="s">
        <v>68</v>
      </c>
      <c r="C29" s="1" t="s">
        <v>16</v>
      </c>
      <c r="D29" s="1" t="s">
        <v>35</v>
      </c>
      <c r="E29" s="5">
        <v>2.0799999999999998E-3</v>
      </c>
      <c r="F29" s="5" t="s">
        <v>36</v>
      </c>
      <c r="G29" s="5">
        <v>0.26300000000000001</v>
      </c>
      <c r="H29" s="5">
        <v>-1.55</v>
      </c>
      <c r="I29" s="5">
        <v>510</v>
      </c>
      <c r="J29" s="5">
        <f>E29*G29*I29</f>
        <v>0.27899039999999997</v>
      </c>
      <c r="K29" s="5">
        <f>E29*H29*I29</f>
        <v>-1.6442399999999999</v>
      </c>
      <c r="L29" s="5">
        <v>52.825683255500003</v>
      </c>
      <c r="M29" s="5">
        <v>-22.104240000000001</v>
      </c>
      <c r="N29" s="5">
        <v>238.20183650000001</v>
      </c>
    </row>
    <row r="30" spans="1:14" ht="15" customHeight="1" x14ac:dyDescent="0.25">
      <c r="A30" s="1" t="s">
        <v>67</v>
      </c>
      <c r="B30" s="1" t="s">
        <v>68</v>
      </c>
      <c r="C30" s="1" t="s">
        <v>16</v>
      </c>
      <c r="D30" s="1" t="s">
        <v>66</v>
      </c>
      <c r="E30" s="5"/>
      <c r="F30" s="5"/>
      <c r="G30" s="5"/>
      <c r="H30" s="5"/>
      <c r="I30" s="5"/>
      <c r="J30" s="5">
        <v>46.340492855500003</v>
      </c>
      <c r="K30" s="5">
        <v>0</v>
      </c>
      <c r="L30" s="5">
        <v>52.825683255500003</v>
      </c>
      <c r="M30" s="5">
        <v>-22.104240000000001</v>
      </c>
      <c r="N30" s="5">
        <v>238.20183650000001</v>
      </c>
    </row>
    <row r="31" spans="1:14" ht="15" customHeight="1" x14ac:dyDescent="0.25">
      <c r="A31" s="1" t="s">
        <v>71</v>
      </c>
      <c r="B31" s="1" t="s">
        <v>72</v>
      </c>
      <c r="C31" s="1" t="s">
        <v>16</v>
      </c>
      <c r="D31" s="1" t="s">
        <v>73</v>
      </c>
      <c r="E31" s="5">
        <v>1.157E-2</v>
      </c>
      <c r="F31" s="5" t="s">
        <v>74</v>
      </c>
      <c r="G31" s="7">
        <f>215/550</f>
        <v>0.39090909090909093</v>
      </c>
      <c r="H31" s="5">
        <f>-902/550</f>
        <v>-1.64</v>
      </c>
      <c r="I31" s="5">
        <v>550</v>
      </c>
      <c r="J31" s="5">
        <f>G31*I31*E31</f>
        <v>2.4875500000000001</v>
      </c>
      <c r="K31" s="5">
        <f>E31*H31*I31</f>
        <v>-10.43614</v>
      </c>
      <c r="L31" s="5">
        <v>5.8408000000000007</v>
      </c>
      <c r="M31" s="5">
        <v>-30.198640000000005</v>
      </c>
      <c r="N31" s="5">
        <v>19.113500000000002</v>
      </c>
    </row>
    <row r="32" spans="1:14" ht="15" customHeight="1" x14ac:dyDescent="0.25">
      <c r="A32" s="1" t="s">
        <v>71</v>
      </c>
      <c r="B32" s="1" t="s">
        <v>72</v>
      </c>
      <c r="C32" s="1" t="s">
        <v>16</v>
      </c>
      <c r="D32" s="1" t="s">
        <v>35</v>
      </c>
      <c r="E32" s="5">
        <v>2.5000000000000001E-2</v>
      </c>
      <c r="F32" s="5" t="s">
        <v>36</v>
      </c>
      <c r="G32" s="5">
        <v>0.26300000000000001</v>
      </c>
      <c r="H32" s="5">
        <v>-1.55</v>
      </c>
      <c r="I32" s="5">
        <v>510</v>
      </c>
      <c r="J32" s="5">
        <v>3.3532500000000005</v>
      </c>
      <c r="K32" s="5">
        <f>E32*H32*I32</f>
        <v>-19.762500000000003</v>
      </c>
      <c r="L32" s="5">
        <v>5.8408000000000007</v>
      </c>
      <c r="M32" s="5">
        <v>-30.198640000000005</v>
      </c>
      <c r="N32" s="5">
        <v>19.113500000000002</v>
      </c>
    </row>
    <row r="33" spans="1:14" ht="15" customHeight="1" x14ac:dyDescent="0.25">
      <c r="A33" s="1" t="s">
        <v>75</v>
      </c>
      <c r="B33" s="1" t="s">
        <v>76</v>
      </c>
      <c r="C33" s="1" t="s">
        <v>16</v>
      </c>
      <c r="D33" s="1" t="s">
        <v>73</v>
      </c>
      <c r="E33" s="5">
        <v>1.157E-2</v>
      </c>
      <c r="F33" s="5" t="s">
        <v>74</v>
      </c>
      <c r="G33" s="7">
        <f>215/550</f>
        <v>0.39090909090909093</v>
      </c>
      <c r="H33" s="5">
        <f>-902/550</f>
        <v>-1.64</v>
      </c>
      <c r="I33" s="5">
        <v>550</v>
      </c>
      <c r="J33" s="5">
        <f>G33*I33*E33</f>
        <v>2.4875500000000001</v>
      </c>
      <c r="K33" s="5">
        <f>E33*H33*I33</f>
        <v>-10.43614</v>
      </c>
      <c r="L33" s="5">
        <v>64.50282820000001</v>
      </c>
      <c r="M33" s="5">
        <v>-10.43614</v>
      </c>
      <c r="N33" s="5">
        <v>229.86453650000001</v>
      </c>
    </row>
    <row r="34" spans="1:14" ht="15" customHeight="1" x14ac:dyDescent="0.25">
      <c r="A34" s="1" t="s">
        <v>75</v>
      </c>
      <c r="B34" s="1" t="s">
        <v>76</v>
      </c>
      <c r="C34" s="1" t="s">
        <v>16</v>
      </c>
      <c r="D34" s="1" t="s">
        <v>17</v>
      </c>
      <c r="E34" s="1">
        <v>0.11253389</v>
      </c>
      <c r="F34" s="5"/>
      <c r="G34" s="5"/>
      <c r="H34" s="5"/>
      <c r="I34" s="5"/>
      <c r="J34" s="5">
        <v>62.015278200000012</v>
      </c>
      <c r="K34" s="5">
        <v>0</v>
      </c>
      <c r="L34" s="5">
        <v>64.50282820000001</v>
      </c>
      <c r="M34" s="5">
        <v>-10.43614</v>
      </c>
      <c r="N34" s="5">
        <v>229.86453650000001</v>
      </c>
    </row>
    <row r="35" spans="1:14" ht="15" customHeight="1" x14ac:dyDescent="0.25">
      <c r="A35" s="1" t="s">
        <v>77</v>
      </c>
      <c r="B35" s="1" t="s">
        <v>78</v>
      </c>
      <c r="C35" s="1" t="s">
        <v>16</v>
      </c>
      <c r="D35" s="1" t="s">
        <v>73</v>
      </c>
      <c r="E35" s="5">
        <v>1.157E-2</v>
      </c>
      <c r="F35" s="5" t="s">
        <v>74</v>
      </c>
      <c r="G35" s="7">
        <f>215/550</f>
        <v>0.39090909090909093</v>
      </c>
      <c r="H35" s="5">
        <f>-902/550</f>
        <v>-1.64</v>
      </c>
      <c r="I35" s="5">
        <v>550</v>
      </c>
      <c r="J35" s="5">
        <f>G35*I35*E35</f>
        <v>2.4875500000000001</v>
      </c>
      <c r="K35" s="5">
        <f>E35*H35*I35</f>
        <v>-10.43614</v>
      </c>
      <c r="L35" s="5">
        <v>9.2375500000000006</v>
      </c>
      <c r="M35" s="5">
        <v>-10.43614</v>
      </c>
      <c r="N35" s="5">
        <v>53.863500000000002</v>
      </c>
    </row>
    <row r="36" spans="1:14" ht="15" customHeight="1" x14ac:dyDescent="0.25">
      <c r="A36" s="1" t="s">
        <v>77</v>
      </c>
      <c r="B36" s="1" t="s">
        <v>78</v>
      </c>
      <c r="C36" s="1" t="s">
        <v>16</v>
      </c>
      <c r="D36" s="1" t="s">
        <v>79</v>
      </c>
      <c r="E36" s="1">
        <v>2.5000000000000001E-2</v>
      </c>
      <c r="F36" s="5" t="s">
        <v>80</v>
      </c>
      <c r="G36" s="5">
        <v>0.14210526315789473</v>
      </c>
      <c r="H36" s="5">
        <v>0</v>
      </c>
      <c r="I36" s="5">
        <v>1900</v>
      </c>
      <c r="J36" s="5">
        <f>G36*I36*E36</f>
        <v>6.75</v>
      </c>
      <c r="K36" s="5">
        <f>E36*H36*I36</f>
        <v>0</v>
      </c>
      <c r="L36" s="5">
        <v>9.2375500000000006</v>
      </c>
      <c r="M36" s="5">
        <v>-10.43614</v>
      </c>
      <c r="N36" s="5">
        <v>53.863500000000002</v>
      </c>
    </row>
    <row r="37" spans="1:14" ht="15" customHeight="1" x14ac:dyDescent="0.25">
      <c r="A37" s="1" t="s">
        <v>81</v>
      </c>
      <c r="B37" s="1" t="s">
        <v>82</v>
      </c>
      <c r="C37" s="1" t="s">
        <v>16</v>
      </c>
      <c r="D37" s="1" t="s">
        <v>73</v>
      </c>
      <c r="E37" s="5">
        <v>1.157E-2</v>
      </c>
      <c r="F37" s="5" t="s">
        <v>74</v>
      </c>
      <c r="G37" s="7">
        <f>215/550</f>
        <v>0.39090909090909093</v>
      </c>
      <c r="H37" s="5">
        <f>-902/550</f>
        <v>-1.64</v>
      </c>
      <c r="I37" s="5">
        <v>550</v>
      </c>
      <c r="J37" s="5">
        <f>G37*I37*E37</f>
        <v>2.4875500000000001</v>
      </c>
      <c r="K37" s="5">
        <f>E37*H37*I37</f>
        <v>-10.43614</v>
      </c>
      <c r="L37" s="5">
        <v>8.9275500000000001</v>
      </c>
      <c r="M37" s="5">
        <v>-10.43614</v>
      </c>
      <c r="N37" s="5">
        <v>38.563500000000005</v>
      </c>
    </row>
    <row r="38" spans="1:14" ht="15" customHeight="1" x14ac:dyDescent="0.25">
      <c r="A38" s="1" t="s">
        <v>81</v>
      </c>
      <c r="B38" s="1" t="s">
        <v>82</v>
      </c>
      <c r="C38" s="1" t="s">
        <v>16</v>
      </c>
      <c r="D38" s="1" t="s">
        <v>83</v>
      </c>
      <c r="E38" s="1">
        <v>0.02</v>
      </c>
      <c r="F38" s="5" t="s">
        <v>80</v>
      </c>
      <c r="G38" s="5">
        <f>322/1610</f>
        <v>0.2</v>
      </c>
      <c r="H38" s="5">
        <v>0</v>
      </c>
      <c r="I38" s="5">
        <v>1610</v>
      </c>
      <c r="J38" s="5">
        <f>G38*I38*E38</f>
        <v>6.44</v>
      </c>
      <c r="K38" s="5">
        <f>E38*H38*I38</f>
        <v>0</v>
      </c>
      <c r="L38" s="5">
        <v>8.9275500000000001</v>
      </c>
      <c r="M38" s="5">
        <v>-10.43614</v>
      </c>
      <c r="N38" s="5">
        <v>38.563500000000005</v>
      </c>
    </row>
    <row r="39" spans="1:14" ht="15" customHeight="1" x14ac:dyDescent="0.25">
      <c r="A39" s="1" t="s">
        <v>84</v>
      </c>
      <c r="B39" s="1" t="s">
        <v>85</v>
      </c>
      <c r="C39" s="1" t="s">
        <v>16</v>
      </c>
      <c r="D39" s="1" t="s">
        <v>37</v>
      </c>
      <c r="E39" s="1">
        <v>0.1</v>
      </c>
      <c r="F39" s="1" t="s">
        <v>38</v>
      </c>
      <c r="G39" s="5">
        <f>135/1459</f>
        <v>9.2529129540781352E-2</v>
      </c>
      <c r="H39" s="5">
        <v>0</v>
      </c>
      <c r="I39" s="5">
        <v>1459</v>
      </c>
      <c r="J39" s="5">
        <v>13.5</v>
      </c>
      <c r="K39" s="5">
        <v>0</v>
      </c>
      <c r="L39" s="5">
        <v>20.25</v>
      </c>
      <c r="M39" s="5">
        <v>0</v>
      </c>
      <c r="N39" s="5">
        <v>193.4</v>
      </c>
    </row>
    <row r="40" spans="1:14" ht="15" customHeight="1" x14ac:dyDescent="0.25">
      <c r="A40" s="1" t="s">
        <v>84</v>
      </c>
      <c r="B40" s="1" t="s">
        <v>85</v>
      </c>
      <c r="C40" s="1" t="s">
        <v>16</v>
      </c>
      <c r="D40" s="1" t="s">
        <v>79</v>
      </c>
      <c r="E40" s="1">
        <v>2.5000000000000001E-2</v>
      </c>
      <c r="F40" s="5" t="s">
        <v>80</v>
      </c>
      <c r="G40" s="5">
        <v>0.14210526315789473</v>
      </c>
      <c r="H40" s="5">
        <v>0</v>
      </c>
      <c r="I40" s="5">
        <v>1900</v>
      </c>
      <c r="J40" s="5">
        <f>G40*I40*E40</f>
        <v>6.75</v>
      </c>
      <c r="K40" s="5">
        <f>E40*H40*I40</f>
        <v>0</v>
      </c>
      <c r="L40" s="5">
        <v>20.25</v>
      </c>
      <c r="M40" s="5">
        <v>0</v>
      </c>
      <c r="N40" s="5">
        <v>193.4</v>
      </c>
    </row>
    <row r="41" spans="1:14" ht="15" customHeight="1" x14ac:dyDescent="0.25">
      <c r="A41" s="1" t="s">
        <v>86</v>
      </c>
      <c r="B41" s="1" t="s">
        <v>87</v>
      </c>
      <c r="C41" s="1" t="s">
        <v>16</v>
      </c>
      <c r="D41" s="1" t="s">
        <v>37</v>
      </c>
      <c r="E41" s="1">
        <v>0.1</v>
      </c>
      <c r="F41" s="1" t="s">
        <v>38</v>
      </c>
      <c r="G41" s="5">
        <f>135/1459</f>
        <v>9.2529129540781352E-2</v>
      </c>
      <c r="H41" s="5">
        <v>0</v>
      </c>
      <c r="I41" s="5">
        <v>1459</v>
      </c>
      <c r="J41" s="5">
        <f>E41*G41*I41</f>
        <v>13.5</v>
      </c>
      <c r="K41" s="5">
        <v>0</v>
      </c>
      <c r="L41" s="5">
        <v>13.5</v>
      </c>
      <c r="M41" s="5">
        <v>0</v>
      </c>
      <c r="N41" s="5">
        <v>145.9</v>
      </c>
    </row>
    <row r="42" spans="1:14" ht="15" customHeight="1" x14ac:dyDescent="0.25">
      <c r="A42" s="1" t="s">
        <v>88</v>
      </c>
      <c r="B42" s="1" t="s">
        <v>89</v>
      </c>
      <c r="C42" s="1" t="s">
        <v>16</v>
      </c>
      <c r="D42" s="1" t="s">
        <v>17</v>
      </c>
      <c r="E42" s="5">
        <v>9.4850000000000004E-2</v>
      </c>
      <c r="F42" s="5" t="s">
        <v>18</v>
      </c>
      <c r="G42" s="5">
        <v>0.21299999999999999</v>
      </c>
      <c r="H42" s="5"/>
      <c r="I42" s="5">
        <v>2000</v>
      </c>
      <c r="J42" s="5">
        <f>E42*G42*I42</f>
        <v>40.406100000000002</v>
      </c>
      <c r="K42" s="5">
        <f>E42*I42*H42</f>
        <v>0</v>
      </c>
      <c r="L42" s="5">
        <v>45.16807</v>
      </c>
      <c r="M42" s="5">
        <v>0</v>
      </c>
      <c r="N42" s="5">
        <v>223.23500000000001</v>
      </c>
    </row>
    <row r="43" spans="1:14" ht="15" customHeight="1" x14ac:dyDescent="0.25">
      <c r="A43" s="1" t="s">
        <v>88</v>
      </c>
      <c r="B43" s="1" t="s">
        <v>89</v>
      </c>
      <c r="C43" s="1" t="s">
        <v>16</v>
      </c>
      <c r="D43" s="1" t="s">
        <v>19</v>
      </c>
      <c r="E43" s="5">
        <v>1.7649999999999999E-2</v>
      </c>
      <c r="F43" s="5" t="s">
        <v>20</v>
      </c>
      <c r="G43" s="5">
        <v>0.14199999999999999</v>
      </c>
      <c r="H43" s="5"/>
      <c r="I43" s="5">
        <v>1900</v>
      </c>
      <c r="J43" s="5">
        <f>E43*G43*I43</f>
        <v>4.7619699999999989</v>
      </c>
      <c r="K43" s="5">
        <f>E43*I43*H43</f>
        <v>0</v>
      </c>
      <c r="L43" s="5">
        <v>45.16807</v>
      </c>
      <c r="M43" s="5">
        <v>0</v>
      </c>
      <c r="N43" s="5">
        <v>223.23500000000001</v>
      </c>
    </row>
    <row r="44" spans="1:14" ht="15" customHeight="1" x14ac:dyDescent="0.25">
      <c r="A44" s="1" t="s">
        <v>90</v>
      </c>
      <c r="B44" s="1" t="s">
        <v>91</v>
      </c>
      <c r="C44" s="1" t="s">
        <v>16</v>
      </c>
      <c r="D44" s="1" t="s">
        <v>73</v>
      </c>
      <c r="E44" s="5">
        <v>1.157E-2</v>
      </c>
      <c r="F44" s="5" t="s">
        <v>74</v>
      </c>
      <c r="G44" s="7">
        <f>215/550</f>
        <v>0.39090909090909093</v>
      </c>
      <c r="H44" s="5">
        <f>-902/550</f>
        <v>-1.64</v>
      </c>
      <c r="I44" s="5">
        <v>550</v>
      </c>
      <c r="J44" s="5">
        <v>2.4875500000000001</v>
      </c>
      <c r="K44" s="5">
        <v>-10.43614</v>
      </c>
      <c r="L44" s="5">
        <v>2.4875500000000001</v>
      </c>
      <c r="M44" s="5">
        <v>-10.43614</v>
      </c>
      <c r="N44" s="5">
        <v>6.3635000000000002</v>
      </c>
    </row>
    <row r="45" spans="1:14" ht="15" customHeight="1" x14ac:dyDescent="0.25">
      <c r="A45" s="1" t="s">
        <v>92</v>
      </c>
      <c r="B45" s="1" t="s">
        <v>93</v>
      </c>
      <c r="C45" s="1" t="s">
        <v>16</v>
      </c>
      <c r="D45" s="1" t="s">
        <v>94</v>
      </c>
      <c r="E45" s="5">
        <v>0.05</v>
      </c>
      <c r="F45" s="5" t="s">
        <v>95</v>
      </c>
      <c r="G45" s="5">
        <v>0.39</v>
      </c>
      <c r="H45" s="5"/>
      <c r="I45" s="5">
        <v>640</v>
      </c>
      <c r="J45" s="5">
        <f t="shared" ref="J45:J65" si="1">E45*G45*I45</f>
        <v>12.480000000000002</v>
      </c>
      <c r="K45" s="5">
        <f t="shared" ref="K45:K65" si="2">E45*I45*H45</f>
        <v>0</v>
      </c>
      <c r="L45" s="5">
        <v>25.113638000000002</v>
      </c>
      <c r="M45" s="5">
        <v>-5.6017500000000009</v>
      </c>
      <c r="N45" s="5">
        <v>41.91255000000001</v>
      </c>
    </row>
    <row r="46" spans="1:14" ht="15" customHeight="1" x14ac:dyDescent="0.25">
      <c r="A46" s="1" t="s">
        <v>92</v>
      </c>
      <c r="B46" s="1" t="s">
        <v>93</v>
      </c>
      <c r="C46" s="1" t="s">
        <v>16</v>
      </c>
      <c r="D46" s="1" t="s">
        <v>96</v>
      </c>
      <c r="E46" s="5">
        <f>0.000122+0.00013</f>
        <v>2.52E-4</v>
      </c>
      <c r="F46" s="5" t="s">
        <v>97</v>
      </c>
      <c r="G46" s="5">
        <v>2.61</v>
      </c>
      <c r="H46" s="5"/>
      <c r="I46" s="5">
        <v>7800</v>
      </c>
      <c r="J46" s="5">
        <f t="shared" si="1"/>
        <v>5.1302159999999999</v>
      </c>
      <c r="K46" s="5">
        <f t="shared" si="2"/>
        <v>0</v>
      </c>
      <c r="L46" s="5">
        <v>25.113638000000002</v>
      </c>
      <c r="M46" s="5">
        <v>-5.6017500000000009</v>
      </c>
      <c r="N46" s="5">
        <v>41.91255000000001</v>
      </c>
    </row>
    <row r="47" spans="1:14" ht="15" customHeight="1" x14ac:dyDescent="0.25">
      <c r="A47" s="1" t="s">
        <v>92</v>
      </c>
      <c r="B47" s="1" t="s">
        <v>93</v>
      </c>
      <c r="C47" s="1" t="s">
        <v>16</v>
      </c>
      <c r="D47" s="1" t="s">
        <v>98</v>
      </c>
      <c r="E47" s="5">
        <v>2.5200000000000001E-3</v>
      </c>
      <c r="F47" s="5" t="s">
        <v>99</v>
      </c>
      <c r="G47" s="5">
        <v>0.85599999999999998</v>
      </c>
      <c r="H47" s="5">
        <v>-1.5</v>
      </c>
      <c r="I47" s="5">
        <v>750</v>
      </c>
      <c r="J47" s="5">
        <f t="shared" si="1"/>
        <v>1.6178400000000002</v>
      </c>
      <c r="K47" s="5">
        <f t="shared" si="2"/>
        <v>-2.835</v>
      </c>
      <c r="L47" s="5">
        <v>25.113638000000002</v>
      </c>
      <c r="M47" s="5">
        <v>-5.6017500000000009</v>
      </c>
      <c r="N47" s="5">
        <v>41.91255000000001</v>
      </c>
    </row>
    <row r="48" spans="1:14" ht="15" customHeight="1" x14ac:dyDescent="0.25">
      <c r="A48" s="1" t="s">
        <v>92</v>
      </c>
      <c r="B48" s="1" t="s">
        <v>93</v>
      </c>
      <c r="C48" s="1" t="s">
        <v>16</v>
      </c>
      <c r="D48" s="1" t="s">
        <v>35</v>
      </c>
      <c r="E48" s="5">
        <v>3.5000000000000001E-3</v>
      </c>
      <c r="F48" s="5" t="s">
        <v>36</v>
      </c>
      <c r="G48" s="5">
        <v>0.26300000000000001</v>
      </c>
      <c r="H48" s="5">
        <v>-1.55</v>
      </c>
      <c r="I48" s="5">
        <v>510</v>
      </c>
      <c r="J48" s="5">
        <f t="shared" si="1"/>
        <v>0.46945500000000007</v>
      </c>
      <c r="K48" s="5">
        <f t="shared" si="2"/>
        <v>-2.7667500000000005</v>
      </c>
      <c r="L48" s="5">
        <v>25.113638000000002</v>
      </c>
      <c r="M48" s="5">
        <v>-5.6017500000000009</v>
      </c>
      <c r="N48" s="5">
        <v>41.91255000000001</v>
      </c>
    </row>
    <row r="49" spans="1:14" ht="15" customHeight="1" x14ac:dyDescent="0.25">
      <c r="A49" s="1" t="s">
        <v>92</v>
      </c>
      <c r="B49" s="1" t="s">
        <v>93</v>
      </c>
      <c r="C49" s="1" t="s">
        <v>16</v>
      </c>
      <c r="D49" s="1" t="s">
        <v>100</v>
      </c>
      <c r="E49" s="5">
        <v>2.2499999999999999E-4</v>
      </c>
      <c r="F49" s="5" t="s">
        <v>101</v>
      </c>
      <c r="G49" s="5">
        <v>0.26</v>
      </c>
      <c r="H49" s="5"/>
      <c r="I49" s="5">
        <v>862</v>
      </c>
      <c r="J49" s="5">
        <f t="shared" si="1"/>
        <v>5.0427E-2</v>
      </c>
      <c r="K49" s="5">
        <f t="shared" si="2"/>
        <v>0</v>
      </c>
      <c r="L49" s="5">
        <v>25.113638000000002</v>
      </c>
      <c r="M49" s="5">
        <v>-5.6017500000000009</v>
      </c>
      <c r="N49" s="5">
        <v>41.91255000000001</v>
      </c>
    </row>
    <row r="50" spans="1:14" ht="15" customHeight="1" x14ac:dyDescent="0.25">
      <c r="A50" s="1" t="s">
        <v>92</v>
      </c>
      <c r="B50" s="1" t="s">
        <v>93</v>
      </c>
      <c r="C50" s="1" t="s">
        <v>16</v>
      </c>
      <c r="D50" s="1" t="s">
        <v>102</v>
      </c>
      <c r="E50" s="5">
        <v>5.0000000000000002E-5</v>
      </c>
      <c r="F50" s="5" t="s">
        <v>101</v>
      </c>
      <c r="G50" s="5">
        <v>3.15</v>
      </c>
      <c r="H50" s="5"/>
      <c r="I50" s="5">
        <v>1560</v>
      </c>
      <c r="J50" s="5">
        <f t="shared" si="1"/>
        <v>0.2457</v>
      </c>
      <c r="K50" s="5">
        <f t="shared" si="2"/>
        <v>0</v>
      </c>
      <c r="L50" s="5">
        <v>25.113638000000002</v>
      </c>
      <c r="M50" s="5">
        <v>-5.6017500000000009</v>
      </c>
      <c r="N50" s="5">
        <v>41.91255000000001</v>
      </c>
    </row>
    <row r="51" spans="1:14" ht="15" customHeight="1" x14ac:dyDescent="0.25">
      <c r="A51" s="1" t="s">
        <v>92</v>
      </c>
      <c r="B51" s="1" t="s">
        <v>93</v>
      </c>
      <c r="C51" s="1" t="s">
        <v>16</v>
      </c>
      <c r="D51" s="1" t="s">
        <v>103</v>
      </c>
      <c r="E51" s="5">
        <v>0.05</v>
      </c>
      <c r="F51" s="5" t="s">
        <v>104</v>
      </c>
      <c r="G51" s="5">
        <v>1.28</v>
      </c>
      <c r="H51" s="5"/>
      <c r="I51" s="5">
        <v>80</v>
      </c>
      <c r="J51" s="5">
        <f t="shared" si="1"/>
        <v>5.12</v>
      </c>
      <c r="K51" s="5">
        <f t="shared" si="2"/>
        <v>0</v>
      </c>
      <c r="L51" s="5">
        <v>25.113638000000002</v>
      </c>
      <c r="M51" s="5">
        <v>-5.6017500000000009</v>
      </c>
      <c r="N51" s="5">
        <v>41.91255000000001</v>
      </c>
    </row>
    <row r="52" spans="1:14" ht="15" customHeight="1" x14ac:dyDescent="0.25">
      <c r="A52" s="1" t="s">
        <v>105</v>
      </c>
      <c r="B52" s="1" t="s">
        <v>106</v>
      </c>
      <c r="C52" s="1" t="s">
        <v>16</v>
      </c>
      <c r="D52" s="1" t="s">
        <v>94</v>
      </c>
      <c r="E52" s="5">
        <v>0.05</v>
      </c>
      <c r="F52" s="5" t="s">
        <v>95</v>
      </c>
      <c r="G52" s="5">
        <v>0.39</v>
      </c>
      <c r="H52" s="5"/>
      <c r="I52" s="5">
        <v>640</v>
      </c>
      <c r="J52" s="5">
        <f t="shared" si="1"/>
        <v>12.480000000000002</v>
      </c>
      <c r="K52" s="5">
        <f t="shared" si="2"/>
        <v>0</v>
      </c>
      <c r="L52" s="5">
        <v>23.887430750000004</v>
      </c>
      <c r="M52" s="5">
        <v>-13.012687499999998</v>
      </c>
      <c r="N52" s="5">
        <v>45.742200000000004</v>
      </c>
    </row>
    <row r="53" spans="1:14" ht="15" customHeight="1" x14ac:dyDescent="0.25">
      <c r="A53" s="1" t="s">
        <v>105</v>
      </c>
      <c r="B53" s="1" t="s">
        <v>106</v>
      </c>
      <c r="C53" s="1" t="s">
        <v>16</v>
      </c>
      <c r="D53" s="1" t="s">
        <v>96</v>
      </c>
      <c r="E53" s="5">
        <v>1.2999999999999999E-4</v>
      </c>
      <c r="F53" s="5" t="s">
        <v>97</v>
      </c>
      <c r="G53" s="5">
        <v>2.61</v>
      </c>
      <c r="H53" s="5"/>
      <c r="I53" s="5">
        <v>7800</v>
      </c>
      <c r="J53" s="5">
        <f t="shared" si="1"/>
        <v>2.6465399999999994</v>
      </c>
      <c r="K53" s="5">
        <f t="shared" si="2"/>
        <v>0</v>
      </c>
      <c r="L53" s="5">
        <v>23.887430750000004</v>
      </c>
      <c r="M53" s="5">
        <v>-13.012687499999998</v>
      </c>
      <c r="N53" s="5">
        <v>45.742200000000004</v>
      </c>
    </row>
    <row r="54" spans="1:14" ht="15" customHeight="1" x14ac:dyDescent="0.25">
      <c r="A54" s="1" t="s">
        <v>105</v>
      </c>
      <c r="B54" s="1" t="s">
        <v>106</v>
      </c>
      <c r="C54" s="1" t="s">
        <v>16</v>
      </c>
      <c r="D54" s="1" t="s">
        <v>98</v>
      </c>
      <c r="E54" s="5">
        <v>2.5200000000000001E-3</v>
      </c>
      <c r="F54" s="5" t="s">
        <v>99</v>
      </c>
      <c r="G54" s="5">
        <v>0.85599999999999998</v>
      </c>
      <c r="H54" s="5">
        <v>-1.5</v>
      </c>
      <c r="I54" s="5">
        <v>750</v>
      </c>
      <c r="J54" s="5">
        <f t="shared" si="1"/>
        <v>1.6178400000000002</v>
      </c>
      <c r="K54" s="5">
        <f t="shared" si="2"/>
        <v>-2.835</v>
      </c>
      <c r="L54" s="5">
        <v>23.887430750000004</v>
      </c>
      <c r="M54" s="5">
        <v>-13.012687499999998</v>
      </c>
      <c r="N54" s="5">
        <v>45.742200000000004</v>
      </c>
    </row>
    <row r="55" spans="1:14" ht="15" customHeight="1" x14ac:dyDescent="0.25">
      <c r="A55" s="1" t="s">
        <v>105</v>
      </c>
      <c r="B55" s="1" t="s">
        <v>106</v>
      </c>
      <c r="C55" s="1" t="s">
        <v>16</v>
      </c>
      <c r="D55" s="1" t="s">
        <v>35</v>
      </c>
      <c r="E55" s="5">
        <f>0.0035+0.009375</f>
        <v>1.2874999999999999E-2</v>
      </c>
      <c r="F55" s="5" t="s">
        <v>36</v>
      </c>
      <c r="G55" s="5">
        <v>0.26300000000000001</v>
      </c>
      <c r="H55" s="5">
        <v>-1.55</v>
      </c>
      <c r="I55" s="5">
        <v>510</v>
      </c>
      <c r="J55" s="5">
        <f t="shared" si="1"/>
        <v>1.7269237499999999</v>
      </c>
      <c r="K55" s="5">
        <f t="shared" si="2"/>
        <v>-10.177687499999999</v>
      </c>
      <c r="L55" s="5">
        <v>23.887430750000004</v>
      </c>
      <c r="M55" s="5">
        <v>-13.012687499999998</v>
      </c>
      <c r="N55" s="5">
        <v>45.742200000000004</v>
      </c>
    </row>
    <row r="56" spans="1:14" ht="15" customHeight="1" x14ac:dyDescent="0.25">
      <c r="A56" s="1" t="s">
        <v>105</v>
      </c>
      <c r="B56" s="1" t="s">
        <v>106</v>
      </c>
      <c r="C56" s="1" t="s">
        <v>16</v>
      </c>
      <c r="D56" s="1" t="s">
        <v>100</v>
      </c>
      <c r="E56" s="5">
        <v>2.2499999999999999E-4</v>
      </c>
      <c r="F56" s="5" t="s">
        <v>101</v>
      </c>
      <c r="G56" s="5">
        <v>0.26</v>
      </c>
      <c r="H56" s="5"/>
      <c r="I56" s="5">
        <v>862</v>
      </c>
      <c r="J56" s="5">
        <f t="shared" si="1"/>
        <v>5.0427E-2</v>
      </c>
      <c r="K56" s="5">
        <f t="shared" si="2"/>
        <v>0</v>
      </c>
      <c r="L56" s="5">
        <v>23.887430750000004</v>
      </c>
      <c r="M56" s="5">
        <v>-13.012687499999998</v>
      </c>
      <c r="N56" s="5">
        <v>45.742200000000004</v>
      </c>
    </row>
    <row r="57" spans="1:14" ht="15" customHeight="1" x14ac:dyDescent="0.25">
      <c r="A57" s="1" t="s">
        <v>105</v>
      </c>
      <c r="B57" s="1" t="s">
        <v>106</v>
      </c>
      <c r="C57" s="1" t="s">
        <v>16</v>
      </c>
      <c r="D57" s="1" t="s">
        <v>102</v>
      </c>
      <c r="E57" s="5">
        <v>5.0000000000000002E-5</v>
      </c>
      <c r="F57" s="5" t="s">
        <v>101</v>
      </c>
      <c r="G57" s="5">
        <v>3.15</v>
      </c>
      <c r="H57" s="5"/>
      <c r="I57" s="5">
        <v>1560</v>
      </c>
      <c r="J57" s="5">
        <f t="shared" si="1"/>
        <v>0.2457</v>
      </c>
      <c r="K57" s="5">
        <f t="shared" si="2"/>
        <v>0</v>
      </c>
      <c r="L57" s="5">
        <v>23.887430750000004</v>
      </c>
      <c r="M57" s="5">
        <v>-13.012687499999998</v>
      </c>
      <c r="N57" s="5">
        <v>45.742200000000004</v>
      </c>
    </row>
    <row r="58" spans="1:14" ht="15" customHeight="1" x14ac:dyDescent="0.25">
      <c r="A58" s="1" t="s">
        <v>105</v>
      </c>
      <c r="B58" s="1" t="s">
        <v>106</v>
      </c>
      <c r="C58" s="1" t="s">
        <v>16</v>
      </c>
      <c r="D58" s="1" t="s">
        <v>103</v>
      </c>
      <c r="E58" s="5">
        <v>0.05</v>
      </c>
      <c r="F58" s="5" t="s">
        <v>104</v>
      </c>
      <c r="G58" s="5">
        <v>1.28</v>
      </c>
      <c r="H58" s="5"/>
      <c r="I58" s="5">
        <v>80</v>
      </c>
      <c r="J58" s="5">
        <f t="shared" si="1"/>
        <v>5.12</v>
      </c>
      <c r="K58" s="5">
        <f t="shared" si="2"/>
        <v>0</v>
      </c>
      <c r="L58" s="5">
        <v>23.887430750000004</v>
      </c>
      <c r="M58" s="5">
        <v>-13.012687499999998</v>
      </c>
      <c r="N58" s="5">
        <v>45.742200000000004</v>
      </c>
    </row>
    <row r="59" spans="1:14" ht="15" customHeight="1" x14ac:dyDescent="0.25">
      <c r="A59" s="1" t="s">
        <v>107</v>
      </c>
      <c r="B59" s="1" t="s">
        <v>108</v>
      </c>
      <c r="C59" s="1" t="s">
        <v>16</v>
      </c>
      <c r="D59" s="1" t="s">
        <v>109</v>
      </c>
      <c r="E59" s="5">
        <v>0.05</v>
      </c>
      <c r="F59" s="5" t="s">
        <v>110</v>
      </c>
      <c r="G59" s="5">
        <v>0.68100000000000005</v>
      </c>
      <c r="H59" s="5">
        <v>-1.61</v>
      </c>
      <c r="I59" s="5">
        <v>540</v>
      </c>
      <c r="J59" s="5">
        <f t="shared" si="1"/>
        <v>18.387</v>
      </c>
      <c r="K59" s="5">
        <f t="shared" si="2"/>
        <v>-43.470000000000006</v>
      </c>
      <c r="L59" s="5">
        <v>28.536961999999999</v>
      </c>
      <c r="M59" s="5">
        <v>-49.071750000000009</v>
      </c>
      <c r="N59" s="5">
        <v>35.960949999999997</v>
      </c>
    </row>
    <row r="60" spans="1:14" ht="15" customHeight="1" x14ac:dyDescent="0.25">
      <c r="A60" s="1" t="s">
        <v>107</v>
      </c>
      <c r="B60" s="1" t="s">
        <v>108</v>
      </c>
      <c r="C60" s="1" t="s">
        <v>16</v>
      </c>
      <c r="D60" s="1" t="s">
        <v>96</v>
      </c>
      <c r="E60" s="5">
        <v>1.2999999999999999E-4</v>
      </c>
      <c r="F60" s="5" t="s">
        <v>97</v>
      </c>
      <c r="G60" s="5">
        <v>2.61</v>
      </c>
      <c r="H60" s="5"/>
      <c r="I60" s="5">
        <v>7800</v>
      </c>
      <c r="J60" s="5">
        <f t="shared" si="1"/>
        <v>2.6465399999999994</v>
      </c>
      <c r="K60" s="5">
        <f t="shared" si="2"/>
        <v>0</v>
      </c>
      <c r="L60" s="5">
        <v>28.536961999999999</v>
      </c>
      <c r="M60" s="5">
        <v>-49.071750000000009</v>
      </c>
      <c r="N60" s="5">
        <v>35.960949999999997</v>
      </c>
    </row>
    <row r="61" spans="1:14" ht="15" customHeight="1" x14ac:dyDescent="0.25">
      <c r="A61" s="1" t="s">
        <v>107</v>
      </c>
      <c r="B61" s="1" t="s">
        <v>108</v>
      </c>
      <c r="C61" s="1" t="s">
        <v>16</v>
      </c>
      <c r="D61" s="1" t="s">
        <v>98</v>
      </c>
      <c r="E61" s="5">
        <v>2.5200000000000001E-3</v>
      </c>
      <c r="F61" s="5" t="s">
        <v>99</v>
      </c>
      <c r="G61" s="5">
        <v>0.85599999999999998</v>
      </c>
      <c r="H61" s="5">
        <v>-1.5</v>
      </c>
      <c r="I61" s="5">
        <v>750</v>
      </c>
      <c r="J61" s="5">
        <f t="shared" si="1"/>
        <v>1.6178400000000002</v>
      </c>
      <c r="K61" s="5">
        <f t="shared" si="2"/>
        <v>-2.835</v>
      </c>
      <c r="L61" s="5">
        <v>28.536961999999999</v>
      </c>
      <c r="M61" s="5">
        <v>-49.071750000000009</v>
      </c>
      <c r="N61" s="5">
        <v>35.960949999999997</v>
      </c>
    </row>
    <row r="62" spans="1:14" ht="15" customHeight="1" x14ac:dyDescent="0.25">
      <c r="A62" s="1" t="s">
        <v>107</v>
      </c>
      <c r="B62" s="1" t="s">
        <v>108</v>
      </c>
      <c r="C62" s="1" t="s">
        <v>16</v>
      </c>
      <c r="D62" s="1" t="s">
        <v>35</v>
      </c>
      <c r="E62" s="5">
        <v>3.5000000000000001E-3</v>
      </c>
      <c r="F62" s="5" t="s">
        <v>36</v>
      </c>
      <c r="G62" s="5">
        <v>0.26300000000000001</v>
      </c>
      <c r="H62" s="5">
        <v>-1.55</v>
      </c>
      <c r="I62" s="5">
        <v>510</v>
      </c>
      <c r="J62" s="5">
        <f t="shared" si="1"/>
        <v>0.46945500000000007</v>
      </c>
      <c r="K62" s="5">
        <f t="shared" si="2"/>
        <v>-2.7667500000000005</v>
      </c>
      <c r="L62" s="5">
        <v>28.536961999999999</v>
      </c>
      <c r="M62" s="5">
        <v>-49.071750000000009</v>
      </c>
      <c r="N62" s="5">
        <v>35.960949999999997</v>
      </c>
    </row>
    <row r="63" spans="1:14" ht="15" customHeight="1" x14ac:dyDescent="0.25">
      <c r="A63" s="1" t="s">
        <v>107</v>
      </c>
      <c r="B63" s="1" t="s">
        <v>108</v>
      </c>
      <c r="C63" s="1" t="s">
        <v>16</v>
      </c>
      <c r="D63" s="1" t="s">
        <v>100</v>
      </c>
      <c r="E63" s="5">
        <v>2.2499999999999999E-4</v>
      </c>
      <c r="F63" s="5" t="s">
        <v>101</v>
      </c>
      <c r="G63" s="5">
        <v>0.26</v>
      </c>
      <c r="H63" s="5"/>
      <c r="I63" s="5">
        <v>862</v>
      </c>
      <c r="J63" s="5">
        <f t="shared" si="1"/>
        <v>5.0427E-2</v>
      </c>
      <c r="K63" s="5">
        <f t="shared" si="2"/>
        <v>0</v>
      </c>
      <c r="L63" s="5">
        <v>28.536961999999999</v>
      </c>
      <c r="M63" s="5">
        <v>-49.071750000000009</v>
      </c>
      <c r="N63" s="5">
        <v>35.960949999999997</v>
      </c>
    </row>
    <row r="64" spans="1:14" ht="15" customHeight="1" x14ac:dyDescent="0.25">
      <c r="A64" s="1" t="s">
        <v>107</v>
      </c>
      <c r="B64" s="1" t="s">
        <v>108</v>
      </c>
      <c r="C64" s="1" t="s">
        <v>16</v>
      </c>
      <c r="D64" s="1" t="s">
        <v>102</v>
      </c>
      <c r="E64" s="5">
        <v>5.0000000000000002E-5</v>
      </c>
      <c r="F64" s="5" t="s">
        <v>101</v>
      </c>
      <c r="G64" s="5">
        <v>3.15</v>
      </c>
      <c r="H64" s="5"/>
      <c r="I64" s="5">
        <v>1560</v>
      </c>
      <c r="J64" s="5">
        <f t="shared" si="1"/>
        <v>0.2457</v>
      </c>
      <c r="K64" s="5">
        <f t="shared" si="2"/>
        <v>0</v>
      </c>
      <c r="L64" s="5">
        <v>28.536961999999999</v>
      </c>
      <c r="M64" s="5">
        <v>-49.071750000000009</v>
      </c>
      <c r="N64" s="5">
        <v>35.960949999999997</v>
      </c>
    </row>
    <row r="65" spans="1:14" ht="15" customHeight="1" x14ac:dyDescent="0.25">
      <c r="A65" s="1" t="s">
        <v>107</v>
      </c>
      <c r="B65" s="1" t="s">
        <v>108</v>
      </c>
      <c r="C65" s="1" t="s">
        <v>16</v>
      </c>
      <c r="D65" s="1" t="s">
        <v>103</v>
      </c>
      <c r="E65" s="5">
        <v>0.05</v>
      </c>
      <c r="F65" s="5" t="s">
        <v>104</v>
      </c>
      <c r="G65" s="5">
        <v>1.28</v>
      </c>
      <c r="H65" s="5"/>
      <c r="I65" s="5">
        <v>80</v>
      </c>
      <c r="J65" s="5">
        <f t="shared" si="1"/>
        <v>5.12</v>
      </c>
      <c r="K65" s="5">
        <f t="shared" si="2"/>
        <v>0</v>
      </c>
      <c r="L65" s="5">
        <v>28.536961999999999</v>
      </c>
      <c r="M65" s="5">
        <v>-49.071750000000009</v>
      </c>
      <c r="N65" s="5">
        <v>35.960949999999997</v>
      </c>
    </row>
    <row r="66" spans="1:14" ht="15" customHeight="1" x14ac:dyDescent="0.25">
      <c r="A66" s="1" t="s">
        <v>111</v>
      </c>
      <c r="B66" s="1" t="s">
        <v>112</v>
      </c>
      <c r="C66" s="1" t="s">
        <v>16</v>
      </c>
      <c r="D66" s="1" t="s">
        <v>113</v>
      </c>
      <c r="E66" s="5">
        <v>0.2</v>
      </c>
      <c r="F66" s="5" t="s">
        <v>114</v>
      </c>
      <c r="G66" s="5">
        <v>0.437</v>
      </c>
      <c r="H66" s="5">
        <v>-1.64</v>
      </c>
      <c r="I66" s="5">
        <v>500</v>
      </c>
      <c r="J66" s="5">
        <f>E66*G66*I66</f>
        <v>43.7</v>
      </c>
      <c r="K66" s="5">
        <f>E66*I66*H66</f>
        <v>-164</v>
      </c>
      <c r="L66" s="5">
        <v>43.7</v>
      </c>
      <c r="M66" s="5">
        <v>-164</v>
      </c>
      <c r="N66" s="5">
        <v>100</v>
      </c>
    </row>
    <row r="67" spans="1:14" ht="15" customHeight="1" x14ac:dyDescent="0.25">
      <c r="A67" s="1" t="s">
        <v>115</v>
      </c>
      <c r="B67" s="1" t="s">
        <v>116</v>
      </c>
      <c r="C67" s="1" t="s">
        <v>16</v>
      </c>
      <c r="D67" s="1" t="s">
        <v>64</v>
      </c>
      <c r="E67" s="5">
        <v>1</v>
      </c>
      <c r="F67" s="5" t="s">
        <v>65</v>
      </c>
      <c r="G67" s="5">
        <f>15.1/152</f>
        <v>9.9342105263157898E-2</v>
      </c>
      <c r="H67" s="5"/>
      <c r="I67" s="5">
        <v>152</v>
      </c>
      <c r="J67" s="5">
        <f>E67*G67*I67</f>
        <v>15.100000000000001</v>
      </c>
      <c r="K67" s="5">
        <f>E67*I67*H67</f>
        <v>0</v>
      </c>
      <c r="L67" s="5">
        <v>17.341200000000001</v>
      </c>
      <c r="M67" s="5">
        <v>0</v>
      </c>
      <c r="N67" s="5">
        <v>160.62</v>
      </c>
    </row>
    <row r="68" spans="1:14" ht="15" customHeight="1" x14ac:dyDescent="0.25">
      <c r="A68" s="1" t="s">
        <v>115</v>
      </c>
      <c r="B68" s="1" t="s">
        <v>116</v>
      </c>
      <c r="C68" s="1" t="s">
        <v>16</v>
      </c>
      <c r="D68" s="1" t="s">
        <v>117</v>
      </c>
      <c r="E68" s="5">
        <v>0.01</v>
      </c>
      <c r="F68" s="5" t="s">
        <v>101</v>
      </c>
      <c r="G68" s="5">
        <v>0.26</v>
      </c>
      <c r="H68" s="5"/>
      <c r="I68" s="5">
        <v>862</v>
      </c>
      <c r="J68" s="5">
        <f>E68*G68*I68</f>
        <v>2.2412000000000001</v>
      </c>
      <c r="K68" s="5">
        <f>E68*I68*H68</f>
        <v>0</v>
      </c>
      <c r="L68" s="5">
        <v>17.341200000000001</v>
      </c>
      <c r="M68" s="5">
        <v>0</v>
      </c>
      <c r="N68" s="5">
        <v>160.62</v>
      </c>
    </row>
    <row r="69" spans="1:14" ht="15" customHeight="1" x14ac:dyDescent="0.25">
      <c r="A69" s="1" t="s">
        <v>118</v>
      </c>
      <c r="B69" s="1" t="s">
        <v>119</v>
      </c>
      <c r="C69" s="1" t="s">
        <v>120</v>
      </c>
      <c r="D69" s="1" t="s">
        <v>43</v>
      </c>
      <c r="E69" s="5">
        <f>3.1*10^-5</f>
        <v>3.1000000000000001E-5</v>
      </c>
      <c r="F69" s="5" t="s">
        <v>44</v>
      </c>
      <c r="G69" s="5">
        <v>6.67</v>
      </c>
      <c r="H69" s="5"/>
      <c r="I69" s="5">
        <v>2700</v>
      </c>
      <c r="J69" s="5">
        <f>E69*G69*I69</f>
        <v>0.55827899999999997</v>
      </c>
      <c r="K69" s="5">
        <f>E69*I69*H69</f>
        <v>0</v>
      </c>
      <c r="L69" s="5">
        <v>17.076878999999998</v>
      </c>
      <c r="M69" s="5">
        <v>0</v>
      </c>
      <c r="N69" s="5">
        <v>5.4196999999999997</v>
      </c>
    </row>
    <row r="70" spans="1:14" ht="15" customHeight="1" x14ac:dyDescent="0.25">
      <c r="A70" s="1" t="s">
        <v>118</v>
      </c>
      <c r="B70" s="1" t="s">
        <v>119</v>
      </c>
      <c r="C70" s="1" t="s">
        <v>120</v>
      </c>
      <c r="D70" s="1" t="s">
        <v>121</v>
      </c>
      <c r="E70" s="5">
        <f>3.8*10^-3</f>
        <v>3.8E-3</v>
      </c>
      <c r="F70" s="5" t="s">
        <v>122</v>
      </c>
      <c r="G70" s="5">
        <v>3.1</v>
      </c>
      <c r="H70" s="5"/>
      <c r="I70" s="5">
        <v>1380</v>
      </c>
      <c r="J70" s="5">
        <f>E70*G70*I70</f>
        <v>16.256399999999999</v>
      </c>
      <c r="K70" s="5">
        <f>E70*I70*H70</f>
        <v>0</v>
      </c>
      <c r="L70" s="5">
        <v>17.076878999999998</v>
      </c>
      <c r="M70" s="5">
        <v>0</v>
      </c>
      <c r="N70" s="5">
        <v>5.4196999999999997</v>
      </c>
    </row>
    <row r="71" spans="1:14" ht="15" customHeight="1" x14ac:dyDescent="0.25">
      <c r="A71" s="1" t="s">
        <v>118</v>
      </c>
      <c r="B71" s="1" t="s">
        <v>119</v>
      </c>
      <c r="C71" s="1" t="s">
        <v>120</v>
      </c>
      <c r="D71" s="1" t="s">
        <v>123</v>
      </c>
      <c r="E71" s="5">
        <f>10^-4</f>
        <v>1E-4</v>
      </c>
      <c r="F71" s="5" t="s">
        <v>124</v>
      </c>
      <c r="G71" s="5">
        <v>2.85</v>
      </c>
      <c r="H71" s="5"/>
      <c r="I71" s="5">
        <v>920</v>
      </c>
      <c r="J71" s="5">
        <f>E71*G71*I71</f>
        <v>0.26220000000000004</v>
      </c>
      <c r="K71" s="5">
        <f>E71*I71*H71</f>
        <v>0</v>
      </c>
      <c r="L71" s="5">
        <v>17.076878999999998</v>
      </c>
      <c r="M71" s="5">
        <v>0</v>
      </c>
      <c r="N71" s="5">
        <v>5.4196999999999997</v>
      </c>
    </row>
    <row r="72" spans="1:14" ht="15" customHeight="1" x14ac:dyDescent="0.25">
      <c r="A72" s="1" t="s">
        <v>125</v>
      </c>
      <c r="B72" s="1" t="s">
        <v>126</v>
      </c>
      <c r="C72" s="1" t="s">
        <v>120</v>
      </c>
      <c r="D72" s="1" t="s">
        <v>43</v>
      </c>
      <c r="E72" s="5">
        <f>1.5*10^-3</f>
        <v>1.5E-3</v>
      </c>
      <c r="F72" s="5" t="s">
        <v>44</v>
      </c>
      <c r="G72" s="5">
        <v>6.67</v>
      </c>
      <c r="H72" s="5"/>
      <c r="I72" s="5">
        <v>2700</v>
      </c>
      <c r="J72" s="5">
        <f>E72*G72*I72</f>
        <v>27.013500000000001</v>
      </c>
      <c r="K72" s="5">
        <f>E72*I72*H72</f>
        <v>0</v>
      </c>
      <c r="L72" s="5">
        <v>29.329140000000002</v>
      </c>
      <c r="M72" s="5">
        <v>0</v>
      </c>
      <c r="N72" s="5">
        <v>4.8043999999999993</v>
      </c>
    </row>
    <row r="73" spans="1:14" ht="15" customHeight="1" x14ac:dyDescent="0.25">
      <c r="A73" s="1" t="s">
        <v>125</v>
      </c>
      <c r="B73" s="1" t="s">
        <v>126</v>
      </c>
      <c r="C73" s="1" t="s">
        <v>120</v>
      </c>
      <c r="D73" s="1" t="s">
        <v>121</v>
      </c>
      <c r="E73" s="5">
        <f>4.8*10^-4</f>
        <v>4.8000000000000001E-4</v>
      </c>
      <c r="F73" s="5" t="s">
        <v>122</v>
      </c>
      <c r="G73" s="5">
        <v>3.1</v>
      </c>
      <c r="H73" s="5"/>
      <c r="I73" s="5">
        <v>1380</v>
      </c>
      <c r="J73" s="5">
        <f>E73*G73*I73</f>
        <v>2.0534400000000002</v>
      </c>
      <c r="K73" s="5">
        <f>E73*I73*H73</f>
        <v>0</v>
      </c>
      <c r="L73" s="5">
        <v>29.329140000000002</v>
      </c>
      <c r="M73" s="5">
        <v>0</v>
      </c>
      <c r="N73" s="5">
        <v>4.8043999999999993</v>
      </c>
    </row>
    <row r="74" spans="1:14" ht="15" customHeight="1" x14ac:dyDescent="0.25">
      <c r="A74" s="1" t="s">
        <v>125</v>
      </c>
      <c r="B74" s="1" t="s">
        <v>126</v>
      </c>
      <c r="C74" s="1" t="s">
        <v>120</v>
      </c>
      <c r="D74" s="1" t="s">
        <v>123</v>
      </c>
      <c r="E74" s="5">
        <f>10^-4</f>
        <v>1E-4</v>
      </c>
      <c r="F74" s="5" t="s">
        <v>124</v>
      </c>
      <c r="G74" s="5">
        <v>2.85</v>
      </c>
      <c r="H74" s="5"/>
      <c r="I74" s="5">
        <v>920</v>
      </c>
      <c r="J74" s="5">
        <f>E74*G74*I74</f>
        <v>0.26220000000000004</v>
      </c>
      <c r="K74" s="5">
        <f>E74*I74*H74</f>
        <v>0</v>
      </c>
      <c r="L74" s="5">
        <v>29.329140000000002</v>
      </c>
      <c r="M74" s="5">
        <v>0</v>
      </c>
      <c r="N74" s="5">
        <v>4.8043999999999993</v>
      </c>
    </row>
    <row r="75" spans="1:14" ht="15" customHeight="1" x14ac:dyDescent="0.25">
      <c r="A75" s="1" t="s">
        <v>127</v>
      </c>
      <c r="B75" s="1" t="s">
        <v>128</v>
      </c>
      <c r="C75" s="1" t="s">
        <v>120</v>
      </c>
      <c r="D75" s="1" t="s">
        <v>35</v>
      </c>
      <c r="E75" s="5">
        <f>7.7*10^-3</f>
        <v>7.7000000000000002E-3</v>
      </c>
      <c r="F75" s="5" t="s">
        <v>36</v>
      </c>
      <c r="G75" s="5">
        <v>0.26300000000000001</v>
      </c>
      <c r="H75" s="5">
        <v>-1.55</v>
      </c>
      <c r="I75" s="5">
        <v>510</v>
      </c>
      <c r="J75" s="5">
        <f>E75*G75*I75</f>
        <v>1.0328010000000001</v>
      </c>
      <c r="K75" s="5">
        <f>E75*I75*H75</f>
        <v>-6.0868500000000001</v>
      </c>
      <c r="L75" s="5">
        <v>1.85328</v>
      </c>
      <c r="M75" s="5">
        <v>-6.0868500000000001</v>
      </c>
      <c r="N75" s="5">
        <v>4.1026999999999996</v>
      </c>
    </row>
    <row r="76" spans="1:14" ht="15" customHeight="1" x14ac:dyDescent="0.25">
      <c r="A76" s="1" t="s">
        <v>127</v>
      </c>
      <c r="B76" s="1" t="s">
        <v>128</v>
      </c>
      <c r="C76" s="1" t="s">
        <v>120</v>
      </c>
      <c r="D76" s="1" t="s">
        <v>43</v>
      </c>
      <c r="E76" s="5">
        <f>3.1*10^-5</f>
        <v>3.1000000000000001E-5</v>
      </c>
      <c r="F76" s="5" t="s">
        <v>44</v>
      </c>
      <c r="G76" s="5">
        <v>6.67</v>
      </c>
      <c r="H76" s="5"/>
      <c r="I76" s="5">
        <v>2700</v>
      </c>
      <c r="J76" s="5">
        <f>E76*G76*I76</f>
        <v>0.55827899999999997</v>
      </c>
      <c r="K76" s="5">
        <f>E76*I76*H76</f>
        <v>0</v>
      </c>
      <c r="L76" s="5">
        <v>1.85328</v>
      </c>
      <c r="M76" s="5">
        <v>-6.0868500000000001</v>
      </c>
      <c r="N76" s="5">
        <v>4.1026999999999996</v>
      </c>
    </row>
    <row r="77" spans="1:14" ht="15" customHeight="1" x14ac:dyDescent="0.25">
      <c r="A77" s="1" t="s">
        <v>127</v>
      </c>
      <c r="B77" s="1" t="s">
        <v>128</v>
      </c>
      <c r="C77" s="1" t="s">
        <v>120</v>
      </c>
      <c r="D77" s="1" t="s">
        <v>123</v>
      </c>
      <c r="E77" s="5">
        <f>10^-4</f>
        <v>1E-4</v>
      </c>
      <c r="F77" s="5" t="s">
        <v>124</v>
      </c>
      <c r="G77" s="5">
        <v>2.85</v>
      </c>
      <c r="H77" s="5"/>
      <c r="I77" s="5">
        <v>920</v>
      </c>
      <c r="J77" s="5">
        <f>E77*G77*I77</f>
        <v>0.26220000000000004</v>
      </c>
      <c r="K77" s="5">
        <f>E77*I77*H77</f>
        <v>0</v>
      </c>
      <c r="L77" s="5">
        <v>1.85328</v>
      </c>
      <c r="M77" s="5">
        <v>-6.0868500000000001</v>
      </c>
      <c r="N77" s="5">
        <v>4.1026999999999996</v>
      </c>
    </row>
    <row r="78" spans="1:14" ht="15" customHeight="1" x14ac:dyDescent="0.25">
      <c r="A78" s="1" t="s">
        <v>129</v>
      </c>
      <c r="B78" s="1" t="s">
        <v>130</v>
      </c>
      <c r="C78" s="1" t="s">
        <v>120</v>
      </c>
      <c r="D78" s="1" t="s">
        <v>35</v>
      </c>
      <c r="E78" s="5">
        <f>5.6*10^-3</f>
        <v>5.5999999999999999E-3</v>
      </c>
      <c r="F78" s="5" t="s">
        <v>36</v>
      </c>
      <c r="G78" s="5">
        <v>0.26300000000000001</v>
      </c>
      <c r="H78" s="5">
        <v>-1.55</v>
      </c>
      <c r="I78" s="5">
        <v>510</v>
      </c>
      <c r="J78" s="5">
        <f>E78*G78*I78</f>
        <v>0.75112800000000002</v>
      </c>
      <c r="K78" s="5">
        <f>E78*I78*H78</f>
        <v>-4.4268000000000001</v>
      </c>
      <c r="L78" s="5">
        <v>12.611537999999999</v>
      </c>
      <c r="M78" s="5">
        <v>-4.4268000000000001</v>
      </c>
      <c r="N78" s="5">
        <v>5.0413999999999994</v>
      </c>
    </row>
    <row r="79" spans="1:14" ht="15" customHeight="1" x14ac:dyDescent="0.25">
      <c r="A79" s="1" t="s">
        <v>129</v>
      </c>
      <c r="B79" s="1" t="s">
        <v>130</v>
      </c>
      <c r="C79" s="1" t="s">
        <v>120</v>
      </c>
      <c r="D79" s="1" t="s">
        <v>43</v>
      </c>
      <c r="E79" s="5">
        <f>5.3*10^-4</f>
        <v>5.2999999999999998E-4</v>
      </c>
      <c r="F79" s="5" t="s">
        <v>44</v>
      </c>
      <c r="G79" s="5">
        <v>6.67</v>
      </c>
      <c r="H79" s="5"/>
      <c r="I79" s="5">
        <v>2700</v>
      </c>
      <c r="J79" s="5">
        <f>E79*G79*I79</f>
        <v>9.5447699999999998</v>
      </c>
      <c r="K79" s="5">
        <f>E79*I79*H79</f>
        <v>0</v>
      </c>
      <c r="L79" s="5">
        <v>12.611537999999999</v>
      </c>
      <c r="M79" s="5">
        <v>-4.4268000000000001</v>
      </c>
      <c r="N79" s="5">
        <v>5.0413999999999994</v>
      </c>
    </row>
    <row r="80" spans="1:14" ht="15" customHeight="1" x14ac:dyDescent="0.25">
      <c r="A80" s="1" t="s">
        <v>129</v>
      </c>
      <c r="B80" s="1" t="s">
        <v>130</v>
      </c>
      <c r="C80" s="1" t="s">
        <v>120</v>
      </c>
      <c r="D80" s="1" t="s">
        <v>121</v>
      </c>
      <c r="E80" s="5">
        <f>4.8*10^-4</f>
        <v>4.8000000000000001E-4</v>
      </c>
      <c r="F80" s="5" t="s">
        <v>122</v>
      </c>
      <c r="G80" s="5">
        <v>3.1</v>
      </c>
      <c r="H80" s="5"/>
      <c r="I80" s="5">
        <v>1380</v>
      </c>
      <c r="J80" s="5">
        <f>E80*G80*I80</f>
        <v>2.0534400000000002</v>
      </c>
      <c r="K80" s="5">
        <f>E80*I80*H80</f>
        <v>0</v>
      </c>
      <c r="L80" s="5">
        <v>12.611537999999999</v>
      </c>
      <c r="M80" s="5">
        <v>-4.4268000000000001</v>
      </c>
      <c r="N80" s="5">
        <v>5.0413999999999994</v>
      </c>
    </row>
    <row r="81" spans="1:14" ht="15" customHeight="1" x14ac:dyDescent="0.25">
      <c r="A81" s="1" t="s">
        <v>129</v>
      </c>
      <c r="B81" s="1" t="s">
        <v>130</v>
      </c>
      <c r="C81" s="1" t="s">
        <v>120</v>
      </c>
      <c r="D81" s="1" t="s">
        <v>123</v>
      </c>
      <c r="E81" s="5">
        <f>10^-4</f>
        <v>1E-4</v>
      </c>
      <c r="F81" s="5" t="s">
        <v>124</v>
      </c>
      <c r="G81" s="5">
        <v>2.85</v>
      </c>
      <c r="H81" s="5"/>
      <c r="I81" s="5">
        <v>920</v>
      </c>
      <c r="J81" s="5">
        <f>E81*G81*I81</f>
        <v>0.26220000000000004</v>
      </c>
      <c r="K81" s="5">
        <f>E81*I81*H81</f>
        <v>0</v>
      </c>
      <c r="L81" s="5">
        <v>12.611537999999999</v>
      </c>
      <c r="M81" s="5">
        <v>-4.4268000000000001</v>
      </c>
      <c r="N81" s="5">
        <v>5.0413999999999994</v>
      </c>
    </row>
    <row r="82" spans="1:14" ht="15" customHeight="1" x14ac:dyDescent="0.25">
      <c r="A82" s="1" t="s">
        <v>131</v>
      </c>
      <c r="B82" s="1" t="s">
        <v>132</v>
      </c>
      <c r="C82" s="1" t="s">
        <v>120</v>
      </c>
      <c r="D82" s="1" t="s">
        <v>133</v>
      </c>
      <c r="E82" s="5">
        <f>6.9*10^-4</f>
        <v>6.9000000000000008E-4</v>
      </c>
      <c r="F82" s="5" t="s">
        <v>134</v>
      </c>
      <c r="G82" s="5">
        <v>2.73</v>
      </c>
      <c r="H82" s="5"/>
      <c r="I82" s="5">
        <v>7800</v>
      </c>
      <c r="J82" s="5">
        <f>E82*G82*I82</f>
        <v>14.692860000000001</v>
      </c>
      <c r="K82" s="5">
        <f>E82*I82*H82</f>
        <v>0</v>
      </c>
      <c r="L82" s="5">
        <v>14.692860000000001</v>
      </c>
      <c r="M82" s="5">
        <v>0</v>
      </c>
      <c r="N82" s="5">
        <v>5.3820000000000006</v>
      </c>
    </row>
    <row r="83" spans="1:14" ht="15" customHeight="1" x14ac:dyDescent="0.25">
      <c r="A83" s="5" t="s">
        <v>135</v>
      </c>
      <c r="B83" s="5" t="s">
        <v>136</v>
      </c>
      <c r="C83" s="5" t="s">
        <v>16</v>
      </c>
      <c r="D83" s="1" t="s">
        <v>133</v>
      </c>
      <c r="E83" s="5">
        <f>1.76*10^-3</f>
        <v>1.7600000000000001E-3</v>
      </c>
      <c r="F83" s="5" t="s">
        <v>134</v>
      </c>
      <c r="G83" s="5">
        <v>2.73</v>
      </c>
      <c r="H83" s="5"/>
      <c r="I83" s="5">
        <v>7800</v>
      </c>
      <c r="J83" s="5">
        <f>E83*G83*I83</f>
        <v>37.477440000000001</v>
      </c>
      <c r="K83" s="5">
        <f>E83*I83*H83</f>
        <v>0</v>
      </c>
      <c r="L83" s="5">
        <v>81.757440000000003</v>
      </c>
      <c r="M83" s="5">
        <v>0</v>
      </c>
      <c r="N83" s="5">
        <v>334.68000000000006</v>
      </c>
    </row>
    <row r="84" spans="1:14" ht="15" customHeight="1" x14ac:dyDescent="0.25">
      <c r="A84" s="5" t="s">
        <v>135</v>
      </c>
      <c r="B84" s="5" t="s">
        <v>136</v>
      </c>
      <c r="C84" s="5" t="s">
        <v>16</v>
      </c>
      <c r="D84" s="1" t="s">
        <v>137</v>
      </c>
      <c r="E84" s="5">
        <f>0.00168/2</f>
        <v>8.4000000000000003E-4</v>
      </c>
      <c r="F84" s="5" t="s">
        <v>52</v>
      </c>
      <c r="G84" s="5">
        <v>1</v>
      </c>
      <c r="H84" s="5"/>
      <c r="I84" s="5">
        <v>7800</v>
      </c>
      <c r="J84" s="5">
        <f>E84*G84*I84</f>
        <v>6.5520000000000005</v>
      </c>
      <c r="K84" s="5">
        <f>E84*I84*H84</f>
        <v>0</v>
      </c>
      <c r="L84" s="5">
        <v>81.757440000000003</v>
      </c>
      <c r="M84" s="5">
        <v>0</v>
      </c>
      <c r="N84" s="5">
        <v>334.68000000000006</v>
      </c>
    </row>
    <row r="85" spans="1:14" ht="15" customHeight="1" x14ac:dyDescent="0.25">
      <c r="A85" s="5" t="s">
        <v>135</v>
      </c>
      <c r="B85" s="5" t="s">
        <v>136</v>
      </c>
      <c r="C85" s="5" t="s">
        <v>16</v>
      </c>
      <c r="D85" s="1" t="s">
        <v>138</v>
      </c>
      <c r="E85" s="5">
        <v>0.13100000000000001</v>
      </c>
      <c r="F85" s="5" t="s">
        <v>139</v>
      </c>
      <c r="G85" s="5">
        <v>0.12</v>
      </c>
      <c r="H85" s="5"/>
      <c r="I85" s="5">
        <v>2400</v>
      </c>
      <c r="J85" s="5">
        <f>E85*G85*I85</f>
        <v>37.728000000000002</v>
      </c>
      <c r="K85" s="5">
        <v>0</v>
      </c>
      <c r="L85" s="5">
        <v>81.757440000000003</v>
      </c>
      <c r="M85" s="5">
        <v>0</v>
      </c>
      <c r="N85" s="5">
        <v>334.68000000000006</v>
      </c>
    </row>
    <row r="86" spans="1:14" ht="15" customHeight="1" x14ac:dyDescent="0.25">
      <c r="A86" s="5" t="s">
        <v>140</v>
      </c>
      <c r="B86" s="5" t="s">
        <v>141</v>
      </c>
      <c r="C86" s="5" t="s">
        <v>16</v>
      </c>
      <c r="D86" s="1" t="s">
        <v>35</v>
      </c>
      <c r="E86" s="5">
        <v>2.5000000000000001E-2</v>
      </c>
      <c r="F86" s="5" t="s">
        <v>36</v>
      </c>
      <c r="G86" s="5">
        <v>0.26300000000000001</v>
      </c>
      <c r="H86" s="5">
        <v>-1.55</v>
      </c>
      <c r="I86" s="5">
        <v>510</v>
      </c>
      <c r="J86" s="5">
        <f>E86*G86*I86</f>
        <v>3.3532500000000005</v>
      </c>
      <c r="K86" s="5">
        <f>E86*I86*H86</f>
        <v>-19.762499999999999</v>
      </c>
      <c r="L86" s="5">
        <v>6.4563500000000005</v>
      </c>
      <c r="M86" s="5">
        <v>-29.9925</v>
      </c>
      <c r="N86" s="5">
        <v>19.57</v>
      </c>
    </row>
    <row r="87" spans="1:14" ht="15" customHeight="1" x14ac:dyDescent="0.25">
      <c r="A87" s="5" t="s">
        <v>140</v>
      </c>
      <c r="B87" s="5" t="s">
        <v>141</v>
      </c>
      <c r="C87" s="5" t="s">
        <v>16</v>
      </c>
      <c r="D87" s="1" t="s">
        <v>69</v>
      </c>
      <c r="E87" s="5">
        <v>1.0999999999999999E-2</v>
      </c>
      <c r="F87" s="5" t="s">
        <v>70</v>
      </c>
      <c r="G87" s="5">
        <v>0.45500000000000002</v>
      </c>
      <c r="H87" s="5">
        <v>-1.5</v>
      </c>
      <c r="I87" s="5">
        <v>620</v>
      </c>
      <c r="J87" s="5">
        <f>E87*G87*I87</f>
        <v>3.1031</v>
      </c>
      <c r="K87" s="5">
        <f>E87*I87*H87</f>
        <v>-10.229999999999999</v>
      </c>
      <c r="L87" s="5">
        <v>6.4563500000000005</v>
      </c>
      <c r="M87" s="5">
        <v>-29.9925</v>
      </c>
      <c r="N87" s="5">
        <v>19.57</v>
      </c>
    </row>
    <row r="88" spans="1:14" ht="15" customHeight="1" x14ac:dyDescent="0.25">
      <c r="A88" s="5" t="s">
        <v>142</v>
      </c>
      <c r="B88" s="5" t="s">
        <v>143</v>
      </c>
      <c r="C88" s="5" t="s">
        <v>16</v>
      </c>
      <c r="D88" s="5" t="s">
        <v>35</v>
      </c>
      <c r="E88" s="5">
        <v>0.05</v>
      </c>
      <c r="F88" s="5" t="s">
        <v>36</v>
      </c>
      <c r="G88" s="5">
        <v>0.26300000000000001</v>
      </c>
      <c r="H88" s="5">
        <v>-1.55</v>
      </c>
      <c r="I88" s="5">
        <v>510</v>
      </c>
      <c r="J88" s="5">
        <v>6.706500000000001</v>
      </c>
      <c r="K88" s="5">
        <v>-39.524999999999999</v>
      </c>
      <c r="L88" s="5">
        <v>9.8096000000000014</v>
      </c>
      <c r="M88" s="5">
        <v>-49.754999999999995</v>
      </c>
      <c r="N88" s="5">
        <v>32.32</v>
      </c>
    </row>
    <row r="89" spans="1:14" ht="15" customHeight="1" x14ac:dyDescent="0.25">
      <c r="A89" s="5" t="s">
        <v>142</v>
      </c>
      <c r="B89" s="5" t="s">
        <v>143</v>
      </c>
      <c r="C89" s="5" t="s">
        <v>16</v>
      </c>
      <c r="D89" s="5" t="s">
        <v>69</v>
      </c>
      <c r="E89" s="5">
        <v>1.0999999999999999E-2</v>
      </c>
      <c r="F89" s="5" t="s">
        <v>70</v>
      </c>
      <c r="G89" s="5">
        <v>0.45500000000000002</v>
      </c>
      <c r="H89" s="5">
        <v>-1.5</v>
      </c>
      <c r="I89" s="5">
        <v>620</v>
      </c>
      <c r="J89" s="5">
        <v>3.1031</v>
      </c>
      <c r="K89" s="5">
        <v>-10.229999999999999</v>
      </c>
      <c r="L89" s="5">
        <v>9.8096000000000014</v>
      </c>
      <c r="M89" s="5">
        <v>-49.754999999999995</v>
      </c>
      <c r="N89" s="5">
        <v>32.32</v>
      </c>
    </row>
    <row r="90" spans="1:14" ht="15" customHeight="1" x14ac:dyDescent="0.25">
      <c r="A90" s="5" t="s">
        <v>144</v>
      </c>
      <c r="B90" s="5" t="s">
        <v>145</v>
      </c>
      <c r="C90" s="5" t="s">
        <v>16</v>
      </c>
      <c r="D90" s="1" t="s">
        <v>69</v>
      </c>
      <c r="E90" s="5">
        <f>0.011</f>
        <v>1.0999999999999999E-2</v>
      </c>
      <c r="F90" s="5" t="s">
        <v>70</v>
      </c>
      <c r="G90" s="5">
        <v>0.45500000000000002</v>
      </c>
      <c r="H90" s="5">
        <v>-1.5</v>
      </c>
      <c r="I90" s="5">
        <v>620</v>
      </c>
      <c r="J90" s="5">
        <f>E90*G90*I90</f>
        <v>3.1031</v>
      </c>
      <c r="K90" s="5">
        <f>E90*I90*H90</f>
        <v>-10.229999999999999</v>
      </c>
      <c r="L90" s="5">
        <v>10.328099999999999</v>
      </c>
      <c r="M90" s="5">
        <v>-36.729999999999997</v>
      </c>
      <c r="N90" s="5">
        <v>21.995000000000001</v>
      </c>
    </row>
    <row r="91" spans="1:14" ht="15" customHeight="1" x14ac:dyDescent="0.25">
      <c r="A91" s="5" t="s">
        <v>144</v>
      </c>
      <c r="B91" s="5" t="s">
        <v>145</v>
      </c>
      <c r="C91" s="5" t="s">
        <v>16</v>
      </c>
      <c r="D91" s="1" t="s">
        <v>146</v>
      </c>
      <c r="E91" s="5"/>
      <c r="F91" s="5"/>
      <c r="G91" s="5"/>
      <c r="H91" s="5"/>
      <c r="I91" s="5">
        <v>15.175000000000001</v>
      </c>
      <c r="J91" s="5">
        <v>7.2249999999999996</v>
      </c>
      <c r="K91" s="5">
        <v>-26.5</v>
      </c>
      <c r="L91" s="5">
        <v>10.328099999999999</v>
      </c>
      <c r="M91" s="5">
        <v>-36.729999999999997</v>
      </c>
      <c r="N91" s="5">
        <v>21.995000000000001</v>
      </c>
    </row>
    <row r="92" spans="1:14" ht="15" customHeight="1" x14ac:dyDescent="0.25">
      <c r="A92" s="1" t="s">
        <v>147</v>
      </c>
      <c r="B92" s="1" t="s">
        <v>148</v>
      </c>
      <c r="C92" s="1" t="s">
        <v>16</v>
      </c>
      <c r="D92" s="1" t="s">
        <v>35</v>
      </c>
      <c r="E92" s="5">
        <v>0.104</v>
      </c>
      <c r="F92" s="5" t="s">
        <v>36</v>
      </c>
      <c r="G92" s="5">
        <v>0.26300000000000001</v>
      </c>
      <c r="H92" s="5">
        <v>-1.55</v>
      </c>
      <c r="I92" s="5">
        <v>510</v>
      </c>
      <c r="J92" s="5">
        <f>E92*G92*I92</f>
        <v>13.949520000000001</v>
      </c>
      <c r="K92" s="5">
        <f>E92*I92*H92</f>
        <v>-82.212000000000003</v>
      </c>
      <c r="L92" s="5">
        <v>13.949520000000001</v>
      </c>
      <c r="M92" s="5">
        <v>-82.212000000000003</v>
      </c>
      <c r="N92" s="5">
        <v>53.04</v>
      </c>
    </row>
    <row r="93" spans="1:14" ht="15" customHeight="1" x14ac:dyDescent="0.25">
      <c r="A93" s="1" t="s">
        <v>149</v>
      </c>
      <c r="B93" s="1" t="s">
        <v>150</v>
      </c>
      <c r="C93" s="1" t="s">
        <v>16</v>
      </c>
      <c r="D93" s="1" t="s">
        <v>133</v>
      </c>
      <c r="E93" s="5">
        <v>1.7600000000000001E-3</v>
      </c>
      <c r="F93" s="5" t="s">
        <v>134</v>
      </c>
      <c r="G93" s="5">
        <v>2.73</v>
      </c>
      <c r="H93" s="5"/>
      <c r="I93" s="5">
        <v>7800</v>
      </c>
      <c r="J93" s="5">
        <f>E93*G93*I93</f>
        <v>37.477440000000001</v>
      </c>
      <c r="K93" s="5">
        <f>E93*I93*H93</f>
        <v>0</v>
      </c>
      <c r="L93" s="5">
        <v>37.477440000000001</v>
      </c>
      <c r="M93" s="5">
        <v>0</v>
      </c>
      <c r="N93" s="5">
        <v>13.728</v>
      </c>
    </row>
    <row r="94" spans="1:14" ht="15" customHeight="1" x14ac:dyDescent="0.25">
      <c r="A94" s="5" t="s">
        <v>151</v>
      </c>
      <c r="B94" s="5" t="s">
        <v>152</v>
      </c>
      <c r="C94" s="5" t="s">
        <v>16</v>
      </c>
      <c r="D94" s="1" t="s">
        <v>69</v>
      </c>
      <c r="E94" s="5">
        <v>2.1999999999999999E-2</v>
      </c>
      <c r="F94" s="5" t="s">
        <v>70</v>
      </c>
      <c r="G94" s="5">
        <v>0.45500000000000002</v>
      </c>
      <c r="H94" s="5">
        <v>-1.5</v>
      </c>
      <c r="I94" s="5">
        <v>620</v>
      </c>
      <c r="J94" s="5">
        <f>G94*I94*E94</f>
        <v>6.2061999999999999</v>
      </c>
      <c r="K94" s="5">
        <f>E94*H94*I94</f>
        <v>-20.46</v>
      </c>
      <c r="L94" s="5">
        <v>6.4851903999999996</v>
      </c>
      <c r="M94" s="5">
        <v>-22.104240000000001</v>
      </c>
      <c r="N94" s="5">
        <v>14.700799999999999</v>
      </c>
    </row>
    <row r="95" spans="1:14" ht="15" customHeight="1" x14ac:dyDescent="0.25">
      <c r="A95" s="5" t="s">
        <v>151</v>
      </c>
      <c r="B95" s="5" t="s">
        <v>152</v>
      </c>
      <c r="C95" s="5" t="s">
        <v>16</v>
      </c>
      <c r="D95" s="1" t="s">
        <v>35</v>
      </c>
      <c r="E95" s="5">
        <v>2.0799999999999998E-3</v>
      </c>
      <c r="F95" s="5" t="s">
        <v>36</v>
      </c>
      <c r="G95" s="5">
        <v>0.26300000000000001</v>
      </c>
      <c r="H95" s="5">
        <v>-1.55</v>
      </c>
      <c r="I95" s="5">
        <v>510</v>
      </c>
      <c r="J95" s="5">
        <f>E95*G95*I95</f>
        <v>0.27899039999999997</v>
      </c>
      <c r="K95" s="5">
        <f>E95*H95*I95</f>
        <v>-1.6442399999999999</v>
      </c>
      <c r="L95" s="5">
        <v>6.4851903999999996</v>
      </c>
      <c r="M95" s="5">
        <v>-22.104240000000001</v>
      </c>
      <c r="N95" s="5">
        <v>14.700799999999999</v>
      </c>
    </row>
    <row r="96" spans="1:14" ht="15" customHeight="1" x14ac:dyDescent="0.25">
      <c r="A96" s="1" t="s">
        <v>153</v>
      </c>
      <c r="B96" s="1" t="s">
        <v>154</v>
      </c>
      <c r="C96" s="1" t="s">
        <v>16</v>
      </c>
      <c r="D96" s="1" t="s">
        <v>155</v>
      </c>
      <c r="E96" s="5"/>
      <c r="F96" s="5"/>
      <c r="G96" s="5"/>
      <c r="H96" s="5"/>
      <c r="I96" s="5"/>
      <c r="J96" s="5">
        <v>40.299999999999997</v>
      </c>
      <c r="K96" s="5">
        <v>0</v>
      </c>
      <c r="L96" s="5">
        <v>40.299999999999997</v>
      </c>
      <c r="M96" s="5">
        <v>0</v>
      </c>
      <c r="N96" s="5"/>
    </row>
    <row r="97" spans="1:14" ht="15" customHeight="1" x14ac:dyDescent="0.25">
      <c r="A97" s="1" t="s">
        <v>156</v>
      </c>
      <c r="B97" s="1" t="s">
        <v>157</v>
      </c>
      <c r="C97" s="1" t="s">
        <v>16</v>
      </c>
      <c r="D97" s="1" t="s">
        <v>158</v>
      </c>
      <c r="E97" s="5"/>
      <c r="F97" s="5"/>
      <c r="G97" s="5"/>
      <c r="H97" s="5"/>
      <c r="I97" s="5"/>
      <c r="J97" s="5">
        <v>3.16</v>
      </c>
      <c r="K97" s="5">
        <v>0</v>
      </c>
      <c r="L97" s="5">
        <v>3.16</v>
      </c>
      <c r="M97" s="5">
        <v>0</v>
      </c>
      <c r="N97" s="5"/>
    </row>
    <row r="98" spans="1:14" ht="15" customHeight="1" x14ac:dyDescent="0.25">
      <c r="A98" s="5" t="s">
        <v>159</v>
      </c>
      <c r="B98" s="5" t="s">
        <v>160</v>
      </c>
      <c r="C98" s="5" t="s">
        <v>16</v>
      </c>
      <c r="D98" s="1" t="s">
        <v>158</v>
      </c>
      <c r="E98" s="5"/>
      <c r="F98" s="5"/>
      <c r="G98" s="5"/>
      <c r="H98" s="5"/>
      <c r="I98" s="5"/>
      <c r="J98" s="5">
        <v>3.16</v>
      </c>
      <c r="K98" s="5">
        <v>0</v>
      </c>
      <c r="L98" s="5">
        <v>6.28</v>
      </c>
      <c r="M98" s="5">
        <v>0</v>
      </c>
      <c r="N98" s="5"/>
    </row>
    <row r="99" spans="1:14" ht="15" customHeight="1" x14ac:dyDescent="0.25">
      <c r="A99" s="5" t="s">
        <v>159</v>
      </c>
      <c r="B99" s="5" t="s">
        <v>160</v>
      </c>
      <c r="C99" s="5" t="s">
        <v>16</v>
      </c>
      <c r="D99" s="1" t="s">
        <v>94</v>
      </c>
      <c r="E99" s="5">
        <v>1.2500000000000001E-2</v>
      </c>
      <c r="F99" s="5" t="s">
        <v>95</v>
      </c>
      <c r="G99" s="5">
        <v>0.39</v>
      </c>
      <c r="H99" s="5"/>
      <c r="I99" s="5">
        <v>640</v>
      </c>
      <c r="J99" s="5">
        <f>E99*I99*G99</f>
        <v>3.12</v>
      </c>
      <c r="K99" s="5">
        <f>E99*I99*H99</f>
        <v>0</v>
      </c>
      <c r="L99" s="5">
        <v>6.28</v>
      </c>
      <c r="M99" s="5">
        <v>0</v>
      </c>
      <c r="N99" s="5"/>
    </row>
    <row r="100" spans="1:14" ht="15" customHeight="1" x14ac:dyDescent="0.25">
      <c r="A100" s="1" t="s">
        <v>161</v>
      </c>
      <c r="B100" s="1" t="s">
        <v>162</v>
      </c>
      <c r="C100" s="1" t="s">
        <v>16</v>
      </c>
      <c r="D100" s="1" t="s">
        <v>158</v>
      </c>
      <c r="E100" s="5"/>
      <c r="F100" s="5"/>
      <c r="G100" s="5"/>
      <c r="H100" s="5"/>
      <c r="I100" s="5"/>
      <c r="J100" s="5">
        <v>12.06</v>
      </c>
      <c r="K100" s="5">
        <v>0</v>
      </c>
      <c r="L100" s="5">
        <v>12.06</v>
      </c>
      <c r="M100" s="5">
        <v>0</v>
      </c>
      <c r="N100" s="5"/>
    </row>
    <row r="101" spans="1:14" ht="15" customHeight="1" x14ac:dyDescent="0.25">
      <c r="A101" s="1" t="s">
        <v>163</v>
      </c>
      <c r="B101" s="1" t="s">
        <v>164</v>
      </c>
      <c r="C101" s="1" t="s">
        <v>16</v>
      </c>
      <c r="D101" s="1" t="s">
        <v>158</v>
      </c>
      <c r="E101" s="5"/>
      <c r="F101" s="5"/>
      <c r="G101" s="5"/>
      <c r="H101" s="5"/>
      <c r="I101" s="5"/>
      <c r="J101" s="5">
        <v>14.11</v>
      </c>
      <c r="K101" s="5">
        <v>0</v>
      </c>
      <c r="L101" s="5">
        <v>14.11</v>
      </c>
      <c r="M101" s="5">
        <v>0</v>
      </c>
      <c r="N101" s="5"/>
    </row>
    <row r="102" spans="1:14" ht="15" customHeight="1" x14ac:dyDescent="0.25">
      <c r="A102" s="5" t="s">
        <v>165</v>
      </c>
      <c r="B102" s="5" t="s">
        <v>166</v>
      </c>
      <c r="C102" s="5" t="s">
        <v>16</v>
      </c>
      <c r="D102" s="1" t="s">
        <v>167</v>
      </c>
      <c r="E102" s="5">
        <f>((0.15*0.11)-(0.1*0.04))*(1/0.44)</f>
        <v>2.8409090909090912E-2</v>
      </c>
      <c r="F102" s="5" t="s">
        <v>168</v>
      </c>
      <c r="G102" s="5">
        <f>330/2400</f>
        <v>0.13750000000000001</v>
      </c>
      <c r="H102" s="5">
        <v>0</v>
      </c>
      <c r="I102" s="5">
        <v>2400</v>
      </c>
      <c r="J102" s="5">
        <f>E102*G102*I102</f>
        <v>9.3750000000000018</v>
      </c>
      <c r="K102" s="5">
        <f>E102*I102*H102</f>
        <v>0</v>
      </c>
      <c r="L102" s="5">
        <v>11.352272727272728</v>
      </c>
      <c r="M102" s="5">
        <v>0</v>
      </c>
      <c r="N102" s="5">
        <v>190.11363636363637</v>
      </c>
    </row>
    <row r="103" spans="1:14" ht="15" customHeight="1" x14ac:dyDescent="0.25">
      <c r="A103" s="5" t="s">
        <v>165</v>
      </c>
      <c r="B103" s="5" t="s">
        <v>166</v>
      </c>
      <c r="C103" s="5" t="s">
        <v>16</v>
      </c>
      <c r="D103" s="1" t="s">
        <v>169</v>
      </c>
      <c r="E103" s="5">
        <f>0.1*(1-(0.07*(1/0.44)))</f>
        <v>8.4090909090909091E-2</v>
      </c>
      <c r="F103" s="5" t="s">
        <v>170</v>
      </c>
      <c r="G103" s="5">
        <f>135/1450</f>
        <v>9.3103448275862075E-2</v>
      </c>
      <c r="H103" s="5">
        <v>0</v>
      </c>
      <c r="I103" s="5">
        <v>1450</v>
      </c>
      <c r="J103" s="5">
        <f>E103*G103*I103</f>
        <v>11.352272727272728</v>
      </c>
      <c r="K103" s="5">
        <f>E103*I103*H103</f>
        <v>0</v>
      </c>
      <c r="L103" s="5">
        <v>11.352272727272728</v>
      </c>
      <c r="M103" s="5">
        <v>0</v>
      </c>
      <c r="N103" s="5">
        <v>190.11363636363637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Favour Oshidero</dc:creator>
  <cp:lastModifiedBy>Daniel Favour Oshidero</cp:lastModifiedBy>
  <dcterms:created xsi:type="dcterms:W3CDTF">2015-06-05T18:17:20Z</dcterms:created>
  <dcterms:modified xsi:type="dcterms:W3CDTF">2024-06-04T00:20:32Z</dcterms:modified>
</cp:coreProperties>
</file>