
<file path=[Content_Types].xml><?xml version="1.0" encoding="utf-8"?>
<Types xmlns="http://schemas.openxmlformats.org/package/2006/content-types"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17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charts/chart38.xml" ContentType="application/vnd.openxmlformats-officedocument.drawingml.chart+xml"/>
  <Override PartName="/xl/charts/chart47.xml" ContentType="application/vnd.openxmlformats-officedocument.drawingml.chart+xml"/>
  <Override PartName="/xl/charts/chart56.xml" ContentType="application/vnd.openxmlformats-officedocument.drawingml.chart+xml"/>
  <Override PartName="/xl/charts/chart65.xml" ContentType="application/vnd.openxmlformats-officedocument.drawingml.chart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harts/chart16.xml" ContentType="application/vnd.openxmlformats-officedocument.drawingml.chart+xml"/>
  <Override PartName="/xl/charts/chart25.xml" ContentType="application/vnd.openxmlformats-officedocument.drawingml.chart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charts/chart54.xml" ContentType="application/vnd.openxmlformats-officedocument.drawingml.chart+xml"/>
  <Override PartName="/xl/drawings/drawing11.xml" ContentType="application/vnd.openxmlformats-officedocument.drawing+xml"/>
  <Override PartName="/xl/charts/chart63.xml" ContentType="application/vnd.openxmlformats-officedocument.drawingml.char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52.xml" ContentType="application/vnd.openxmlformats-officedocument.drawingml.chart+xml"/>
  <Override PartName="/xl/charts/chart61.xml" ContentType="application/vnd.openxmlformats-officedocument.drawingml.chart+xml"/>
  <Override PartName="/xl/worksheets/sheet18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Override PartName="/xl/charts/chart50.xml" ContentType="application/vnd.openxmlformats-officedocument.drawingml.char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chart59.xml" ContentType="application/vnd.openxmlformats-officedocument.drawingml.chart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57.xml" ContentType="application/vnd.openxmlformats-officedocument.drawingml.chart+xml"/>
  <Override PartName="/xl/charts/chart68.xml" ContentType="application/vnd.openxmlformats-officedocument.drawingml.chart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  <Override PartName="/xl/charts/chart46.xml" ContentType="application/vnd.openxmlformats-officedocument.drawingml.chart+xml"/>
  <Override PartName="/xl/charts/chart55.xml" ContentType="application/vnd.openxmlformats-officedocument.drawingml.chart+xml"/>
  <Override PartName="/xl/charts/chart6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chart26.xml" ContentType="application/vnd.openxmlformats-officedocument.drawingml.chart+xml"/>
  <Override PartName="/xl/charts/chart35.xml" ContentType="application/vnd.openxmlformats-officedocument.drawingml.chart+xml"/>
  <Override PartName="/xl/charts/chart44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charts/chart24.xml" ContentType="application/vnd.openxmlformats-officedocument.drawingml.chart+xml"/>
  <Override PartName="/xl/charts/chart33.xml" ContentType="application/vnd.openxmlformats-officedocument.drawingml.chart+xml"/>
  <Override PartName="/xl/charts/chart42.xml" ContentType="application/vnd.openxmlformats-officedocument.drawingml.chart+xml"/>
  <Override PartName="/xl/drawings/drawing10.xml" ContentType="application/vnd.openxmlformats-officedocument.drawing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31.xml" ContentType="application/vnd.openxmlformats-officedocument.drawingml.chart+xml"/>
  <Override PartName="/xl/charts/chart40.xml" ContentType="application/vnd.openxmlformats-officedocument.drawingml.chart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charts/chart29.xml" ContentType="application/vnd.openxmlformats-officedocument.drawingml.chart+xml"/>
  <Override PartName="/xl/charts/chart58.xml" ContentType="application/vnd.openxmlformats-officedocument.drawingml.chart+xml"/>
  <Override PartName="/xl/drawings/drawing1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75" yWindow="2475" windowWidth="17280" windowHeight="8970" tabRatio="871" activeTab="5"/>
  </bookViews>
  <sheets>
    <sheet name="Múltiple-Lineal-Cuadrático 2var" sheetId="14" r:id="rId1"/>
    <sheet name="Múltiple 2var. Complemento" sheetId="15" r:id="rId2"/>
    <sheet name="ENTRADA" sheetId="17" r:id="rId3"/>
    <sheet name="SALIDA" sheetId="8" r:id="rId4"/>
    <sheet name="MODELO DE 8o. GRADO" sheetId="9" state="hidden" r:id="rId5"/>
    <sheet name="RUIDO MODELO 10" sheetId="18" r:id="rId6"/>
    <sheet name="Hoja1" sheetId="19" r:id="rId7"/>
    <sheet name="MODELO DE 10o. GRADO" sheetId="16" r:id="rId8"/>
    <sheet name="MODELO DE 9o. GRADO" sheetId="12" r:id="rId9"/>
    <sheet name="xMODELO DE 9o. GRADO" sheetId="13" state="hidden" r:id="rId10"/>
    <sheet name="xxMODELO DE 8o. GRADO" sheetId="11" r:id="rId11"/>
    <sheet name="MODELO DE 7o. GRADO" sheetId="7" r:id="rId12"/>
    <sheet name="MODELO DE 6o. GRADO" sheetId="6" r:id="rId13"/>
    <sheet name="MODELO DE 5o. GRADO" sheetId="5" r:id="rId14"/>
    <sheet name="MODELO DE 4o. GRADO" sheetId="1" r:id="rId15"/>
    <sheet name="MODELO DE 3o. GRADO" sheetId="2" r:id="rId16"/>
    <sheet name="MODELO DE 2o. GRADO" sheetId="3" r:id="rId17"/>
    <sheet name="MODELO DE 1o. GRADO" sheetId="4" r:id="rId18"/>
  </sheets>
  <externalReferences>
    <externalReference r:id="rId19"/>
  </externalReferences>
  <definedNames>
    <definedName name="FQ">'MODELO DE 6o. GRADO'!$F$12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N4" i="18"/>
  <c r="CO4"/>
  <c r="U11" i="14" l="1"/>
  <c r="U12"/>
  <c r="U13"/>
  <c r="U14"/>
  <c r="U15"/>
  <c r="U16"/>
  <c r="U17"/>
  <c r="U18"/>
  <c r="AF18" s="1"/>
  <c r="U19"/>
  <c r="U20"/>
  <c r="U21"/>
  <c r="U22"/>
  <c r="U23"/>
  <c r="U10"/>
  <c r="S11"/>
  <c r="T11"/>
  <c r="S12"/>
  <c r="T12"/>
  <c r="S13"/>
  <c r="T13"/>
  <c r="S14"/>
  <c r="T14"/>
  <c r="S15"/>
  <c r="T15"/>
  <c r="S16"/>
  <c r="T16"/>
  <c r="S17"/>
  <c r="T17"/>
  <c r="S18"/>
  <c r="T18"/>
  <c r="S19"/>
  <c r="T19"/>
  <c r="S20"/>
  <c r="T20"/>
  <c r="U20" i="15" s="1"/>
  <c r="X20" s="1"/>
  <c r="AF20" i="14"/>
  <c r="S21"/>
  <c r="T21"/>
  <c r="X21"/>
  <c r="S22"/>
  <c r="T22"/>
  <c r="S23"/>
  <c r="T23"/>
  <c r="U23" i="15" s="1"/>
  <c r="S10" i="14"/>
  <c r="T10"/>
  <c r="S18" i="15"/>
  <c r="W18" i="14"/>
  <c r="S23" i="15"/>
  <c r="AG18" i="14"/>
  <c r="Y19"/>
  <c r="AP19" s="1"/>
  <c r="X19"/>
  <c r="AA19"/>
  <c r="S20" i="15"/>
  <c r="W20" i="14"/>
  <c r="AE20"/>
  <c r="AG20"/>
  <c r="AQ20"/>
  <c r="S21" i="15"/>
  <c r="AR22" i="14"/>
  <c r="U22" i="15"/>
  <c r="X22" s="1"/>
  <c r="T22"/>
  <c r="W22" i="14"/>
  <c r="AK22" s="1"/>
  <c r="X22"/>
  <c r="AM22" s="1"/>
  <c r="Y22"/>
  <c r="AE22"/>
  <c r="AF22"/>
  <c r="AG22"/>
  <c r="AH22"/>
  <c r="AL22" s="1"/>
  <c r="X23"/>
  <c r="Y21" l="1"/>
  <c r="AP21" s="1"/>
  <c r="AA21"/>
  <c r="AK18"/>
  <c r="X18"/>
  <c r="AH20"/>
  <c r="AL20" s="1"/>
  <c r="AJ18"/>
  <c r="AR18"/>
  <c r="AQ18"/>
  <c r="AQ21"/>
  <c r="Y20"/>
  <c r="AH18"/>
  <c r="AL18" s="1"/>
  <c r="W21"/>
  <c r="AN21" s="1"/>
  <c r="AE18"/>
  <c r="AI22"/>
  <c r="X23" i="15"/>
  <c r="AO23" s="1"/>
  <c r="AR23"/>
  <c r="AH23"/>
  <c r="Y22"/>
  <c r="W22"/>
  <c r="AE22"/>
  <c r="AK20" i="14"/>
  <c r="S22" i="15"/>
  <c r="AO22" s="1"/>
  <c r="X20" i="14"/>
  <c r="AI20" s="1"/>
  <c r="W19"/>
  <c r="AN19" s="1"/>
  <c r="T20" i="15"/>
  <c r="AE20" s="1"/>
  <c r="AA23" i="14"/>
  <c r="AA22"/>
  <c r="AE21"/>
  <c r="Y18"/>
  <c r="T23" i="15"/>
  <c r="W23" s="1"/>
  <c r="AK23" s="1"/>
  <c r="AQ22" i="14"/>
  <c r="AO22"/>
  <c r="AJ20"/>
  <c r="Z19"/>
  <c r="U21" i="15"/>
  <c r="AA21" s="1"/>
  <c r="T19"/>
  <c r="AO20"/>
  <c r="U19"/>
  <c r="AH19" s="1"/>
  <c r="AL19" s="1"/>
  <c r="AR20" i="14"/>
  <c r="T21" i="15"/>
  <c r="AE21" s="1"/>
  <c r="S19"/>
  <c r="AR19" s="1"/>
  <c r="Y23" i="14"/>
  <c r="AP23" s="1"/>
  <c r="AQ23"/>
  <c r="AE23"/>
  <c r="AQ19"/>
  <c r="U18" i="15"/>
  <c r="AA18" s="1"/>
  <c r="W23" i="14"/>
  <c r="AN23" s="1"/>
  <c r="AJ22"/>
  <c r="Z21"/>
  <c r="AA20"/>
  <c r="AE19"/>
  <c r="AR20" i="15"/>
  <c r="T18"/>
  <c r="AE18" s="1"/>
  <c r="AN23"/>
  <c r="AI23"/>
  <c r="AM22"/>
  <c r="AA20"/>
  <c r="AR22"/>
  <c r="AH20"/>
  <c r="AF23"/>
  <c r="AA22"/>
  <c r="AA23"/>
  <c r="AH22"/>
  <c r="AL22" s="1"/>
  <c r="Z22"/>
  <c r="AF20"/>
  <c r="AG22"/>
  <c r="AJ22" s="1"/>
  <c r="AF22"/>
  <c r="AO21" i="14"/>
  <c r="AM21"/>
  <c r="AO23"/>
  <c r="AM23"/>
  <c r="AO19"/>
  <c r="AM19"/>
  <c r="AI18"/>
  <c r="AM18"/>
  <c r="AO18"/>
  <c r="AP22"/>
  <c r="Z22"/>
  <c r="AP18"/>
  <c r="Z18"/>
  <c r="AK21"/>
  <c r="Z20"/>
  <c r="AR23"/>
  <c r="AN22"/>
  <c r="AR21"/>
  <c r="AN20"/>
  <c r="AR19"/>
  <c r="AN18"/>
  <c r="AA18"/>
  <c r="AI21"/>
  <c r="AH23"/>
  <c r="AL23" s="1"/>
  <c r="Z23"/>
  <c r="AH21"/>
  <c r="AL21" s="1"/>
  <c r="AH19"/>
  <c r="AL19" s="1"/>
  <c r="AP20"/>
  <c r="AG23"/>
  <c r="AJ23" s="1"/>
  <c r="AG21"/>
  <c r="AJ21" s="1"/>
  <c r="AG19"/>
  <c r="AJ19" s="1"/>
  <c r="AI23"/>
  <c r="AF23"/>
  <c r="AF21"/>
  <c r="AF19"/>
  <c r="Y23" i="15" l="1"/>
  <c r="AP23" s="1"/>
  <c r="AM23"/>
  <c r="AG23"/>
  <c r="AJ23" s="1"/>
  <c r="AE23"/>
  <c r="AN22"/>
  <c r="AM20"/>
  <c r="AQ22"/>
  <c r="Z23"/>
  <c r="Z21"/>
  <c r="AQ23"/>
  <c r="AF18"/>
  <c r="AP22"/>
  <c r="W18"/>
  <c r="AQ18"/>
  <c r="Y18"/>
  <c r="AP18" s="1"/>
  <c r="AG18"/>
  <c r="AJ18" s="1"/>
  <c r="AK19" i="14"/>
  <c r="AI22" i="15"/>
  <c r="Z18"/>
  <c r="AL23"/>
  <c r="W21"/>
  <c r="AG21"/>
  <c r="AJ21" s="1"/>
  <c r="Y21"/>
  <c r="AP21" s="1"/>
  <c r="AQ21"/>
  <c r="Y20"/>
  <c r="AP20" s="1"/>
  <c r="Z20"/>
  <c r="AI19" i="14"/>
  <c r="AK23"/>
  <c r="W20" i="15"/>
  <c r="AK20" s="1"/>
  <c r="AE19"/>
  <c r="AG19"/>
  <c r="AJ19" s="1"/>
  <c r="AQ19"/>
  <c r="W19"/>
  <c r="AA19"/>
  <c r="Z19"/>
  <c r="AQ20"/>
  <c r="X18"/>
  <c r="AR18"/>
  <c r="AH18"/>
  <c r="AL18" s="1"/>
  <c r="AG20"/>
  <c r="AJ20" s="1"/>
  <c r="Y19"/>
  <c r="AP19" s="1"/>
  <c r="AF19"/>
  <c r="X19"/>
  <c r="AO20" i="14"/>
  <c r="AM20"/>
  <c r="AL20" i="15"/>
  <c r="AK22"/>
  <c r="AF21"/>
  <c r="X21"/>
  <c r="AO21" s="1"/>
  <c r="AH21"/>
  <c r="AL21" s="1"/>
  <c r="AR21"/>
  <c r="AI20" l="1"/>
  <c r="AN20"/>
  <c r="AI19"/>
  <c r="AN19"/>
  <c r="AK19"/>
  <c r="AM18"/>
  <c r="AO18"/>
  <c r="AM21"/>
  <c r="AI21"/>
  <c r="AK21"/>
  <c r="AN21"/>
  <c r="AI18"/>
  <c r="AK18"/>
  <c r="AN18"/>
  <c r="AO19"/>
  <c r="AM19"/>
  <c r="X11" i="14" l="1"/>
  <c r="X12"/>
  <c r="X13"/>
  <c r="X14"/>
  <c r="X16"/>
  <c r="X17"/>
  <c r="FG4" i="7"/>
  <c r="FC4"/>
  <c r="EX4"/>
  <c r="ET4"/>
  <c r="EP4"/>
  <c r="EK4"/>
  <c r="EG4"/>
  <c r="EB4"/>
  <c r="DX4"/>
  <c r="DT4"/>
  <c r="DO4"/>
  <c r="DK4"/>
  <c r="DF4"/>
  <c r="DB4"/>
  <c r="CX4"/>
  <c r="CS4"/>
  <c r="CO4"/>
  <c r="CJ4"/>
  <c r="CF4"/>
  <c r="CB4"/>
  <c r="BW4"/>
  <c r="BS4"/>
  <c r="BN4"/>
  <c r="BJ4"/>
  <c r="BF4"/>
  <c r="BA4"/>
  <c r="AW4"/>
  <c r="FI4" i="11"/>
  <c r="FE4"/>
  <c r="FA4"/>
  <c r="EV4"/>
  <c r="ER4"/>
  <c r="EM4"/>
  <c r="EI4"/>
  <c r="EE4"/>
  <c r="DZ4"/>
  <c r="DV4"/>
  <c r="DQ4"/>
  <c r="DM4"/>
  <c r="DI4"/>
  <c r="DD4"/>
  <c r="CZ4"/>
  <c r="CU4"/>
  <c r="CQ4"/>
  <c r="CM4"/>
  <c r="CH4"/>
  <c r="CD4"/>
  <c r="BY4"/>
  <c r="BU4"/>
  <c r="BQ4"/>
  <c r="BL4"/>
  <c r="BH4"/>
  <c r="BC4"/>
  <c r="AY4"/>
  <c r="AU4"/>
  <c r="FG4" i="13"/>
  <c r="FC4"/>
  <c r="EX4"/>
  <c r="ET4"/>
  <c r="EP4"/>
  <c r="EK4"/>
  <c r="EG4"/>
  <c r="EB4"/>
  <c r="DX4"/>
  <c r="DT4"/>
  <c r="DO4"/>
  <c r="DK4"/>
  <c r="DF4"/>
  <c r="DB4"/>
  <c r="CX4"/>
  <c r="CS4"/>
  <c r="CO4"/>
  <c r="CJ4"/>
  <c r="CF4"/>
  <c r="CB4"/>
  <c r="BW4"/>
  <c r="BS4"/>
  <c r="BN4"/>
  <c r="BJ4"/>
  <c r="BF4"/>
  <c r="BA4"/>
  <c r="AW4"/>
  <c r="FI4" i="12"/>
  <c r="FE4"/>
  <c r="FA4"/>
  <c r="EV4"/>
  <c r="ER4"/>
  <c r="EM4"/>
  <c r="EI4"/>
  <c r="EE4"/>
  <c r="DZ4"/>
  <c r="DV4"/>
  <c r="DQ4"/>
  <c r="DM4"/>
  <c r="DI4"/>
  <c r="DD4"/>
  <c r="CZ4"/>
  <c r="CU4"/>
  <c r="CQ4"/>
  <c r="CM4"/>
  <c r="CH4"/>
  <c r="CD4"/>
  <c r="BY4"/>
  <c r="BU4"/>
  <c r="BQ4"/>
  <c r="BL4"/>
  <c r="BH4"/>
  <c r="BC4"/>
  <c r="AY4"/>
  <c r="AU4"/>
  <c r="GI4" i="16"/>
  <c r="GE4"/>
  <c r="FZ4"/>
  <c r="FV4"/>
  <c r="FR4"/>
  <c r="FM4"/>
  <c r="FI4"/>
  <c r="FE4"/>
  <c r="EZ4"/>
  <c r="EV4"/>
  <c r="ER4"/>
  <c r="EM4"/>
  <c r="EI4"/>
  <c r="ED4"/>
  <c r="DZ4"/>
  <c r="DV4"/>
  <c r="DQ4"/>
  <c r="DM4"/>
  <c r="DI4"/>
  <c r="DD4"/>
  <c r="CZ4"/>
  <c r="CV4"/>
  <c r="CQ4"/>
  <c r="CM4"/>
  <c r="CH4"/>
  <c r="CD4"/>
  <c r="BZ4"/>
  <c r="BU4"/>
  <c r="BQ4"/>
  <c r="BM4"/>
  <c r="BH4"/>
  <c r="BD4"/>
  <c r="AZ4"/>
  <c r="GI4" i="19"/>
  <c r="GE4"/>
  <c r="FZ4"/>
  <c r="FV4"/>
  <c r="FR4"/>
  <c r="FM4"/>
  <c r="FI4"/>
  <c r="FE4"/>
  <c r="EZ4"/>
  <c r="EV4"/>
  <c r="ER4"/>
  <c r="EM4"/>
  <c r="EI4"/>
  <c r="ED4"/>
  <c r="DZ4"/>
  <c r="DV4"/>
  <c r="DQ4"/>
  <c r="DM4"/>
  <c r="DI4"/>
  <c r="DD4"/>
  <c r="CZ4"/>
  <c r="CV4"/>
  <c r="CQ4"/>
  <c r="CM4"/>
  <c r="CH4"/>
  <c r="CD4"/>
  <c r="BZ4"/>
  <c r="BU4"/>
  <c r="BQ4"/>
  <c r="BM4"/>
  <c r="BH4"/>
  <c r="BD4"/>
  <c r="AZ4"/>
  <c r="GI4" i="18"/>
  <c r="GE4"/>
  <c r="FZ4"/>
  <c r="FV4"/>
  <c r="EZ4"/>
  <c r="DV4"/>
  <c r="CQ4"/>
  <c r="AZ4"/>
  <c r="FW4" i="19"/>
  <c r="DN4"/>
  <c r="CE4"/>
  <c r="BA4"/>
  <c r="FJ4" i="18"/>
  <c r="EF4"/>
  <c r="DA4"/>
  <c r="BV4"/>
  <c r="FH4" i="7"/>
  <c r="FD4"/>
  <c r="EY4"/>
  <c r="EU4"/>
  <c r="EQ4"/>
  <c r="EL4"/>
  <c r="EH4"/>
  <c r="EC4"/>
  <c r="DY4"/>
  <c r="DU4"/>
  <c r="DP4"/>
  <c r="DL4"/>
  <c r="DG4"/>
  <c r="DC4"/>
  <c r="CY4"/>
  <c r="CT4"/>
  <c r="CP4"/>
  <c r="CK4"/>
  <c r="CG4"/>
  <c r="CC4"/>
  <c r="BX4"/>
  <c r="BT4"/>
  <c r="BO4"/>
  <c r="BK4"/>
  <c r="BG4"/>
  <c r="BB4"/>
  <c r="AX4"/>
  <c r="FJ4" i="11"/>
  <c r="FF4"/>
  <c r="FB4"/>
  <c r="EW4"/>
  <c r="ES4"/>
  <c r="EN4"/>
  <c r="EJ4"/>
  <c r="EF4"/>
  <c r="EA4"/>
  <c r="DW4"/>
  <c r="DR4"/>
  <c r="DN4"/>
  <c r="DJ4"/>
  <c r="DE4"/>
  <c r="DA4"/>
  <c r="CV4"/>
  <c r="CR4"/>
  <c r="CN4"/>
  <c r="CI4"/>
  <c r="CE4"/>
  <c r="BZ4"/>
  <c r="BV4"/>
  <c r="BR4"/>
  <c r="BM4"/>
  <c r="BI4"/>
  <c r="BD4"/>
  <c r="AZ4"/>
  <c r="AV4"/>
  <c r="FH4" i="13"/>
  <c r="FD4"/>
  <c r="EY4"/>
  <c r="EU4"/>
  <c r="EQ4"/>
  <c r="EL4"/>
  <c r="EH4"/>
  <c r="EC4"/>
  <c r="DY4"/>
  <c r="DU4"/>
  <c r="DP4"/>
  <c r="DL4"/>
  <c r="DG4"/>
  <c r="DC4"/>
  <c r="CY4"/>
  <c r="CT4"/>
  <c r="CP4"/>
  <c r="CK4"/>
  <c r="CG4"/>
  <c r="CC4"/>
  <c r="BX4"/>
  <c r="BT4"/>
  <c r="BO4"/>
  <c r="BK4"/>
  <c r="BG4"/>
  <c r="BB4"/>
  <c r="AX4"/>
  <c r="FJ4" i="12"/>
  <c r="FF4"/>
  <c r="FB4"/>
  <c r="EW4"/>
  <c r="ES4"/>
  <c r="EN4"/>
  <c r="EJ4"/>
  <c r="EF4"/>
  <c r="EA4"/>
  <c r="DW4"/>
  <c r="DR4"/>
  <c r="DN4"/>
  <c r="DJ4"/>
  <c r="DE4"/>
  <c r="DA4"/>
  <c r="CV4"/>
  <c r="CR4"/>
  <c r="CN4"/>
  <c r="CI4"/>
  <c r="CE4"/>
  <c r="BZ4"/>
  <c r="BV4"/>
  <c r="BR4"/>
  <c r="BM4"/>
  <c r="BI4"/>
  <c r="BD4"/>
  <c r="AZ4"/>
  <c r="AV4"/>
  <c r="GJ4" i="16"/>
  <c r="GF4"/>
  <c r="GB4"/>
  <c r="FW4"/>
  <c r="FS4"/>
  <c r="FN4"/>
  <c r="FJ4"/>
  <c r="FF4"/>
  <c r="FA4"/>
  <c r="EW4"/>
  <c r="ES4"/>
  <c r="EN4"/>
  <c r="EJ4"/>
  <c r="EF4"/>
  <c r="EA4"/>
  <c r="DW4"/>
  <c r="DR4"/>
  <c r="DN4"/>
  <c r="DJ4"/>
  <c r="DE4"/>
  <c r="DA4"/>
  <c r="CW4"/>
  <c r="CR4"/>
  <c r="CN4"/>
  <c r="CJ4"/>
  <c r="CE4"/>
  <c r="CA4"/>
  <c r="BV4"/>
  <c r="BR4"/>
  <c r="BN4"/>
  <c r="BI4"/>
  <c r="BE4"/>
  <c r="BA4"/>
  <c r="GJ4" i="19"/>
  <c r="FI4" i="7"/>
  <c r="FE4"/>
  <c r="FA4"/>
  <c r="EV4"/>
  <c r="ER4"/>
  <c r="EM4"/>
  <c r="EI4"/>
  <c r="EE4"/>
  <c r="DZ4"/>
  <c r="DV4"/>
  <c r="DQ4"/>
  <c r="DM4"/>
  <c r="DI4"/>
  <c r="DD4"/>
  <c r="CZ4"/>
  <c r="CU4"/>
  <c r="CQ4"/>
  <c r="CM4"/>
  <c r="CH4"/>
  <c r="CD4"/>
  <c r="BY4"/>
  <c r="BU4"/>
  <c r="BQ4"/>
  <c r="BL4"/>
  <c r="BH4"/>
  <c r="BC4"/>
  <c r="AY4"/>
  <c r="AU4"/>
  <c r="FG4" i="11"/>
  <c r="FC4"/>
  <c r="EX4"/>
  <c r="ET4"/>
  <c r="EP4"/>
  <c r="EK4"/>
  <c r="EG4"/>
  <c r="EB4"/>
  <c r="DX4"/>
  <c r="DT4"/>
  <c r="DO4"/>
  <c r="DK4"/>
  <c r="DF4"/>
  <c r="DB4"/>
  <c r="CX4"/>
  <c r="CS4"/>
  <c r="CO4"/>
  <c r="CJ4"/>
  <c r="CF4"/>
  <c r="CB4"/>
  <c r="BW4"/>
  <c r="BS4"/>
  <c r="BN4"/>
  <c r="BJ4"/>
  <c r="BF4"/>
  <c r="BA4"/>
  <c r="AW4"/>
  <c r="FI4" i="13"/>
  <c r="FE4"/>
  <c r="FA4"/>
  <c r="EV4"/>
  <c r="ER4"/>
  <c r="EM4"/>
  <c r="EI4"/>
  <c r="EE4"/>
  <c r="DZ4"/>
  <c r="DV4"/>
  <c r="DQ4"/>
  <c r="DM4"/>
  <c r="DI4"/>
  <c r="DD4"/>
  <c r="CZ4"/>
  <c r="CU4"/>
  <c r="CQ4"/>
  <c r="CM4"/>
  <c r="CH4"/>
  <c r="CD4"/>
  <c r="BY4"/>
  <c r="BU4"/>
  <c r="BQ4"/>
  <c r="BL4"/>
  <c r="BH4"/>
  <c r="BC4"/>
  <c r="AY4"/>
  <c r="AU4"/>
  <c r="FG4" i="12"/>
  <c r="FC4"/>
  <c r="EX4"/>
  <c r="ET4"/>
  <c r="EP4"/>
  <c r="EK4"/>
  <c r="EG4"/>
  <c r="EB4"/>
  <c r="DX4"/>
  <c r="DT4"/>
  <c r="DO4"/>
  <c r="DK4"/>
  <c r="DF4"/>
  <c r="DB4"/>
  <c r="CX4"/>
  <c r="CS4"/>
  <c r="CO4"/>
  <c r="CJ4"/>
  <c r="CF4"/>
  <c r="CB4"/>
  <c r="BW4"/>
  <c r="BS4"/>
  <c r="BN4"/>
  <c r="BJ4"/>
  <c r="BF4"/>
  <c r="BA4"/>
  <c r="AW4"/>
  <c r="GK4" i="16"/>
  <c r="GG4"/>
  <c r="GC4"/>
  <c r="FX4"/>
  <c r="FT4"/>
  <c r="FP4"/>
  <c r="FK4"/>
  <c r="FG4"/>
  <c r="FB4"/>
  <c r="EX4"/>
  <c r="ET4"/>
  <c r="EO4"/>
  <c r="EK4"/>
  <c r="EG4"/>
  <c r="EB4"/>
  <c r="DX4"/>
  <c r="DT4"/>
  <c r="DO4"/>
  <c r="DK4"/>
  <c r="DF4"/>
  <c r="DB4"/>
  <c r="CX4"/>
  <c r="CS4"/>
  <c r="CO4"/>
  <c r="CK4"/>
  <c r="CF4"/>
  <c r="CB4"/>
  <c r="BX4"/>
  <c r="BS4"/>
  <c r="BO4"/>
  <c r="BJ4"/>
  <c r="BF4"/>
  <c r="BB4"/>
  <c r="GK4" i="19"/>
  <c r="GG4"/>
  <c r="GC4"/>
  <c r="FX4"/>
  <c r="FT4"/>
  <c r="FP4"/>
  <c r="FK4"/>
  <c r="FG4"/>
  <c r="FB4"/>
  <c r="EX4"/>
  <c r="ET4"/>
  <c r="EO4"/>
  <c r="EK4"/>
  <c r="EG4"/>
  <c r="EB4"/>
  <c r="DX4"/>
  <c r="DT4"/>
  <c r="DO4"/>
  <c r="DK4"/>
  <c r="DF4"/>
  <c r="DB4"/>
  <c r="CX4"/>
  <c r="CS4"/>
  <c r="CO4"/>
  <c r="CK4"/>
  <c r="CF4"/>
  <c r="CB4"/>
  <c r="BX4"/>
  <c r="BS4"/>
  <c r="BO4"/>
  <c r="BJ4"/>
  <c r="BF4"/>
  <c r="BB4"/>
  <c r="GK4" i="18"/>
  <c r="GG4"/>
  <c r="GC4"/>
  <c r="FX4"/>
  <c r="FT4"/>
  <c r="FP4"/>
  <c r="FK4"/>
  <c r="FG4"/>
  <c r="FB4"/>
  <c r="EX4"/>
  <c r="ET4"/>
  <c r="EO4"/>
  <c r="EK4"/>
  <c r="EG4"/>
  <c r="EB4"/>
  <c r="DX4"/>
  <c r="DT4"/>
  <c r="DO4"/>
  <c r="DK4"/>
  <c r="DF4"/>
  <c r="DB4"/>
  <c r="CX4"/>
  <c r="CS4"/>
  <c r="CK4"/>
  <c r="CF4"/>
  <c r="CB4"/>
  <c r="BX4"/>
  <c r="BS4"/>
  <c r="BO4"/>
  <c r="BJ4"/>
  <c r="BF4"/>
  <c r="BB4"/>
  <c r="BM14" i="14"/>
  <c r="FM4" i="18"/>
  <c r="FE4"/>
  <c r="ER4"/>
  <c r="EI4"/>
  <c r="DZ4"/>
  <c r="DM4"/>
  <c r="DD4"/>
  <c r="CV4"/>
  <c r="CH4"/>
  <c r="BZ4"/>
  <c r="BQ4"/>
  <c r="BH4"/>
  <c r="GF4" i="19"/>
  <c r="FS4"/>
  <c r="FJ4"/>
  <c r="FA4"/>
  <c r="ES4"/>
  <c r="EJ4"/>
  <c r="EA4"/>
  <c r="DR4"/>
  <c r="DE4"/>
  <c r="CW4"/>
  <c r="CN4"/>
  <c r="CA4"/>
  <c r="BR4"/>
  <c r="BI4"/>
  <c r="GF4" i="18"/>
  <c r="FW4"/>
  <c r="FN4"/>
  <c r="FA4"/>
  <c r="ES4"/>
  <c r="EJ4"/>
  <c r="DW4"/>
  <c r="DN4"/>
  <c r="DE4"/>
  <c r="CR4"/>
  <c r="CJ4"/>
  <c r="CA4"/>
  <c r="BN4"/>
  <c r="BE4"/>
  <c r="FJ4" i="7"/>
  <c r="FF4"/>
  <c r="FB4"/>
  <c r="EW4"/>
  <c r="ES4"/>
  <c r="EN4"/>
  <c r="EJ4"/>
  <c r="EF4"/>
  <c r="EA4"/>
  <c r="DW4"/>
  <c r="DR4"/>
  <c r="DN4"/>
  <c r="DJ4"/>
  <c r="DE4"/>
  <c r="DA4"/>
  <c r="CV4"/>
  <c r="CR4"/>
  <c r="CN4"/>
  <c r="CI4"/>
  <c r="CE4"/>
  <c r="BZ4"/>
  <c r="BV4"/>
  <c r="BR4"/>
  <c r="BM4"/>
  <c r="BI4"/>
  <c r="BD4"/>
  <c r="AZ4"/>
  <c r="AV4"/>
  <c r="FH4" i="11"/>
  <c r="FD4"/>
  <c r="EY4"/>
  <c r="EU4"/>
  <c r="EQ4"/>
  <c r="EL4"/>
  <c r="EH4"/>
  <c r="EC4"/>
  <c r="DY4"/>
  <c r="DU4"/>
  <c r="DP4"/>
  <c r="DL4"/>
  <c r="DG4"/>
  <c r="DC4"/>
  <c r="CY4"/>
  <c r="CT4"/>
  <c r="CP4"/>
  <c r="CK4"/>
  <c r="CG4"/>
  <c r="CC4"/>
  <c r="BX4"/>
  <c r="BT4"/>
  <c r="BO4"/>
  <c r="BK4"/>
  <c r="BG4"/>
  <c r="BB4"/>
  <c r="AX4"/>
  <c r="FJ4" i="13"/>
  <c r="FF4"/>
  <c r="FB4"/>
  <c r="EW4"/>
  <c r="ES4"/>
  <c r="EN4"/>
  <c r="EJ4"/>
  <c r="EF4"/>
  <c r="EA4"/>
  <c r="DW4"/>
  <c r="DR4"/>
  <c r="DN4"/>
  <c r="DJ4"/>
  <c r="DE4"/>
  <c r="DA4"/>
  <c r="CV4"/>
  <c r="CR4"/>
  <c r="CN4"/>
  <c r="CI4"/>
  <c r="CE4"/>
  <c r="BZ4"/>
  <c r="BV4"/>
  <c r="BR4"/>
  <c r="BM4"/>
  <c r="BI4"/>
  <c r="BD4"/>
  <c r="AZ4"/>
  <c r="AV4"/>
  <c r="FH4" i="12"/>
  <c r="FD4"/>
  <c r="EY4"/>
  <c r="EU4"/>
  <c r="EQ4"/>
  <c r="EL4"/>
  <c r="EH4"/>
  <c r="EC4"/>
  <c r="DY4"/>
  <c r="DU4"/>
  <c r="DP4"/>
  <c r="DL4"/>
  <c r="DG4"/>
  <c r="DC4"/>
  <c r="CY4"/>
  <c r="CT4"/>
  <c r="CP4"/>
  <c r="CK4"/>
  <c r="CG4"/>
  <c r="CC4"/>
  <c r="BX4"/>
  <c r="BT4"/>
  <c r="BO4"/>
  <c r="BK4"/>
  <c r="BG4"/>
  <c r="BB4"/>
  <c r="AX4"/>
  <c r="GL4" i="16"/>
  <c r="GH4"/>
  <c r="GD4"/>
  <c r="FY4"/>
  <c r="FU4"/>
  <c r="FQ4"/>
  <c r="FL4"/>
  <c r="FH4"/>
  <c r="FD4"/>
  <c r="EY4"/>
  <c r="EU4"/>
  <c r="EP4"/>
  <c r="EL4"/>
  <c r="EH4"/>
  <c r="EC4"/>
  <c r="DY4"/>
  <c r="DU4"/>
  <c r="DP4"/>
  <c r="DL4"/>
  <c r="DH4"/>
  <c r="DC4"/>
  <c r="CY4"/>
  <c r="CT4"/>
  <c r="CP4"/>
  <c r="CL4"/>
  <c r="CG4"/>
  <c r="CC4"/>
  <c r="BY4"/>
  <c r="BT4"/>
  <c r="BP4"/>
  <c r="BL4"/>
  <c r="BG4"/>
  <c r="BC4"/>
  <c r="GL4" i="19"/>
  <c r="GH4"/>
  <c r="GD4"/>
  <c r="FY4"/>
  <c r="FU4"/>
  <c r="FQ4"/>
  <c r="FL4"/>
  <c r="FH4"/>
  <c r="FD4"/>
  <c r="EY4"/>
  <c r="EU4"/>
  <c r="EP4"/>
  <c r="EL4"/>
  <c r="EH4"/>
  <c r="EC4"/>
  <c r="DY4"/>
  <c r="DU4"/>
  <c r="DP4"/>
  <c r="DL4"/>
  <c r="DH4"/>
  <c r="DC4"/>
  <c r="CY4"/>
  <c r="CT4"/>
  <c r="CP4"/>
  <c r="CL4"/>
  <c r="CG4"/>
  <c r="CC4"/>
  <c r="BY4"/>
  <c r="BT4"/>
  <c r="BP4"/>
  <c r="BL4"/>
  <c r="BG4"/>
  <c r="BC4"/>
  <c r="GL4" i="18"/>
  <c r="GH4"/>
  <c r="GD4"/>
  <c r="FY4"/>
  <c r="FU4"/>
  <c r="FQ4"/>
  <c r="FL4"/>
  <c r="FH4"/>
  <c r="FD4"/>
  <c r="EY4"/>
  <c r="EU4"/>
  <c r="EP4"/>
  <c r="EL4"/>
  <c r="EH4"/>
  <c r="EC4"/>
  <c r="DY4"/>
  <c r="DU4"/>
  <c r="DP4"/>
  <c r="DL4"/>
  <c r="DH4"/>
  <c r="DC4"/>
  <c r="CY4"/>
  <c r="CT4"/>
  <c r="CP4"/>
  <c r="CL4"/>
  <c r="CG4"/>
  <c r="CC4"/>
  <c r="BY4"/>
  <c r="BT4"/>
  <c r="BP4"/>
  <c r="BL4"/>
  <c r="BG4"/>
  <c r="BC4"/>
  <c r="BM16" i="14"/>
  <c r="FR4" i="18"/>
  <c r="FI4"/>
  <c r="EV4"/>
  <c r="EM4"/>
  <c r="ED4"/>
  <c r="DQ4"/>
  <c r="DI4"/>
  <c r="CZ4"/>
  <c r="CM4"/>
  <c r="CD4"/>
  <c r="BU4"/>
  <c r="BM4"/>
  <c r="BD4"/>
  <c r="GB4" i="19"/>
  <c r="FN4"/>
  <c r="FF4"/>
  <c r="EW4"/>
  <c r="EN4"/>
  <c r="EF4"/>
  <c r="DW4"/>
  <c r="DJ4"/>
  <c r="DA4"/>
  <c r="CR4"/>
  <c r="CJ4"/>
  <c r="BV4"/>
  <c r="BN4"/>
  <c r="BE4"/>
  <c r="GJ4" i="18"/>
  <c r="GB4"/>
  <c r="FS4"/>
  <c r="FF4"/>
  <c r="EW4"/>
  <c r="EN4"/>
  <c r="EA4"/>
  <c r="DR4"/>
  <c r="DJ4"/>
  <c r="CW4"/>
  <c r="CE4"/>
  <c r="BR4"/>
  <c r="BI4"/>
  <c r="BA4"/>
  <c r="U11" i="15" l="1"/>
  <c r="W17" i="14"/>
  <c r="U17" i="15"/>
  <c r="W15" i="14"/>
  <c r="U15" i="15"/>
  <c r="W14" i="14"/>
  <c r="U14" i="15"/>
  <c r="T17"/>
  <c r="T14"/>
  <c r="W12" i="14"/>
  <c r="U12" i="15"/>
  <c r="T16"/>
  <c r="W16" i="14"/>
  <c r="U16" i="15"/>
  <c r="T13"/>
  <c r="W11" i="14"/>
  <c r="T15" i="15"/>
  <c r="T12"/>
  <c r="T10"/>
  <c r="X15" i="14"/>
  <c r="W13"/>
  <c r="U13" i="15"/>
  <c r="T11"/>
  <c r="B17" i="16"/>
  <c r="E6"/>
  <c r="E7"/>
  <c r="E8"/>
  <c r="E9"/>
  <c r="E10"/>
  <c r="E11"/>
  <c r="E12"/>
  <c r="E13"/>
  <c r="E17"/>
  <c r="AX17" s="1"/>
  <c r="E18"/>
  <c r="AX18" s="1"/>
  <c r="E19"/>
  <c r="E20"/>
  <c r="AX20" s="1"/>
  <c r="AX19"/>
  <c r="C17"/>
  <c r="C18"/>
  <c r="W10" i="15" l="1"/>
  <c r="AK18" i="16"/>
  <c r="AL17"/>
  <c r="AK17"/>
  <c r="AL18"/>
  <c r="AW18"/>
  <c r="AW17"/>
  <c r="B95" i="19"/>
  <c r="B94"/>
  <c r="B93"/>
  <c r="B92"/>
  <c r="B91"/>
  <c r="B90"/>
  <c r="B89"/>
  <c r="B88"/>
  <c r="B87"/>
  <c r="B86"/>
  <c r="B85"/>
  <c r="B84"/>
  <c r="B83"/>
  <c r="E82"/>
  <c r="D16"/>
  <c r="D17" s="1"/>
  <c r="C17" s="1"/>
  <c r="D15"/>
  <c r="KQ13" s="1"/>
  <c r="KY13" s="1"/>
  <c r="D14"/>
  <c r="KQ12" s="1"/>
  <c r="KY12" s="1"/>
  <c r="KZ12" s="1"/>
  <c r="D13"/>
  <c r="KQ11" s="1"/>
  <c r="C13"/>
  <c r="AL13" s="1"/>
  <c r="AL12"/>
  <c r="AK12"/>
  <c r="D12"/>
  <c r="JR12" s="1"/>
  <c r="D11"/>
  <c r="KQ9" s="1"/>
  <c r="D10"/>
  <c r="JR10" s="1"/>
  <c r="D9"/>
  <c r="IV9" s="1"/>
  <c r="D8"/>
  <c r="JR8" s="1"/>
  <c r="D7"/>
  <c r="JR7" s="1"/>
  <c r="B7"/>
  <c r="B8" s="1"/>
  <c r="B9" s="1"/>
  <c r="B10" s="1"/>
  <c r="B11" s="1"/>
  <c r="B12" s="1"/>
  <c r="D6"/>
  <c r="C6" s="1"/>
  <c r="KE5"/>
  <c r="KF5" s="1"/>
  <c r="KG5" s="1"/>
  <c r="KH5" s="1"/>
  <c r="KI5" s="1"/>
  <c r="KJ5" s="1"/>
  <c r="KK5" s="1"/>
  <c r="KL5" s="1"/>
  <c r="KC5"/>
  <c r="JT5"/>
  <c r="JU5" s="1"/>
  <c r="JV5" s="1"/>
  <c r="JW5" s="1"/>
  <c r="JX5" s="1"/>
  <c r="JY5" s="1"/>
  <c r="JZ5" s="1"/>
  <c r="KA5" s="1"/>
  <c r="JR5"/>
  <c r="JI5"/>
  <c r="JJ5" s="1"/>
  <c r="JK5" s="1"/>
  <c r="JL5" s="1"/>
  <c r="JM5" s="1"/>
  <c r="JN5" s="1"/>
  <c r="JO5" s="1"/>
  <c r="JP5" s="1"/>
  <c r="JG5"/>
  <c r="IX5"/>
  <c r="IY5" s="1"/>
  <c r="IZ5" s="1"/>
  <c r="JA5" s="1"/>
  <c r="JB5" s="1"/>
  <c r="JC5" s="1"/>
  <c r="JD5" s="1"/>
  <c r="JE5" s="1"/>
  <c r="IV5"/>
  <c r="IM5"/>
  <c r="IN5" s="1"/>
  <c r="IO5" s="1"/>
  <c r="IP5" s="1"/>
  <c r="IQ5" s="1"/>
  <c r="IR5" s="1"/>
  <c r="IS5" s="1"/>
  <c r="IT5" s="1"/>
  <c r="IK5"/>
  <c r="G5"/>
  <c r="F82" s="1"/>
  <c r="KQ4"/>
  <c r="KY4" s="1"/>
  <c r="AJ1"/>
  <c r="AI1" s="1"/>
  <c r="AI12" s="1"/>
  <c r="E6" i="18"/>
  <c r="E7"/>
  <c r="E8"/>
  <c r="E9"/>
  <c r="E10"/>
  <c r="E11"/>
  <c r="E12"/>
  <c r="E13"/>
  <c r="E14"/>
  <c r="E15"/>
  <c r="E16"/>
  <c r="JG8" i="19" l="1"/>
  <c r="KQ6"/>
  <c r="KY6" s="1"/>
  <c r="IV8"/>
  <c r="KS9"/>
  <c r="KY9"/>
  <c r="KZ9" s="1"/>
  <c r="IK7"/>
  <c r="IV7"/>
  <c r="KQ14"/>
  <c r="KY14" s="1"/>
  <c r="KZ14" s="1"/>
  <c r="B4"/>
  <c r="KQ5"/>
  <c r="JG7"/>
  <c r="IK12"/>
  <c r="KC7"/>
  <c r="KC6"/>
  <c r="KQ7"/>
  <c r="KY7" s="1"/>
  <c r="KZ7" s="1"/>
  <c r="KQ10"/>
  <c r="KY10" s="1"/>
  <c r="KZ10" s="1"/>
  <c r="C19" i="16"/>
  <c r="IK6" i="19"/>
  <c r="IK8"/>
  <c r="KC8"/>
  <c r="JG10"/>
  <c r="KC12"/>
  <c r="KQ8"/>
  <c r="KS8" s="1"/>
  <c r="KC10"/>
  <c r="D18"/>
  <c r="C18" s="1"/>
  <c r="IV12"/>
  <c r="KS12"/>
  <c r="KS4"/>
  <c r="IK10"/>
  <c r="JG12"/>
  <c r="KZ4"/>
  <c r="AI6"/>
  <c r="AK6"/>
  <c r="IV6"/>
  <c r="AJ6"/>
  <c r="JG6"/>
  <c r="KS6"/>
  <c r="AJ12"/>
  <c r="AJ13"/>
  <c r="AH1"/>
  <c r="AH6" s="1"/>
  <c r="H5"/>
  <c r="AL6"/>
  <c r="JR6"/>
  <c r="C7"/>
  <c r="JG9"/>
  <c r="KS7"/>
  <c r="KY8"/>
  <c r="JR9"/>
  <c r="IV11"/>
  <c r="KC11"/>
  <c r="IK11"/>
  <c r="JR11"/>
  <c r="JG11"/>
  <c r="IK9"/>
  <c r="KC9"/>
  <c r="IV10"/>
  <c r="KS11"/>
  <c r="KY11"/>
  <c r="JR13"/>
  <c r="IV13"/>
  <c r="KC13"/>
  <c r="JG13"/>
  <c r="IK13"/>
  <c r="KZ13"/>
  <c r="AI13"/>
  <c r="AK13"/>
  <c r="KS13"/>
  <c r="C14"/>
  <c r="KP3" l="1"/>
  <c r="LI15" s="1"/>
  <c r="KQ2"/>
  <c r="LH15" s="1"/>
  <c r="KS10"/>
  <c r="KS5"/>
  <c r="B1"/>
  <c r="KY5"/>
  <c r="D19"/>
  <c r="C19" s="1"/>
  <c r="LI9"/>
  <c r="KS14"/>
  <c r="LR7"/>
  <c r="AK19" i="16"/>
  <c r="AW19" s="1"/>
  <c r="AL19"/>
  <c r="D21"/>
  <c r="C20"/>
  <c r="LI6" i="19"/>
  <c r="KZ11"/>
  <c r="KZ8"/>
  <c r="G82"/>
  <c r="I5"/>
  <c r="LI16"/>
  <c r="LH12"/>
  <c r="LI7"/>
  <c r="A9"/>
  <c r="KZ6"/>
  <c r="KZ2" s="1"/>
  <c r="KZ5"/>
  <c r="A12"/>
  <c r="KY2"/>
  <c r="C8"/>
  <c r="AL7"/>
  <c r="AH7"/>
  <c r="AJ7"/>
  <c r="AI7"/>
  <c r="AK7"/>
  <c r="AK14"/>
  <c r="AJ14"/>
  <c r="AI14"/>
  <c r="C15"/>
  <c r="AL14"/>
  <c r="AH14"/>
  <c r="AH13"/>
  <c r="AH12"/>
  <c r="AG1"/>
  <c r="A7"/>
  <c r="A8"/>
  <c r="LH9" l="1"/>
  <c r="KS2"/>
  <c r="LH10" s="1"/>
  <c r="LJ9" s="1"/>
  <c r="LI10"/>
  <c r="LR15"/>
  <c r="LR4"/>
  <c r="D20"/>
  <c r="C20" s="1"/>
  <c r="A11"/>
  <c r="A10"/>
  <c r="A13"/>
  <c r="A6"/>
  <c r="AL20" i="16"/>
  <c r="AK20"/>
  <c r="AW20" s="1"/>
  <c r="C21"/>
  <c r="LQ16" i="19"/>
  <c r="LQ13"/>
  <c r="LQ8"/>
  <c r="AG12"/>
  <c r="AF1"/>
  <c r="AF8" s="1"/>
  <c r="AG13"/>
  <c r="AG6"/>
  <c r="C16"/>
  <c r="AL15"/>
  <c r="AH15"/>
  <c r="AJ15"/>
  <c r="AK15"/>
  <c r="AI15"/>
  <c r="AG15"/>
  <c r="LR16"/>
  <c r="LQ15"/>
  <c r="LQ12"/>
  <c r="LQ7"/>
  <c r="LR8"/>
  <c r="LR5"/>
  <c r="AG7"/>
  <c r="C9"/>
  <c r="AI8"/>
  <c r="AL8"/>
  <c r="AH8"/>
  <c r="AK8"/>
  <c r="AG8"/>
  <c r="AJ8"/>
  <c r="D21"/>
  <c r="AG14"/>
  <c r="LH16"/>
  <c r="H82"/>
  <c r="J5"/>
  <c r="LJ15"/>
  <c r="LH13" l="1"/>
  <c r="AF15"/>
  <c r="I82"/>
  <c r="K5"/>
  <c r="D22"/>
  <c r="C21"/>
  <c r="LS7"/>
  <c r="AF13"/>
  <c r="AF12"/>
  <c r="AF6"/>
  <c r="AE1"/>
  <c r="AF7"/>
  <c r="AF14"/>
  <c r="AJ16"/>
  <c r="AF16"/>
  <c r="AI16"/>
  <c r="AE16"/>
  <c r="AL16"/>
  <c r="AH16"/>
  <c r="AK16"/>
  <c r="AG16"/>
  <c r="AI9"/>
  <c r="AE9"/>
  <c r="AK9"/>
  <c r="AG9"/>
  <c r="AH9"/>
  <c r="C10"/>
  <c r="AF9"/>
  <c r="AL9"/>
  <c r="AJ9"/>
  <c r="LS15"/>
  <c r="J82" l="1"/>
  <c r="L5"/>
  <c r="D23"/>
  <c r="C22"/>
  <c r="C11"/>
  <c r="B13" s="1"/>
  <c r="AL10"/>
  <c r="AH10"/>
  <c r="AJ10"/>
  <c r="AF10"/>
  <c r="AI10"/>
  <c r="AG10"/>
  <c r="AE10"/>
  <c r="AK10"/>
  <c r="AE12"/>
  <c r="AD1"/>
  <c r="AE6"/>
  <c r="AE13"/>
  <c r="AE7"/>
  <c r="AE14"/>
  <c r="AE15"/>
  <c r="AE8"/>
  <c r="AK11" l="1"/>
  <c r="AG11"/>
  <c r="AI11"/>
  <c r="AI5" s="1"/>
  <c r="AE11"/>
  <c r="AL11"/>
  <c r="AL5" s="1"/>
  <c r="AD11"/>
  <c r="AJ11"/>
  <c r="AJ5" s="1"/>
  <c r="AH11"/>
  <c r="AF11"/>
  <c r="D24"/>
  <c r="C23"/>
  <c r="AD13"/>
  <c r="AD12"/>
  <c r="AC1"/>
  <c r="AD6"/>
  <c r="AD7"/>
  <c r="AD14"/>
  <c r="AD15"/>
  <c r="AD8"/>
  <c r="AD16"/>
  <c r="AD9"/>
  <c r="AG5"/>
  <c r="AD10"/>
  <c r="K82"/>
  <c r="M5"/>
  <c r="N5" s="1"/>
  <c r="O5" s="1"/>
  <c r="M14" i="14"/>
  <c r="M15"/>
  <c r="M11"/>
  <c r="M12"/>
  <c r="M13"/>
  <c r="AD5" i="19" l="1"/>
  <c r="D25"/>
  <c r="C24"/>
  <c r="AK5"/>
  <c r="AH5"/>
  <c r="AC12"/>
  <c r="AB1"/>
  <c r="AC6"/>
  <c r="AC13"/>
  <c r="AC7"/>
  <c r="AC14"/>
  <c r="AC15"/>
  <c r="AC8"/>
  <c r="AC16"/>
  <c r="AC9"/>
  <c r="AC10"/>
  <c r="AF5"/>
  <c r="FB5"/>
  <c r="FZ5"/>
  <c r="FN5"/>
  <c r="ED5"/>
  <c r="CH5"/>
  <c r="EP5"/>
  <c r="CT5"/>
  <c r="DR5"/>
  <c r="DF5"/>
  <c r="BJ5"/>
  <c r="BV5"/>
  <c r="AC11"/>
  <c r="AE5"/>
  <c r="FZ10"/>
  <c r="ED10"/>
  <c r="CH10"/>
  <c r="FA9"/>
  <c r="DE9"/>
  <c r="BI9"/>
  <c r="FB10"/>
  <c r="DF10"/>
  <c r="BJ10"/>
  <c r="EC9"/>
  <c r="CG9"/>
  <c r="DR10"/>
  <c r="DQ9"/>
  <c r="GJ8"/>
  <c r="EN8"/>
  <c r="CR8"/>
  <c r="FW7"/>
  <c r="EA7"/>
  <c r="CE7"/>
  <c r="EP10"/>
  <c r="EO9"/>
  <c r="EZ8"/>
  <c r="DD8"/>
  <c r="BH8"/>
  <c r="GI7"/>
  <c r="EM7"/>
  <c r="CQ7"/>
  <c r="FJ6"/>
  <c r="DN6"/>
  <c r="BR6"/>
  <c r="GG5"/>
  <c r="EK5"/>
  <c r="FN10"/>
  <c r="BV10"/>
  <c r="FM9"/>
  <c r="BU9"/>
  <c r="DP8"/>
  <c r="BT8"/>
  <c r="DC7"/>
  <c r="CT10"/>
  <c r="GK9"/>
  <c r="CS9"/>
  <c r="FX8"/>
  <c r="EB8"/>
  <c r="CF8"/>
  <c r="FK7"/>
  <c r="DO7"/>
  <c r="BS7"/>
  <c r="GH6"/>
  <c r="CP6"/>
  <c r="FI5"/>
  <c r="BG7"/>
  <c r="FV6"/>
  <c r="CD6"/>
  <c r="DM5"/>
  <c r="BQ5"/>
  <c r="DA5"/>
  <c r="DB6"/>
  <c r="FU5"/>
  <c r="CC5"/>
  <c r="EX6"/>
  <c r="BF6"/>
  <c r="BE5"/>
  <c r="DZ6"/>
  <c r="EW5"/>
  <c r="CO5"/>
  <c r="FN7"/>
  <c r="DR7"/>
  <c r="BV7"/>
  <c r="FZ7"/>
  <c r="ED7"/>
  <c r="CH7"/>
  <c r="FA6"/>
  <c r="DE6"/>
  <c r="BI6"/>
  <c r="FX5"/>
  <c r="EP7"/>
  <c r="CT7"/>
  <c r="FB7"/>
  <c r="DF7"/>
  <c r="BJ7"/>
  <c r="EC6"/>
  <c r="CG6"/>
  <c r="FM6"/>
  <c r="BU6"/>
  <c r="EZ5"/>
  <c r="EN5"/>
  <c r="DD5"/>
  <c r="BH5"/>
  <c r="CR5"/>
  <c r="GK6"/>
  <c r="CS6"/>
  <c r="DP5"/>
  <c r="BT5"/>
  <c r="DQ6"/>
  <c r="GJ5"/>
  <c r="EB5"/>
  <c r="CF5"/>
  <c r="EO6"/>
  <c r="FN8"/>
  <c r="DR8"/>
  <c r="BV8"/>
  <c r="FA7"/>
  <c r="DE7"/>
  <c r="FZ8"/>
  <c r="ED8"/>
  <c r="CH8"/>
  <c r="FM7"/>
  <c r="DQ7"/>
  <c r="BU7"/>
  <c r="GJ6"/>
  <c r="EN6"/>
  <c r="CR6"/>
  <c r="FK5"/>
  <c r="EP8"/>
  <c r="CT8"/>
  <c r="EC7"/>
  <c r="CG7"/>
  <c r="FB8"/>
  <c r="DF8"/>
  <c r="BJ8"/>
  <c r="GK7"/>
  <c r="EO7"/>
  <c r="CS7"/>
  <c r="DP6"/>
  <c r="BT6"/>
  <c r="GI5"/>
  <c r="DD6"/>
  <c r="FW5"/>
  <c r="CQ5"/>
  <c r="CE5"/>
  <c r="EB6"/>
  <c r="EM5"/>
  <c r="DC5"/>
  <c r="BG5"/>
  <c r="BI7"/>
  <c r="CF6"/>
  <c r="EA5"/>
  <c r="EZ6"/>
  <c r="BH6"/>
  <c r="DO5"/>
  <c r="BS5"/>
  <c r="FX6"/>
  <c r="B95" i="18"/>
  <c r="B94"/>
  <c r="B93"/>
  <c r="B92"/>
  <c r="B91"/>
  <c r="B90"/>
  <c r="B89"/>
  <c r="B88"/>
  <c r="B87"/>
  <c r="B86"/>
  <c r="B85"/>
  <c r="B84"/>
  <c r="B83"/>
  <c r="E82"/>
  <c r="B7"/>
  <c r="B8" s="1"/>
  <c r="B9" s="1"/>
  <c r="B10" s="1"/>
  <c r="B11" s="1"/>
  <c r="B12" s="1"/>
  <c r="KE5"/>
  <c r="KF5" s="1"/>
  <c r="KG5" s="1"/>
  <c r="KH5" s="1"/>
  <c r="KI5" s="1"/>
  <c r="KJ5" s="1"/>
  <c r="KK5" s="1"/>
  <c r="KL5" s="1"/>
  <c r="KC5"/>
  <c r="JT5"/>
  <c r="JU5" s="1"/>
  <c r="JV5" s="1"/>
  <c r="JW5" s="1"/>
  <c r="JX5" s="1"/>
  <c r="JY5" s="1"/>
  <c r="JZ5" s="1"/>
  <c r="KA5" s="1"/>
  <c r="JR5"/>
  <c r="JI5"/>
  <c r="JJ5" s="1"/>
  <c r="JK5" s="1"/>
  <c r="JL5" s="1"/>
  <c r="JM5" s="1"/>
  <c r="JN5" s="1"/>
  <c r="JO5" s="1"/>
  <c r="JP5" s="1"/>
  <c r="JG5"/>
  <c r="IX5"/>
  <c r="IY5" s="1"/>
  <c r="IZ5" s="1"/>
  <c r="JA5" s="1"/>
  <c r="JB5" s="1"/>
  <c r="JC5" s="1"/>
  <c r="JD5" s="1"/>
  <c r="JE5" s="1"/>
  <c r="IV5"/>
  <c r="IM5"/>
  <c r="IN5" s="1"/>
  <c r="IO5" s="1"/>
  <c r="IP5" s="1"/>
  <c r="IQ5" s="1"/>
  <c r="IR5" s="1"/>
  <c r="IS5" s="1"/>
  <c r="IT5" s="1"/>
  <c r="IK5"/>
  <c r="G5"/>
  <c r="F82" s="1"/>
  <c r="AJ1"/>
  <c r="AI1" s="1"/>
  <c r="AH1" s="1"/>
  <c r="AG1" s="1"/>
  <c r="AF1" s="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FN9" i="19" l="1"/>
  <c r="DR9"/>
  <c r="BV9"/>
  <c r="EP9"/>
  <c r="CT9"/>
  <c r="FZ9"/>
  <c r="CH9"/>
  <c r="FA8"/>
  <c r="DE8"/>
  <c r="BI8"/>
  <c r="GJ7"/>
  <c r="EN7"/>
  <c r="CR7"/>
  <c r="DF9"/>
  <c r="FM8"/>
  <c r="DQ8"/>
  <c r="BU8"/>
  <c r="EZ7"/>
  <c r="DD7"/>
  <c r="BH7"/>
  <c r="FW6"/>
  <c r="EA6"/>
  <c r="CE6"/>
  <c r="EX5"/>
  <c r="ED9"/>
  <c r="EC8"/>
  <c r="CG8"/>
  <c r="DP7"/>
  <c r="BT7"/>
  <c r="FB9"/>
  <c r="BJ9"/>
  <c r="GK8"/>
  <c r="EO8"/>
  <c r="CS8"/>
  <c r="FX7"/>
  <c r="EB7"/>
  <c r="CF7"/>
  <c r="DC6"/>
  <c r="BG6"/>
  <c r="FV5"/>
  <c r="EM6"/>
  <c r="DZ5"/>
  <c r="CD5"/>
  <c r="GH5"/>
  <c r="DN5"/>
  <c r="BR5"/>
  <c r="FK6"/>
  <c r="BS6"/>
  <c r="CP5"/>
  <c r="GI6"/>
  <c r="CQ6"/>
  <c r="FJ5"/>
  <c r="DB5"/>
  <c r="BF5"/>
  <c r="DO6"/>
  <c r="D26"/>
  <c r="C25"/>
  <c r="FB12"/>
  <c r="DF12"/>
  <c r="BJ12"/>
  <c r="EC11"/>
  <c r="CG11"/>
  <c r="FZ12"/>
  <c r="ED12"/>
  <c r="CH12"/>
  <c r="FA11"/>
  <c r="DE11"/>
  <c r="BI11"/>
  <c r="CT12"/>
  <c r="FM11"/>
  <c r="BU11"/>
  <c r="DR12"/>
  <c r="GK11"/>
  <c r="CS11"/>
  <c r="GJ10"/>
  <c r="EZ10"/>
  <c r="DD10"/>
  <c r="BH10"/>
  <c r="FW9"/>
  <c r="EA9"/>
  <c r="CE9"/>
  <c r="FN12"/>
  <c r="EP12"/>
  <c r="DQ11"/>
  <c r="BV12"/>
  <c r="EO11"/>
  <c r="FX10"/>
  <c r="EB10"/>
  <c r="CF10"/>
  <c r="DC9"/>
  <c r="BG9"/>
  <c r="CR10"/>
  <c r="GI9"/>
  <c r="CQ9"/>
  <c r="FJ8"/>
  <c r="DN8"/>
  <c r="BR8"/>
  <c r="EW7"/>
  <c r="DA7"/>
  <c r="DP10"/>
  <c r="DO9"/>
  <c r="FV8"/>
  <c r="DZ8"/>
  <c r="CD8"/>
  <c r="FI7"/>
  <c r="DM7"/>
  <c r="BQ7"/>
  <c r="GF6"/>
  <c r="EJ6"/>
  <c r="CN6"/>
  <c r="FG5"/>
  <c r="EN10"/>
  <c r="EM9"/>
  <c r="GH8"/>
  <c r="CP8"/>
  <c r="FU7"/>
  <c r="CC7"/>
  <c r="BT10"/>
  <c r="FK9"/>
  <c r="BS9"/>
  <c r="EX8"/>
  <c r="DB8"/>
  <c r="BF8"/>
  <c r="GG7"/>
  <c r="EK7"/>
  <c r="CO7"/>
  <c r="FH6"/>
  <c r="BP6"/>
  <c r="GE5"/>
  <c r="EV6"/>
  <c r="BD6"/>
  <c r="EU5"/>
  <c r="EI5"/>
  <c r="CM5"/>
  <c r="DW5"/>
  <c r="BE7"/>
  <c r="FT6"/>
  <c r="CB6"/>
  <c r="BC5"/>
  <c r="DX6"/>
  <c r="CA5"/>
  <c r="CZ6"/>
  <c r="FS5"/>
  <c r="DK5"/>
  <c r="BO5"/>
  <c r="FN6"/>
  <c r="DR6"/>
  <c r="BV6"/>
  <c r="GK5"/>
  <c r="EO5"/>
  <c r="EP6"/>
  <c r="CT6"/>
  <c r="FM5"/>
  <c r="ED6"/>
  <c r="DQ5"/>
  <c r="BU5"/>
  <c r="FB6"/>
  <c r="BJ6"/>
  <c r="EC5"/>
  <c r="CG5"/>
  <c r="DF6"/>
  <c r="FA5"/>
  <c r="DE5"/>
  <c r="FZ6"/>
  <c r="CH6"/>
  <c r="CS5"/>
  <c r="BI5"/>
  <c r="AC5"/>
  <c r="FN13"/>
  <c r="DR13"/>
  <c r="BV13"/>
  <c r="EP13"/>
  <c r="CT13"/>
  <c r="DF13"/>
  <c r="ED13"/>
  <c r="GK12"/>
  <c r="EO12"/>
  <c r="CS12"/>
  <c r="DP11"/>
  <c r="BT11"/>
  <c r="GI10"/>
  <c r="FB13"/>
  <c r="BJ13"/>
  <c r="FZ13"/>
  <c r="CH13"/>
  <c r="FM12"/>
  <c r="DQ12"/>
  <c r="BU12"/>
  <c r="GJ11"/>
  <c r="EN11"/>
  <c r="CR11"/>
  <c r="EC12"/>
  <c r="DD11"/>
  <c r="FA12"/>
  <c r="BI12"/>
  <c r="EB11"/>
  <c r="EM10"/>
  <c r="CQ10"/>
  <c r="FJ9"/>
  <c r="DN9"/>
  <c r="BR9"/>
  <c r="CG12"/>
  <c r="EZ11"/>
  <c r="BH11"/>
  <c r="DE12"/>
  <c r="FX11"/>
  <c r="CF11"/>
  <c r="FK10"/>
  <c r="DO10"/>
  <c r="BS10"/>
  <c r="GH9"/>
  <c r="CP9"/>
  <c r="EA10"/>
  <c r="DZ9"/>
  <c r="EW8"/>
  <c r="DA8"/>
  <c r="BE8"/>
  <c r="GF7"/>
  <c r="EJ7"/>
  <c r="CN7"/>
  <c r="BG10"/>
  <c r="EX9"/>
  <c r="BF9"/>
  <c r="FI8"/>
  <c r="DM8"/>
  <c r="BQ8"/>
  <c r="EV7"/>
  <c r="CZ7"/>
  <c r="BD7"/>
  <c r="FS6"/>
  <c r="DW6"/>
  <c r="CA6"/>
  <c r="ET5"/>
  <c r="FW10"/>
  <c r="CE10"/>
  <c r="FV9"/>
  <c r="CD9"/>
  <c r="FU8"/>
  <c r="CC8"/>
  <c r="FH7"/>
  <c r="BP7"/>
  <c r="DC10"/>
  <c r="DB9"/>
  <c r="GG8"/>
  <c r="EK8"/>
  <c r="CO8"/>
  <c r="FT7"/>
  <c r="DX7"/>
  <c r="CB7"/>
  <c r="EU6"/>
  <c r="BC6"/>
  <c r="FR5"/>
  <c r="GE6"/>
  <c r="CM6"/>
  <c r="FF5"/>
  <c r="DV5"/>
  <c r="BZ5"/>
  <c r="FG6"/>
  <c r="DK6"/>
  <c r="GD5"/>
  <c r="EH5"/>
  <c r="BN5"/>
  <c r="EI6"/>
  <c r="CX5"/>
  <c r="BB5"/>
  <c r="BO6"/>
  <c r="DJ5"/>
  <c r="EP11"/>
  <c r="CT11"/>
  <c r="FN11"/>
  <c r="DR11"/>
  <c r="BV11"/>
  <c r="GK10"/>
  <c r="ED11"/>
  <c r="FB11"/>
  <c r="BJ11"/>
  <c r="FM10"/>
  <c r="DQ10"/>
  <c r="BU10"/>
  <c r="GJ9"/>
  <c r="EN9"/>
  <c r="CR9"/>
  <c r="FZ11"/>
  <c r="CH11"/>
  <c r="DF11"/>
  <c r="EO10"/>
  <c r="CS10"/>
  <c r="DP9"/>
  <c r="BT9"/>
  <c r="FA10"/>
  <c r="BI10"/>
  <c r="EZ9"/>
  <c r="BH9"/>
  <c r="FW8"/>
  <c r="EA8"/>
  <c r="CE8"/>
  <c r="FJ7"/>
  <c r="DN7"/>
  <c r="BR7"/>
  <c r="CG10"/>
  <c r="FX9"/>
  <c r="CF9"/>
  <c r="GI8"/>
  <c r="EM8"/>
  <c r="CQ8"/>
  <c r="FV7"/>
  <c r="DZ7"/>
  <c r="CD7"/>
  <c r="EW6"/>
  <c r="DA6"/>
  <c r="BE6"/>
  <c r="FT5"/>
  <c r="DE10"/>
  <c r="DD9"/>
  <c r="DC8"/>
  <c r="BG8"/>
  <c r="GH7"/>
  <c r="CP7"/>
  <c r="EC10"/>
  <c r="EB9"/>
  <c r="FK8"/>
  <c r="DO8"/>
  <c r="BS8"/>
  <c r="EX7"/>
  <c r="DB7"/>
  <c r="BF7"/>
  <c r="FU6"/>
  <c r="CC6"/>
  <c r="DM6"/>
  <c r="GF5"/>
  <c r="CZ5"/>
  <c r="BD5"/>
  <c r="GG6"/>
  <c r="FH5"/>
  <c r="EK6"/>
  <c r="BP5"/>
  <c r="EJ5"/>
  <c r="CN5"/>
  <c r="FI6"/>
  <c r="BQ6"/>
  <c r="DX5"/>
  <c r="CB5"/>
  <c r="CO6"/>
  <c r="EV5"/>
  <c r="AB12"/>
  <c r="AB13"/>
  <c r="AA1"/>
  <c r="AB6"/>
  <c r="AB7"/>
  <c r="AB14"/>
  <c r="AB15"/>
  <c r="AB8"/>
  <c r="AB9"/>
  <c r="AB16"/>
  <c r="AB10"/>
  <c r="AB11"/>
  <c r="H5" i="18"/>
  <c r="AB5" i="19" l="1"/>
  <c r="AA12"/>
  <c r="Z1"/>
  <c r="AA13"/>
  <c r="AA6"/>
  <c r="AA14"/>
  <c r="AA7"/>
  <c r="AA8"/>
  <c r="AA15"/>
  <c r="AA16"/>
  <c r="AA9"/>
  <c r="AA10"/>
  <c r="AA11"/>
  <c r="EP14"/>
  <c r="CT14"/>
  <c r="FB14"/>
  <c r="DF14"/>
  <c r="BJ14"/>
  <c r="FA13"/>
  <c r="DE13"/>
  <c r="BI13"/>
  <c r="DR14"/>
  <c r="BV14"/>
  <c r="FZ14"/>
  <c r="FN14"/>
  <c r="ED14"/>
  <c r="CH14"/>
  <c r="EC13"/>
  <c r="CG13"/>
  <c r="EO13"/>
  <c r="FM13"/>
  <c r="BU13"/>
  <c r="FX12"/>
  <c r="EB12"/>
  <c r="CF12"/>
  <c r="DC11"/>
  <c r="BG11"/>
  <c r="GK13"/>
  <c r="CS13"/>
  <c r="GJ12"/>
  <c r="DQ13"/>
  <c r="EZ12"/>
  <c r="DD12"/>
  <c r="BH12"/>
  <c r="FW11"/>
  <c r="EA11"/>
  <c r="CE11"/>
  <c r="BT12"/>
  <c r="EM11"/>
  <c r="CR12"/>
  <c r="FK11"/>
  <c r="BS11"/>
  <c r="FV10"/>
  <c r="DZ10"/>
  <c r="CD10"/>
  <c r="EW9"/>
  <c r="DA9"/>
  <c r="BE9"/>
  <c r="DP12"/>
  <c r="GI11"/>
  <c r="CQ11"/>
  <c r="EN12"/>
  <c r="DO11"/>
  <c r="EX10"/>
  <c r="DB10"/>
  <c r="BF10"/>
  <c r="FU9"/>
  <c r="CC9"/>
  <c r="FJ10"/>
  <c r="BR10"/>
  <c r="FI9"/>
  <c r="BQ9"/>
  <c r="GF8"/>
  <c r="EJ8"/>
  <c r="CN8"/>
  <c r="FS7"/>
  <c r="DW7"/>
  <c r="CA7"/>
  <c r="GH10"/>
  <c r="CP10"/>
  <c r="GG9"/>
  <c r="CO9"/>
  <c r="EV8"/>
  <c r="CZ8"/>
  <c r="BD8"/>
  <c r="GE7"/>
  <c r="EI7"/>
  <c r="CM7"/>
  <c r="FF6"/>
  <c r="DJ6"/>
  <c r="BN6"/>
  <c r="GC5"/>
  <c r="DN10"/>
  <c r="DM9"/>
  <c r="FH8"/>
  <c r="BP8"/>
  <c r="EU7"/>
  <c r="EK9"/>
  <c r="FT8"/>
  <c r="DX8"/>
  <c r="CB8"/>
  <c r="FG7"/>
  <c r="DK7"/>
  <c r="BO7"/>
  <c r="GD6"/>
  <c r="EH6"/>
  <c r="DV6"/>
  <c r="DI5"/>
  <c r="BM5"/>
  <c r="CX6"/>
  <c r="BA5"/>
  <c r="ET6"/>
  <c r="BB6"/>
  <c r="FE5"/>
  <c r="ES5"/>
  <c r="DU5"/>
  <c r="BC7"/>
  <c r="FR6"/>
  <c r="BZ6"/>
  <c r="EG5"/>
  <c r="CK5"/>
  <c r="FQ5"/>
  <c r="CW5"/>
  <c r="C26"/>
  <c r="D27"/>
  <c r="G82" i="18"/>
  <c r="I5"/>
  <c r="FZ15" i="19" l="1"/>
  <c r="ED15"/>
  <c r="CH15"/>
  <c r="FB15"/>
  <c r="DF15"/>
  <c r="BJ15"/>
  <c r="FN15"/>
  <c r="BV15"/>
  <c r="FM14"/>
  <c r="EC14"/>
  <c r="CG14"/>
  <c r="CT15"/>
  <c r="EO14"/>
  <c r="CS14"/>
  <c r="GJ13"/>
  <c r="EN13"/>
  <c r="CR13"/>
  <c r="DR15"/>
  <c r="FA14"/>
  <c r="DE14"/>
  <c r="BI14"/>
  <c r="EP15"/>
  <c r="GK14"/>
  <c r="DQ14"/>
  <c r="BU14"/>
  <c r="DP13"/>
  <c r="BT13"/>
  <c r="FX13"/>
  <c r="CF13"/>
  <c r="DD13"/>
  <c r="FK12"/>
  <c r="DO12"/>
  <c r="BS12"/>
  <c r="GH11"/>
  <c r="CP11"/>
  <c r="EB13"/>
  <c r="FW12"/>
  <c r="EZ13"/>
  <c r="BH13"/>
  <c r="GI12"/>
  <c r="EM12"/>
  <c r="CQ12"/>
  <c r="FJ11"/>
  <c r="DN11"/>
  <c r="BR11"/>
  <c r="DC12"/>
  <c r="FV11"/>
  <c r="CD11"/>
  <c r="EA12"/>
  <c r="DB11"/>
  <c r="FI10"/>
  <c r="DM10"/>
  <c r="BQ10"/>
  <c r="GF9"/>
  <c r="EJ9"/>
  <c r="CN9"/>
  <c r="BG12"/>
  <c r="DZ11"/>
  <c r="CE12"/>
  <c r="EX11"/>
  <c r="BF11"/>
  <c r="GG10"/>
  <c r="EK10"/>
  <c r="CO10"/>
  <c r="FH9"/>
  <c r="BP9"/>
  <c r="DA10"/>
  <c r="CZ9"/>
  <c r="FS8"/>
  <c r="DW8"/>
  <c r="CA8"/>
  <c r="FF7"/>
  <c r="DJ7"/>
  <c r="DX9"/>
  <c r="GE8"/>
  <c r="EI8"/>
  <c r="CM8"/>
  <c r="FR7"/>
  <c r="DV7"/>
  <c r="BZ7"/>
  <c r="ES6"/>
  <c r="CW6"/>
  <c r="BA6"/>
  <c r="FP5"/>
  <c r="EW10"/>
  <c r="BE10"/>
  <c r="EV9"/>
  <c r="BD9"/>
  <c r="EU8"/>
  <c r="BC8"/>
  <c r="GD7"/>
  <c r="EH7"/>
  <c r="FU10"/>
  <c r="CC10"/>
  <c r="FT9"/>
  <c r="CB9"/>
  <c r="FG8"/>
  <c r="DK8"/>
  <c r="BO8"/>
  <c r="ET7"/>
  <c r="CX7"/>
  <c r="BB7"/>
  <c r="FQ6"/>
  <c r="DU6"/>
  <c r="FE6"/>
  <c r="BM6"/>
  <c r="CV5"/>
  <c r="AZ5"/>
  <c r="EG6"/>
  <c r="GC6"/>
  <c r="CK6"/>
  <c r="DH5"/>
  <c r="BN7"/>
  <c r="DI6"/>
  <c r="GB5"/>
  <c r="FD5"/>
  <c r="ER5"/>
  <c r="DT5"/>
  <c r="BX5"/>
  <c r="EF5"/>
  <c r="CJ5"/>
  <c r="D28"/>
  <c r="C27"/>
  <c r="Z13"/>
  <c r="Z12"/>
  <c r="Y1"/>
  <c r="Z6"/>
  <c r="Z7"/>
  <c r="Z14"/>
  <c r="Z15"/>
  <c r="Z8"/>
  <c r="Z9"/>
  <c r="Z16"/>
  <c r="Z10"/>
  <c r="Z11"/>
  <c r="AA5"/>
  <c r="H82" i="18"/>
  <c r="J5"/>
  <c r="FM15" i="19" l="1"/>
  <c r="DQ15"/>
  <c r="BU15"/>
  <c r="GK15"/>
  <c r="EO15"/>
  <c r="CS15"/>
  <c r="DE15"/>
  <c r="GJ14"/>
  <c r="FX14"/>
  <c r="DP14"/>
  <c r="BT14"/>
  <c r="EC15"/>
  <c r="EB14"/>
  <c r="CF14"/>
  <c r="FW13"/>
  <c r="EA13"/>
  <c r="CE13"/>
  <c r="FA15"/>
  <c r="BI15"/>
  <c r="EN14"/>
  <c r="CR14"/>
  <c r="CG15"/>
  <c r="EZ14"/>
  <c r="DD14"/>
  <c r="BH14"/>
  <c r="DC13"/>
  <c r="BG13"/>
  <c r="DO13"/>
  <c r="GH12"/>
  <c r="EM13"/>
  <c r="EX12"/>
  <c r="DB12"/>
  <c r="BF12"/>
  <c r="FU11"/>
  <c r="CC11"/>
  <c r="FK13"/>
  <c r="BS13"/>
  <c r="GI13"/>
  <c r="CQ13"/>
  <c r="FV12"/>
  <c r="DZ12"/>
  <c r="CD12"/>
  <c r="EW11"/>
  <c r="DA11"/>
  <c r="BE11"/>
  <c r="DM11"/>
  <c r="BR12"/>
  <c r="EK11"/>
  <c r="EV10"/>
  <c r="CZ10"/>
  <c r="BD10"/>
  <c r="FS9"/>
  <c r="DW9"/>
  <c r="CA9"/>
  <c r="CP12"/>
  <c r="FI11"/>
  <c r="BQ11"/>
  <c r="FJ12"/>
  <c r="DN12"/>
  <c r="GG11"/>
  <c r="CO11"/>
  <c r="FT10"/>
  <c r="DX10"/>
  <c r="CB10"/>
  <c r="EU9"/>
  <c r="BC9"/>
  <c r="EJ10"/>
  <c r="EI9"/>
  <c r="FF8"/>
  <c r="DJ8"/>
  <c r="BN8"/>
  <c r="ES7"/>
  <c r="CW7"/>
  <c r="FH10"/>
  <c r="BP10"/>
  <c r="FG9"/>
  <c r="BO9"/>
  <c r="FR8"/>
  <c r="DV8"/>
  <c r="BZ8"/>
  <c r="FE7"/>
  <c r="DI7"/>
  <c r="BM7"/>
  <c r="GB6"/>
  <c r="EF6"/>
  <c r="CJ6"/>
  <c r="GF10"/>
  <c r="CN10"/>
  <c r="GE9"/>
  <c r="CM9"/>
  <c r="GD8"/>
  <c r="EH8"/>
  <c r="FQ7"/>
  <c r="DU7"/>
  <c r="DK9"/>
  <c r="ET8"/>
  <c r="CX8"/>
  <c r="BB8"/>
  <c r="GC7"/>
  <c r="EG7"/>
  <c r="CK7"/>
  <c r="FD6"/>
  <c r="DH6"/>
  <c r="CV6"/>
  <c r="BX6"/>
  <c r="DT6"/>
  <c r="FP6"/>
  <c r="ER6"/>
  <c r="AZ6"/>
  <c r="BA7"/>
  <c r="Y12"/>
  <c r="X1"/>
  <c r="Y13"/>
  <c r="Y6"/>
  <c r="Y7"/>
  <c r="Y14"/>
  <c r="Y8"/>
  <c r="Y15"/>
  <c r="Y9"/>
  <c r="Y16"/>
  <c r="Y10"/>
  <c r="Y11"/>
  <c r="D29"/>
  <c r="C28"/>
  <c r="Z5"/>
  <c r="I82" i="18"/>
  <c r="K5"/>
  <c r="Y5" i="19" l="1"/>
  <c r="EZ15"/>
  <c r="DD15"/>
  <c r="BH15"/>
  <c r="FX15"/>
  <c r="EB15"/>
  <c r="CF15"/>
  <c r="EN15"/>
  <c r="DC14"/>
  <c r="BG14"/>
  <c r="BT15"/>
  <c r="GI14"/>
  <c r="FW14"/>
  <c r="FK14"/>
  <c r="DO14"/>
  <c r="BS14"/>
  <c r="FJ13"/>
  <c r="DN13"/>
  <c r="BR13"/>
  <c r="GJ15"/>
  <c r="CR15"/>
  <c r="EA14"/>
  <c r="CE14"/>
  <c r="DP15"/>
  <c r="EM14"/>
  <c r="CQ14"/>
  <c r="GH13"/>
  <c r="CP13"/>
  <c r="EX13"/>
  <c r="BF13"/>
  <c r="FU12"/>
  <c r="FV13"/>
  <c r="CD13"/>
  <c r="GG12"/>
  <c r="EK12"/>
  <c r="CO12"/>
  <c r="FH11"/>
  <c r="BP11"/>
  <c r="DB13"/>
  <c r="DZ13"/>
  <c r="FI12"/>
  <c r="DM12"/>
  <c r="BQ12"/>
  <c r="GF11"/>
  <c r="EJ11"/>
  <c r="CN11"/>
  <c r="CC12"/>
  <c r="EV11"/>
  <c r="BD11"/>
  <c r="DA12"/>
  <c r="FT11"/>
  <c r="CB11"/>
  <c r="GE10"/>
  <c r="EI10"/>
  <c r="CM10"/>
  <c r="FF9"/>
  <c r="DJ9"/>
  <c r="BN9"/>
  <c r="CZ11"/>
  <c r="EW12"/>
  <c r="BE12"/>
  <c r="DX11"/>
  <c r="FG10"/>
  <c r="DK10"/>
  <c r="BO10"/>
  <c r="GD9"/>
  <c r="EH9"/>
  <c r="FS10"/>
  <c r="CA10"/>
  <c r="FR9"/>
  <c r="BZ9"/>
  <c r="ES8"/>
  <c r="CW8"/>
  <c r="BA8"/>
  <c r="GB7"/>
  <c r="EF7"/>
  <c r="CJ7"/>
  <c r="CX9"/>
  <c r="FE8"/>
  <c r="DI8"/>
  <c r="BM8"/>
  <c r="ER7"/>
  <c r="CV7"/>
  <c r="AZ7"/>
  <c r="DW10"/>
  <c r="DV9"/>
  <c r="FQ8"/>
  <c r="DU8"/>
  <c r="FD7"/>
  <c r="DH7"/>
  <c r="EU10"/>
  <c r="BC10"/>
  <c r="ET9"/>
  <c r="BB9"/>
  <c r="GC8"/>
  <c r="EG8"/>
  <c r="CK8"/>
  <c r="FP7"/>
  <c r="DT7"/>
  <c r="BX7"/>
  <c r="D30"/>
  <c r="C29"/>
  <c r="X13"/>
  <c r="X12"/>
  <c r="X6"/>
  <c r="W1"/>
  <c r="X7"/>
  <c r="X14"/>
  <c r="X8"/>
  <c r="X15"/>
  <c r="X16"/>
  <c r="X9"/>
  <c r="X10"/>
  <c r="X11"/>
  <c r="J82" i="18"/>
  <c r="L5"/>
  <c r="X5" i="19" l="1"/>
  <c r="GI15"/>
  <c r="EM15"/>
  <c r="CQ15"/>
  <c r="GH14"/>
  <c r="FK15"/>
  <c r="DO15"/>
  <c r="BS15"/>
  <c r="FW15"/>
  <c r="CE15"/>
  <c r="CP14"/>
  <c r="DC15"/>
  <c r="EX14"/>
  <c r="DB14"/>
  <c r="BF14"/>
  <c r="EW13"/>
  <c r="DA13"/>
  <c r="BE13"/>
  <c r="EA15"/>
  <c r="FV14"/>
  <c r="FJ14"/>
  <c r="DN14"/>
  <c r="BR14"/>
  <c r="BG15"/>
  <c r="DZ14"/>
  <c r="CD14"/>
  <c r="FU13"/>
  <c r="CC13"/>
  <c r="GG13"/>
  <c r="CO13"/>
  <c r="FH12"/>
  <c r="DM13"/>
  <c r="FT12"/>
  <c r="DX12"/>
  <c r="CB12"/>
  <c r="EU11"/>
  <c r="BC11"/>
  <c r="EK13"/>
  <c r="GF12"/>
  <c r="FI13"/>
  <c r="BQ13"/>
  <c r="EV12"/>
  <c r="CZ12"/>
  <c r="BD12"/>
  <c r="FS11"/>
  <c r="DW11"/>
  <c r="CA11"/>
  <c r="GE11"/>
  <c r="CM11"/>
  <c r="EJ12"/>
  <c r="DK11"/>
  <c r="FR10"/>
  <c r="DV10"/>
  <c r="BZ10"/>
  <c r="ES9"/>
  <c r="CW9"/>
  <c r="BA9"/>
  <c r="BP12"/>
  <c r="EI11"/>
  <c r="CN12"/>
  <c r="FG11"/>
  <c r="BO11"/>
  <c r="ET10"/>
  <c r="CX10"/>
  <c r="BB10"/>
  <c r="FQ9"/>
  <c r="DU9"/>
  <c r="DJ10"/>
  <c r="DI9"/>
  <c r="GB8"/>
  <c r="EF8"/>
  <c r="CJ8"/>
  <c r="EH10"/>
  <c r="EG9"/>
  <c r="ER8"/>
  <c r="CV8"/>
  <c r="AZ8"/>
  <c r="FF10"/>
  <c r="BN10"/>
  <c r="FE9"/>
  <c r="BM9"/>
  <c r="FD8"/>
  <c r="DH8"/>
  <c r="GD10"/>
  <c r="GC9"/>
  <c r="CK9"/>
  <c r="FP8"/>
  <c r="DT8"/>
  <c r="BX8"/>
  <c r="W12"/>
  <c r="V1"/>
  <c r="W6"/>
  <c r="W13"/>
  <c r="W7"/>
  <c r="W14"/>
  <c r="W8"/>
  <c r="W15"/>
  <c r="W9"/>
  <c r="W16"/>
  <c r="W10"/>
  <c r="W11"/>
  <c r="D31"/>
  <c r="C30"/>
  <c r="K82" i="18"/>
  <c r="M5"/>
  <c r="N5" s="1"/>
  <c r="O5" s="1"/>
  <c r="V13" i="19" l="1"/>
  <c r="V12"/>
  <c r="U1"/>
  <c r="V6"/>
  <c r="V14"/>
  <c r="V7"/>
  <c r="V15"/>
  <c r="V8"/>
  <c r="V16"/>
  <c r="V9"/>
  <c r="V10"/>
  <c r="V11"/>
  <c r="D32"/>
  <c r="C31"/>
  <c r="FV15"/>
  <c r="DZ15"/>
  <c r="CD15"/>
  <c r="FU14"/>
  <c r="EX15"/>
  <c r="DB15"/>
  <c r="BF15"/>
  <c r="DN15"/>
  <c r="CC14"/>
  <c r="EK14"/>
  <c r="CO14"/>
  <c r="GF13"/>
  <c r="EJ13"/>
  <c r="CN13"/>
  <c r="FJ15"/>
  <c r="BR15"/>
  <c r="GG14"/>
  <c r="EW14"/>
  <c r="DA14"/>
  <c r="BE14"/>
  <c r="GH15"/>
  <c r="CP15"/>
  <c r="FI14"/>
  <c r="DM14"/>
  <c r="BQ14"/>
  <c r="FH13"/>
  <c r="BP13"/>
  <c r="DX13"/>
  <c r="EV13"/>
  <c r="BD13"/>
  <c r="FG12"/>
  <c r="DK12"/>
  <c r="BO12"/>
  <c r="GD11"/>
  <c r="EH11"/>
  <c r="FT13"/>
  <c r="CB13"/>
  <c r="FS12"/>
  <c r="CZ13"/>
  <c r="GE12"/>
  <c r="EI12"/>
  <c r="CM12"/>
  <c r="FF11"/>
  <c r="DJ11"/>
  <c r="BN11"/>
  <c r="EU12"/>
  <c r="BC12"/>
  <c r="DV11"/>
  <c r="CA12"/>
  <c r="ET11"/>
  <c r="BB11"/>
  <c r="FE10"/>
  <c r="DI10"/>
  <c r="BM10"/>
  <c r="GB9"/>
  <c r="EF9"/>
  <c r="CJ9"/>
  <c r="FR11"/>
  <c r="BZ11"/>
  <c r="DW12"/>
  <c r="CX11"/>
  <c r="GC10"/>
  <c r="EG10"/>
  <c r="CK10"/>
  <c r="FD9"/>
  <c r="DH9"/>
  <c r="ES10"/>
  <c r="BA10"/>
  <c r="ER9"/>
  <c r="AZ9"/>
  <c r="FQ10"/>
  <c r="FP9"/>
  <c r="BX9"/>
  <c r="CW10"/>
  <c r="CV9"/>
  <c r="DU10"/>
  <c r="DT9"/>
  <c r="W5"/>
  <c r="D6" i="18"/>
  <c r="D7"/>
  <c r="D8"/>
  <c r="D9"/>
  <c r="D10"/>
  <c r="D11"/>
  <c r="D12"/>
  <c r="D13"/>
  <c r="D14"/>
  <c r="KQ12" s="1"/>
  <c r="D15"/>
  <c r="KQ13" s="1"/>
  <c r="D16"/>
  <c r="E5" i="8"/>
  <c r="F6"/>
  <c r="G6" s="1"/>
  <c r="K6"/>
  <c r="U12" i="19" l="1"/>
  <c r="T1"/>
  <c r="U6"/>
  <c r="U13"/>
  <c r="U14"/>
  <c r="U7"/>
  <c r="U8"/>
  <c r="U15"/>
  <c r="U9"/>
  <c r="U16"/>
  <c r="U10"/>
  <c r="U11"/>
  <c r="V5"/>
  <c r="FI15"/>
  <c r="DM15"/>
  <c r="BQ15"/>
  <c r="GG15"/>
  <c r="EK15"/>
  <c r="CO15"/>
  <c r="EW15"/>
  <c r="BE15"/>
  <c r="FH14"/>
  <c r="BP14"/>
  <c r="FU15"/>
  <c r="CC15"/>
  <c r="DX14"/>
  <c r="CB14"/>
  <c r="FS13"/>
  <c r="DW13"/>
  <c r="CA13"/>
  <c r="DA15"/>
  <c r="EJ14"/>
  <c r="CN14"/>
  <c r="GF14"/>
  <c r="FT14"/>
  <c r="EV14"/>
  <c r="CZ14"/>
  <c r="BD14"/>
  <c r="EU13"/>
  <c r="BC13"/>
  <c r="FG13"/>
  <c r="BO13"/>
  <c r="GD12"/>
  <c r="GE13"/>
  <c r="CM13"/>
  <c r="ET12"/>
  <c r="CX12"/>
  <c r="BB12"/>
  <c r="FQ11"/>
  <c r="DU11"/>
  <c r="DK13"/>
  <c r="EI13"/>
  <c r="FR12"/>
  <c r="DV12"/>
  <c r="BZ12"/>
  <c r="ES11"/>
  <c r="CW11"/>
  <c r="BA11"/>
  <c r="FF12"/>
  <c r="FE11"/>
  <c r="BM11"/>
  <c r="DJ12"/>
  <c r="GC11"/>
  <c r="CK11"/>
  <c r="ER10"/>
  <c r="CV10"/>
  <c r="AZ10"/>
  <c r="EH12"/>
  <c r="DI11"/>
  <c r="BN12"/>
  <c r="EG11"/>
  <c r="FP10"/>
  <c r="DT10"/>
  <c r="BX10"/>
  <c r="GB10"/>
  <c r="CJ10"/>
  <c r="DH10"/>
  <c r="EF10"/>
  <c r="FD10"/>
  <c r="D33"/>
  <c r="C32"/>
  <c r="B4" i="18"/>
  <c r="KQ4"/>
  <c r="C6"/>
  <c r="JG6"/>
  <c r="JR6"/>
  <c r="KC6"/>
  <c r="IK6"/>
  <c r="IV6"/>
  <c r="KY13"/>
  <c r="KZ13" s="1"/>
  <c r="KS13"/>
  <c r="JR11"/>
  <c r="KQ9"/>
  <c r="IK11"/>
  <c r="KC11"/>
  <c r="IV11"/>
  <c r="JG11"/>
  <c r="KQ5"/>
  <c r="JG7"/>
  <c r="JR7"/>
  <c r="IK7"/>
  <c r="KC7"/>
  <c r="IV7"/>
  <c r="KQ8"/>
  <c r="JR10"/>
  <c r="KC10"/>
  <c r="IK10"/>
  <c r="IV10"/>
  <c r="JG10"/>
  <c r="JR13"/>
  <c r="KQ11"/>
  <c r="IK13"/>
  <c r="IV13"/>
  <c r="KC13"/>
  <c r="JG13"/>
  <c r="KC9"/>
  <c r="KQ7"/>
  <c r="IV9"/>
  <c r="JR9"/>
  <c r="IK9"/>
  <c r="JG9"/>
  <c r="KY12"/>
  <c r="KZ12" s="1"/>
  <c r="KS12"/>
  <c r="D17"/>
  <c r="KQ14"/>
  <c r="KQ10"/>
  <c r="JR12"/>
  <c r="IK12"/>
  <c r="IV12"/>
  <c r="KC12"/>
  <c r="JG12"/>
  <c r="KC8"/>
  <c r="KQ6"/>
  <c r="JG8"/>
  <c r="IV8"/>
  <c r="IK8"/>
  <c r="JR8"/>
  <c r="KR11"/>
  <c r="AX13"/>
  <c r="KR12"/>
  <c r="AX14"/>
  <c r="KR8"/>
  <c r="AX10"/>
  <c r="KR4"/>
  <c r="AX6"/>
  <c r="KR7"/>
  <c r="AX9"/>
  <c r="KR14"/>
  <c r="AX16"/>
  <c r="KR10"/>
  <c r="AX12"/>
  <c r="KR6"/>
  <c r="AX8"/>
  <c r="KR13"/>
  <c r="AX15"/>
  <c r="KR9"/>
  <c r="AX11"/>
  <c r="KR5"/>
  <c r="AX7"/>
  <c r="J6" i="8"/>
  <c r="H6"/>
  <c r="U5" i="19" l="1"/>
  <c r="EI15" s="1"/>
  <c r="D34"/>
  <c r="C33"/>
  <c r="EV15"/>
  <c r="CZ15"/>
  <c r="BD15"/>
  <c r="FT15"/>
  <c r="DX15"/>
  <c r="CB15"/>
  <c r="GF15"/>
  <c r="CN15"/>
  <c r="GE14"/>
  <c r="FS14"/>
  <c r="EU14"/>
  <c r="BC14"/>
  <c r="FG14"/>
  <c r="DK14"/>
  <c r="BO14"/>
  <c r="FF13"/>
  <c r="DJ13"/>
  <c r="BN13"/>
  <c r="EJ15"/>
  <c r="DW14"/>
  <c r="CA14"/>
  <c r="FH15"/>
  <c r="BP15"/>
  <c r="EI14"/>
  <c r="CM14"/>
  <c r="GD13"/>
  <c r="EH13"/>
  <c r="CX13"/>
  <c r="FQ12"/>
  <c r="DV13"/>
  <c r="GC12"/>
  <c r="EG12"/>
  <c r="CK12"/>
  <c r="FD11"/>
  <c r="DH11"/>
  <c r="ET13"/>
  <c r="BB13"/>
  <c r="FR13"/>
  <c r="BZ13"/>
  <c r="FE12"/>
  <c r="DI12"/>
  <c r="BM12"/>
  <c r="GB11"/>
  <c r="EF11"/>
  <c r="CJ11"/>
  <c r="DU12"/>
  <c r="CV11"/>
  <c r="ES12"/>
  <c r="BA12"/>
  <c r="DT11"/>
  <c r="ER11"/>
  <c r="AZ11"/>
  <c r="CW12"/>
  <c r="FP11"/>
  <c r="BX11"/>
  <c r="GE15"/>
  <c r="CM15"/>
  <c r="FG15"/>
  <c r="BO15"/>
  <c r="EH14"/>
  <c r="BC15"/>
  <c r="ET14"/>
  <c r="BB14"/>
  <c r="ES13"/>
  <c r="CW13"/>
  <c r="FS15"/>
  <c r="CA15"/>
  <c r="FF14"/>
  <c r="DJ14"/>
  <c r="BN14"/>
  <c r="DV14"/>
  <c r="BZ14"/>
  <c r="FQ13"/>
  <c r="DU13"/>
  <c r="EG13"/>
  <c r="FD12"/>
  <c r="FE13"/>
  <c r="BM13"/>
  <c r="FP12"/>
  <c r="DT12"/>
  <c r="BX12"/>
  <c r="GC13"/>
  <c r="CK13"/>
  <c r="GB12"/>
  <c r="DI13"/>
  <c r="ER12"/>
  <c r="CV12"/>
  <c r="AZ12"/>
  <c r="CJ12"/>
  <c r="DH12"/>
  <c r="EF12"/>
  <c r="T12"/>
  <c r="T13"/>
  <c r="S1"/>
  <c r="T6"/>
  <c r="T7"/>
  <c r="T14"/>
  <c r="T15"/>
  <c r="T8"/>
  <c r="T16"/>
  <c r="T9"/>
  <c r="T10"/>
  <c r="T11"/>
  <c r="KY6" i="18"/>
  <c r="KZ6" s="1"/>
  <c r="KS6"/>
  <c r="KS8"/>
  <c r="KY8"/>
  <c r="KZ8" s="1"/>
  <c r="AI6"/>
  <c r="AU6" s="1"/>
  <c r="S6"/>
  <c r="Z6"/>
  <c r="AG6"/>
  <c r="C7"/>
  <c r="X6"/>
  <c r="AE6"/>
  <c r="AQ6" s="1"/>
  <c r="AL6"/>
  <c r="V6"/>
  <c r="AC6"/>
  <c r="AJ6"/>
  <c r="T6"/>
  <c r="AD6"/>
  <c r="AP6" s="1"/>
  <c r="U6"/>
  <c r="AA6"/>
  <c r="AH6"/>
  <c r="AT6" s="1"/>
  <c r="R6"/>
  <c r="Y6"/>
  <c r="AF6"/>
  <c r="AR6" s="1"/>
  <c r="W6"/>
  <c r="AK6"/>
  <c r="AW6" s="1"/>
  <c r="AB6"/>
  <c r="AN6" s="1"/>
  <c r="KS14"/>
  <c r="KY14"/>
  <c r="KZ14" s="1"/>
  <c r="D18"/>
  <c r="C17"/>
  <c r="KY11"/>
  <c r="KZ11" s="1"/>
  <c r="KS11"/>
  <c r="KY7"/>
  <c r="KZ7" s="1"/>
  <c r="KS7"/>
  <c r="KS9"/>
  <c r="KY9"/>
  <c r="KZ9" s="1"/>
  <c r="KS4"/>
  <c r="KQ2"/>
  <c r="KP3"/>
  <c r="KY4"/>
  <c r="KY10"/>
  <c r="KZ10" s="1"/>
  <c r="KS10"/>
  <c r="KY5"/>
  <c r="KZ5" s="1"/>
  <c r="KS5"/>
  <c r="B1"/>
  <c r="A10" s="1"/>
  <c r="AS6"/>
  <c r="II5"/>
  <c r="II6" s="1"/>
  <c r="AX5"/>
  <c r="AV6"/>
  <c r="KR2"/>
  <c r="KT9"/>
  <c r="KT13"/>
  <c r="KT11"/>
  <c r="KT5"/>
  <c r="KT10"/>
  <c r="KT7"/>
  <c r="KT8"/>
  <c r="KT6"/>
  <c r="KT14"/>
  <c r="KT4"/>
  <c r="KR1"/>
  <c r="KX10" s="1"/>
  <c r="KT12"/>
  <c r="D21" i="8"/>
  <c r="D22" s="1"/>
  <c r="D23" s="1"/>
  <c r="D24" s="1"/>
  <c r="D25" s="1"/>
  <c r="D26" s="1"/>
  <c r="N12" i="14"/>
  <c r="FR14" i="19" l="1"/>
  <c r="DW15"/>
  <c r="GD14"/>
  <c r="A8" i="18"/>
  <c r="BA13" i="19"/>
  <c r="CX14"/>
  <c r="EU15"/>
  <c r="DK15"/>
  <c r="U10" i="15"/>
  <c r="N13" i="14"/>
  <c r="A11" i="18"/>
  <c r="A13"/>
  <c r="A6"/>
  <c r="T5" i="19"/>
  <c r="FQ14" s="1"/>
  <c r="BZ15"/>
  <c r="FF15"/>
  <c r="DU14"/>
  <c r="GB13"/>
  <c r="CJ13"/>
  <c r="ES14"/>
  <c r="DI14"/>
  <c r="FD13"/>
  <c r="DT13"/>
  <c r="AZ13"/>
  <c r="S12"/>
  <c r="R1"/>
  <c r="S13"/>
  <c r="S6"/>
  <c r="S14"/>
  <c r="S7"/>
  <c r="S15"/>
  <c r="S8"/>
  <c r="S9"/>
  <c r="S16"/>
  <c r="S10"/>
  <c r="S11"/>
  <c r="D35"/>
  <c r="C34"/>
  <c r="KX4" i="18"/>
  <c r="II8"/>
  <c r="II10"/>
  <c r="II9"/>
  <c r="II14"/>
  <c r="KX14"/>
  <c r="KX11"/>
  <c r="LH12"/>
  <c r="LH9"/>
  <c r="LI7"/>
  <c r="LI16"/>
  <c r="LI10"/>
  <c r="LH15"/>
  <c r="II16"/>
  <c r="II7"/>
  <c r="KX9"/>
  <c r="A9"/>
  <c r="A7"/>
  <c r="LR15"/>
  <c r="LI6"/>
  <c r="LI9"/>
  <c r="LI15"/>
  <c r="LR7"/>
  <c r="LR4"/>
  <c r="KS2"/>
  <c r="D19"/>
  <c r="C18"/>
  <c r="II11"/>
  <c r="AO6"/>
  <c r="II12"/>
  <c r="A12"/>
  <c r="KZ4"/>
  <c r="KZ2" s="1"/>
  <c r="KY2"/>
  <c r="AH7"/>
  <c r="AT7" s="1"/>
  <c r="R7"/>
  <c r="Y7"/>
  <c r="AB7"/>
  <c r="AN7" s="1"/>
  <c r="AE7"/>
  <c r="AQ7" s="1"/>
  <c r="U7"/>
  <c r="AA7"/>
  <c r="AL7"/>
  <c r="AD7"/>
  <c r="AP7" s="1"/>
  <c r="AK7"/>
  <c r="AW7" s="1"/>
  <c r="X7"/>
  <c r="V7"/>
  <c r="AF7"/>
  <c r="AR7" s="1"/>
  <c r="S7"/>
  <c r="C8"/>
  <c r="Z7"/>
  <c r="AG7"/>
  <c r="AS7" s="1"/>
  <c r="AJ7"/>
  <c r="AV7" s="1"/>
  <c r="T7"/>
  <c r="W7"/>
  <c r="AC7"/>
  <c r="AO7" s="1"/>
  <c r="AI7"/>
  <c r="AU7" s="1"/>
  <c r="W10" i="14"/>
  <c r="AE10"/>
  <c r="KX6" i="18"/>
  <c r="LA7"/>
  <c r="KU7"/>
  <c r="KX5"/>
  <c r="KU11"/>
  <c r="LA11"/>
  <c r="KU9"/>
  <c r="LA9"/>
  <c r="II13"/>
  <c r="KU8"/>
  <c r="LA8"/>
  <c r="LA12"/>
  <c r="KU12"/>
  <c r="KU4"/>
  <c r="KT2"/>
  <c r="LA4"/>
  <c r="KU6"/>
  <c r="LA6"/>
  <c r="KX7"/>
  <c r="LA5"/>
  <c r="KU5"/>
  <c r="KX13"/>
  <c r="FL5"/>
  <c r="DL5"/>
  <c r="EY5"/>
  <c r="CY5"/>
  <c r="CL5"/>
  <c r="GL5"/>
  <c r="EL5"/>
  <c r="FY5"/>
  <c r="DY5"/>
  <c r="BY5"/>
  <c r="BL5"/>
  <c r="LA10"/>
  <c r="KU10"/>
  <c r="Z10" i="14"/>
  <c r="KX12" i="18"/>
  <c r="KU14"/>
  <c r="LA14"/>
  <c r="KX8"/>
  <c r="KU13"/>
  <c r="LA13"/>
  <c r="II15"/>
  <c r="D27" i="8"/>
  <c r="ER13" i="19" l="1"/>
  <c r="BM14"/>
  <c r="DJ15"/>
  <c r="GD15"/>
  <c r="BB15"/>
  <c r="DH13"/>
  <c r="FE14"/>
  <c r="EF13"/>
  <c r="BN15"/>
  <c r="DV15"/>
  <c r="X10" i="15"/>
  <c r="Y10"/>
  <c r="FR15" i="19"/>
  <c r="CV13"/>
  <c r="EH15"/>
  <c r="CK14"/>
  <c r="CX15"/>
  <c r="BX13"/>
  <c r="BA14"/>
  <c r="EG14"/>
  <c r="ET15"/>
  <c r="FP13"/>
  <c r="CW14"/>
  <c r="GC14"/>
  <c r="N14" i="14"/>
  <c r="S5" i="19"/>
  <c r="GC15" s="1"/>
  <c r="D36"/>
  <c r="C35"/>
  <c r="EF14"/>
  <c r="R13"/>
  <c r="R12"/>
  <c r="R6"/>
  <c r="R7"/>
  <c r="R14"/>
  <c r="R8"/>
  <c r="R15"/>
  <c r="R16"/>
  <c r="R9"/>
  <c r="R10"/>
  <c r="R11"/>
  <c r="II4" i="18"/>
  <c r="LQ16"/>
  <c r="LQ13"/>
  <c r="LQ8"/>
  <c r="AF8"/>
  <c r="AI8"/>
  <c r="S8"/>
  <c r="Z8"/>
  <c r="AG8"/>
  <c r="AS8" s="1"/>
  <c r="AE8"/>
  <c r="AQ8" s="1"/>
  <c r="AL8"/>
  <c r="AB8"/>
  <c r="AN8" s="1"/>
  <c r="V8"/>
  <c r="AC8"/>
  <c r="AO8" s="1"/>
  <c r="AK8"/>
  <c r="C9"/>
  <c r="X8"/>
  <c r="AA8"/>
  <c r="AH8"/>
  <c r="R8"/>
  <c r="Y8"/>
  <c r="AJ8"/>
  <c r="T8"/>
  <c r="W8"/>
  <c r="AD8"/>
  <c r="U8"/>
  <c r="LH13"/>
  <c r="LH10"/>
  <c r="LJ9" s="1"/>
  <c r="LH16"/>
  <c r="LJ15" s="1"/>
  <c r="D20"/>
  <c r="C19"/>
  <c r="KX2"/>
  <c r="LR16"/>
  <c r="LR8"/>
  <c r="LR5"/>
  <c r="LQ15"/>
  <c r="LQ12"/>
  <c r="LQ7"/>
  <c r="LA2"/>
  <c r="LR12"/>
  <c r="LI12"/>
  <c r="LH6"/>
  <c r="LQ4"/>
  <c r="KU2"/>
  <c r="B12" i="14"/>
  <c r="B11"/>
  <c r="CX4" i="17"/>
  <c r="CW4"/>
  <c r="CY4"/>
  <c r="CO5"/>
  <c r="CW5" s="1"/>
  <c r="CN5"/>
  <c r="CX5" s="1"/>
  <c r="CX6" s="1"/>
  <c r="CG6"/>
  <c r="CG5"/>
  <c r="BX6"/>
  <c r="BX5"/>
  <c r="BF5"/>
  <c r="BF3"/>
  <c r="BE3"/>
  <c r="BH9" s="1"/>
  <c r="BP9" s="1"/>
  <c r="BH3"/>
  <c r="BG3"/>
  <c r="BF10"/>
  <c r="BE10"/>
  <c r="BG10" s="1"/>
  <c r="BF9"/>
  <c r="BE9"/>
  <c r="BG9" s="1"/>
  <c r="BF8"/>
  <c r="BE8"/>
  <c r="BG8" s="1"/>
  <c r="BF7"/>
  <c r="BE7"/>
  <c r="BG7" s="1"/>
  <c r="BF6"/>
  <c r="BE6"/>
  <c r="BG6" s="1"/>
  <c r="BE5"/>
  <c r="BG5" s="1"/>
  <c r="DH14" i="19" l="1"/>
  <c r="AZ14"/>
  <c r="BA15"/>
  <c r="EG15"/>
  <c r="N15" i="14"/>
  <c r="CV14" i="19"/>
  <c r="ES15"/>
  <c r="BM15"/>
  <c r="ER14"/>
  <c r="BX14"/>
  <c r="DI15"/>
  <c r="FP14"/>
  <c r="CW15"/>
  <c r="FQ15"/>
  <c r="DT14"/>
  <c r="FE15"/>
  <c r="GB14"/>
  <c r="CK15"/>
  <c r="CJ14"/>
  <c r="DU15"/>
  <c r="LS7" i="18"/>
  <c r="FD14" i="19"/>
  <c r="R5"/>
  <c r="AZ15" s="1"/>
  <c r="ER15"/>
  <c r="DH15"/>
  <c r="D37"/>
  <c r="C36"/>
  <c r="LS15" i="18"/>
  <c r="AV8"/>
  <c r="AU8"/>
  <c r="AP8"/>
  <c r="AR8"/>
  <c r="D21"/>
  <c r="C20"/>
  <c r="AI9"/>
  <c r="AU9" s="1"/>
  <c r="S9"/>
  <c r="Z9"/>
  <c r="AG9"/>
  <c r="AJ9"/>
  <c r="AV9" s="1"/>
  <c r="T9"/>
  <c r="AE9"/>
  <c r="V9"/>
  <c r="AC9"/>
  <c r="AF9"/>
  <c r="AR9" s="1"/>
  <c r="AL9"/>
  <c r="AA9"/>
  <c r="AH9"/>
  <c r="AT9" s="1"/>
  <c r="R9"/>
  <c r="Y9"/>
  <c r="AB9"/>
  <c r="AN9" s="1"/>
  <c r="C10"/>
  <c r="W9"/>
  <c r="AD9"/>
  <c r="AP9" s="1"/>
  <c r="AK9"/>
  <c r="AW9" s="1"/>
  <c r="U9"/>
  <c r="X9"/>
  <c r="AT8"/>
  <c r="AW8"/>
  <c r="LH7"/>
  <c r="LJ8" s="1"/>
  <c r="LK8" s="1"/>
  <c r="LI13"/>
  <c r="LJ14" s="1"/>
  <c r="LK14" s="1"/>
  <c r="LQ5"/>
  <c r="LS5" s="1"/>
  <c r="LT6" s="1"/>
  <c r="LR13"/>
  <c r="LS13" s="1"/>
  <c r="LT14" s="1"/>
  <c r="CP6" i="17"/>
  <c r="CO6"/>
  <c r="CP5"/>
  <c r="CN6"/>
  <c r="CW6"/>
  <c r="CY6"/>
  <c r="CY5"/>
  <c r="BH6"/>
  <c r="BP6" s="1"/>
  <c r="BH8"/>
  <c r="BP8" s="1"/>
  <c r="BH10"/>
  <c r="BP10" s="1"/>
  <c r="BH5"/>
  <c r="BP5" s="1"/>
  <c r="BH7"/>
  <c r="BP7" s="1"/>
  <c r="AT3"/>
  <c r="AU3"/>
  <c r="AW8" s="1"/>
  <c r="AN3"/>
  <c r="AM3"/>
  <c r="AA11"/>
  <c r="AB11"/>
  <c r="AC11"/>
  <c r="AD11"/>
  <c r="AE11"/>
  <c r="AF11"/>
  <c r="AB12"/>
  <c r="AC12"/>
  <c r="AD12"/>
  <c r="AE12"/>
  <c r="AF12"/>
  <c r="AA12"/>
  <c r="FD15" i="19" l="1"/>
  <c r="BX15"/>
  <c r="N16" i="14"/>
  <c r="GB15" i="19"/>
  <c r="DT15"/>
  <c r="CJ15"/>
  <c r="FP15"/>
  <c r="CV15"/>
  <c r="EF15"/>
  <c r="D38"/>
  <c r="C37"/>
  <c r="AS9" i="18"/>
  <c r="D22"/>
  <c r="C21"/>
  <c r="AQ9"/>
  <c r="LB12"/>
  <c r="C11"/>
  <c r="X10"/>
  <c r="AA10"/>
  <c r="AH10"/>
  <c r="AT10" s="1"/>
  <c r="R10"/>
  <c r="Y10"/>
  <c r="AJ10"/>
  <c r="AV10" s="1"/>
  <c r="W10"/>
  <c r="AD10"/>
  <c r="AP10" s="1"/>
  <c r="AK10"/>
  <c r="AW10" s="1"/>
  <c r="U10"/>
  <c r="V10"/>
  <c r="AC10"/>
  <c r="AO10" s="1"/>
  <c r="T10"/>
  <c r="AF10"/>
  <c r="AR10" s="1"/>
  <c r="AI10"/>
  <c r="AU10" s="1"/>
  <c r="S10"/>
  <c r="Z10"/>
  <c r="AG10"/>
  <c r="AS10" s="1"/>
  <c r="AB10"/>
  <c r="AN10" s="1"/>
  <c r="AE10"/>
  <c r="AQ10" s="1"/>
  <c r="AL10"/>
  <c r="AO9"/>
  <c r="LB10"/>
  <c r="LB11"/>
  <c r="LB13"/>
  <c r="LB14"/>
  <c r="LB7"/>
  <c r="LB5"/>
  <c r="LB6"/>
  <c r="LB8"/>
  <c r="LB9"/>
  <c r="LB4"/>
  <c r="KV13"/>
  <c r="KV9"/>
  <c r="KV5"/>
  <c r="KV12"/>
  <c r="KV7"/>
  <c r="KV4"/>
  <c r="KV11"/>
  <c r="KV8"/>
  <c r="KV14"/>
  <c r="KV10"/>
  <c r="KV6"/>
  <c r="AW10" i="17"/>
  <c r="AW9"/>
  <c r="N17" i="14" l="1"/>
  <c r="D39" i="19"/>
  <c r="C38"/>
  <c r="D23" i="18"/>
  <c r="C22"/>
  <c r="AI11"/>
  <c r="AU11" s="1"/>
  <c r="S11"/>
  <c r="Z11"/>
  <c r="AK11"/>
  <c r="AW11" s="1"/>
  <c r="U11"/>
  <c r="X11"/>
  <c r="AA11"/>
  <c r="R11"/>
  <c r="AF11"/>
  <c r="AR11" s="1"/>
  <c r="W11"/>
  <c r="C12"/>
  <c r="AB11"/>
  <c r="AN11" s="1"/>
  <c r="AE11"/>
  <c r="AL11"/>
  <c r="V11"/>
  <c r="AG11"/>
  <c r="AS11" s="1"/>
  <c r="AJ11"/>
  <c r="AV11" s="1"/>
  <c r="T11"/>
  <c r="AH11"/>
  <c r="AC11"/>
  <c r="AD11"/>
  <c r="AP11" s="1"/>
  <c r="Y11"/>
  <c r="KV1"/>
  <c r="KW13" s="1"/>
  <c r="KV2"/>
  <c r="LB2"/>
  <c r="LB1"/>
  <c r="LC4" s="1"/>
  <c r="L2" i="14"/>
  <c r="I2"/>
  <c r="KW11" i="18" l="1"/>
  <c r="KW6"/>
  <c r="N18" i="14"/>
  <c r="D40" i="19"/>
  <c r="C39"/>
  <c r="KW5" i="18"/>
  <c r="LC14"/>
  <c r="KW12"/>
  <c r="KW7"/>
  <c r="KW8"/>
  <c r="AT11"/>
  <c r="C13"/>
  <c r="B13" s="1"/>
  <c r="Y12"/>
  <c r="AB12"/>
  <c r="AN12" s="1"/>
  <c r="AE12"/>
  <c r="AQ12" s="1"/>
  <c r="AL12"/>
  <c r="V12"/>
  <c r="U12"/>
  <c r="X12"/>
  <c r="AA12"/>
  <c r="R12"/>
  <c r="AK12"/>
  <c r="AW12" s="1"/>
  <c r="AH12"/>
  <c r="AT12" s="1"/>
  <c r="AG12"/>
  <c r="AS12" s="1"/>
  <c r="AJ12"/>
  <c r="AV12" s="1"/>
  <c r="T12"/>
  <c r="W12"/>
  <c r="AD12"/>
  <c r="AP12" s="1"/>
  <c r="AC12"/>
  <c r="AO12" s="1"/>
  <c r="AF12"/>
  <c r="AR12" s="1"/>
  <c r="AI12"/>
  <c r="AU12" s="1"/>
  <c r="S12"/>
  <c r="Z12"/>
  <c r="AQ11"/>
  <c r="AO11"/>
  <c r="D24"/>
  <c r="C23"/>
  <c r="LC11"/>
  <c r="LC7"/>
  <c r="KW14"/>
  <c r="KW4"/>
  <c r="LC8"/>
  <c r="LC12"/>
  <c r="LC13"/>
  <c r="LC9"/>
  <c r="LC6"/>
  <c r="LC10"/>
  <c r="LC5"/>
  <c r="KW9"/>
  <c r="KW10"/>
  <c r="IX5" i="4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7" i="3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7" i="2"/>
  <c r="B8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7" i="1"/>
  <c r="B8" s="1"/>
  <c r="B9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S5"/>
  <c r="HT5" s="1"/>
  <c r="HU5" s="1"/>
  <c r="HV5" s="1"/>
  <c r="HW5" s="1"/>
  <c r="HX5" s="1"/>
  <c r="HQ5"/>
  <c r="HR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7" i="5"/>
  <c r="B8" s="1"/>
  <c r="B9" s="1"/>
  <c r="B10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7" i="6"/>
  <c r="B8" s="1"/>
  <c r="B9" s="1"/>
  <c r="B10" s="1"/>
  <c r="B11" s="1"/>
  <c r="A6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I5" s="1"/>
  <c r="J5" s="1"/>
  <c r="K5" s="1"/>
  <c r="L5" s="1"/>
  <c r="M5" s="1"/>
  <c r="N5" s="1"/>
  <c r="O3"/>
  <c r="AF1"/>
  <c r="AE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95" i="7"/>
  <c r="B94"/>
  <c r="B93"/>
  <c r="B92"/>
  <c r="B91"/>
  <c r="B90"/>
  <c r="B89"/>
  <c r="B88"/>
  <c r="B87"/>
  <c r="B86"/>
  <c r="B85"/>
  <c r="B84"/>
  <c r="B83"/>
  <c r="E82"/>
  <c r="B7"/>
  <c r="B8" s="1"/>
  <c r="B9" s="1"/>
  <c r="B10" s="1"/>
  <c r="B11" s="1"/>
  <c r="B12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F82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95" i="11"/>
  <c r="B94"/>
  <c r="B93"/>
  <c r="B92"/>
  <c r="B91"/>
  <c r="B90"/>
  <c r="B89"/>
  <c r="B88"/>
  <c r="B87"/>
  <c r="B86"/>
  <c r="B85"/>
  <c r="B84"/>
  <c r="B83"/>
  <c r="E82"/>
  <c r="B7"/>
  <c r="B8" s="1"/>
  <c r="B9" s="1"/>
  <c r="B10" s="1"/>
  <c r="B11" s="1"/>
  <c r="B12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F82" s="1"/>
  <c r="O3"/>
  <c r="AF1"/>
  <c r="AE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95" i="13"/>
  <c r="B94"/>
  <c r="B93"/>
  <c r="B92"/>
  <c r="B91"/>
  <c r="B90"/>
  <c r="B89"/>
  <c r="B88"/>
  <c r="B87"/>
  <c r="B86"/>
  <c r="B85"/>
  <c r="B84"/>
  <c r="B83"/>
  <c r="E82"/>
  <c r="B7"/>
  <c r="B8" s="1"/>
  <c r="B9" s="1"/>
  <c r="B10" s="1"/>
  <c r="B11" s="1"/>
  <c r="B12" s="1"/>
  <c r="IX5"/>
  <c r="IY5" s="1"/>
  <c r="IZ5" s="1"/>
  <c r="JA5" s="1"/>
  <c r="JB5" s="1"/>
  <c r="JC5" s="1"/>
  <c r="JD5" s="1"/>
  <c r="JE5" s="1"/>
  <c r="IM5"/>
  <c r="IN5" s="1"/>
  <c r="IO5" s="1"/>
  <c r="IP5" s="1"/>
  <c r="IQ5" s="1"/>
  <c r="IR5" s="1"/>
  <c r="IS5" s="1"/>
  <c r="IT5" s="1"/>
  <c r="IB5"/>
  <c r="IC5" s="1"/>
  <c r="ID5" s="1"/>
  <c r="IE5" s="1"/>
  <c r="IF5" s="1"/>
  <c r="IG5" s="1"/>
  <c r="IH5" s="1"/>
  <c r="II5" s="1"/>
  <c r="HQ5"/>
  <c r="HR5" s="1"/>
  <c r="HS5" s="1"/>
  <c r="HT5" s="1"/>
  <c r="HU5" s="1"/>
  <c r="HV5" s="1"/>
  <c r="HW5" s="1"/>
  <c r="HX5" s="1"/>
  <c r="HF5"/>
  <c r="HG5" s="1"/>
  <c r="HH5" s="1"/>
  <c r="HI5" s="1"/>
  <c r="HJ5" s="1"/>
  <c r="HK5" s="1"/>
  <c r="HL5" s="1"/>
  <c r="HM5" s="1"/>
  <c r="G5"/>
  <c r="H5" s="1"/>
  <c r="G82" s="1"/>
  <c r="E5"/>
  <c r="E5" i="11" s="1"/>
  <c r="E5" i="7" s="1"/>
  <c r="E5" i="6" s="1"/>
  <c r="E5" i="5" s="1"/>
  <c r="E5" i="1" s="1"/>
  <c r="E5" i="2" s="1"/>
  <c r="E5" i="3" s="1"/>
  <c r="E5" i="4" s="1"/>
  <c r="D5" i="13"/>
  <c r="C5"/>
  <c r="C5" i="11" s="1"/>
  <c r="C5" i="7" s="1"/>
  <c r="C5" i="6" s="1"/>
  <c r="C5" i="5" s="1"/>
  <c r="C5" i="1" s="1"/>
  <c r="C5" i="2" s="1"/>
  <c r="C5" i="3" s="1"/>
  <c r="C5" i="4" s="1"/>
  <c r="O3" i="1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95" i="12"/>
  <c r="B94"/>
  <c r="B93"/>
  <c r="B92"/>
  <c r="B91"/>
  <c r="B90"/>
  <c r="B89"/>
  <c r="B88"/>
  <c r="B87"/>
  <c r="B86"/>
  <c r="B85"/>
  <c r="B84"/>
  <c r="B83"/>
  <c r="E82"/>
  <c r="E15"/>
  <c r="E15" i="13" s="1"/>
  <c r="AS15" s="1"/>
  <c r="E14" i="12"/>
  <c r="E14" i="13" s="1"/>
  <c r="E13" i="12"/>
  <c r="E13" i="13" s="1"/>
  <c r="D13" i="12"/>
  <c r="C13" s="1"/>
  <c r="E12"/>
  <c r="E12" i="13" s="1"/>
  <c r="D12" i="12"/>
  <c r="HZ12" s="1"/>
  <c r="E11"/>
  <c r="E11" i="13" s="1"/>
  <c r="D11" i="12"/>
  <c r="HZ11" s="1"/>
  <c r="E10"/>
  <c r="E10" i="13" s="1"/>
  <c r="D10" i="12"/>
  <c r="HZ10" s="1"/>
  <c r="E9"/>
  <c r="E9" i="13" s="1"/>
  <c r="D9" i="12"/>
  <c r="E8"/>
  <c r="E8" i="13" s="1"/>
  <c r="D8" i="12"/>
  <c r="HZ8" s="1"/>
  <c r="E7"/>
  <c r="E7" i="13" s="1"/>
  <c r="D7" i="12"/>
  <c r="HZ7" s="1"/>
  <c r="B7"/>
  <c r="B8" s="1"/>
  <c r="B9" s="1"/>
  <c r="B10" s="1"/>
  <c r="B11" s="1"/>
  <c r="B12" s="1"/>
  <c r="E6"/>
  <c r="E6" i="13" s="1"/>
  <c r="D6" i="12"/>
  <c r="HZ6" s="1"/>
  <c r="IX5"/>
  <c r="IY5" s="1"/>
  <c r="IZ5" s="1"/>
  <c r="JA5" s="1"/>
  <c r="JB5" s="1"/>
  <c r="JC5" s="1"/>
  <c r="JD5" s="1"/>
  <c r="JE5" s="1"/>
  <c r="IV5"/>
  <c r="IM5"/>
  <c r="IN5" s="1"/>
  <c r="IO5" s="1"/>
  <c r="IP5" s="1"/>
  <c r="IQ5" s="1"/>
  <c r="IR5" s="1"/>
  <c r="IS5" s="1"/>
  <c r="IT5" s="1"/>
  <c r="IK5"/>
  <c r="IB5"/>
  <c r="IC5" s="1"/>
  <c r="ID5" s="1"/>
  <c r="IE5" s="1"/>
  <c r="IF5" s="1"/>
  <c r="IG5" s="1"/>
  <c r="IH5" s="1"/>
  <c r="II5" s="1"/>
  <c r="HZ5"/>
  <c r="HQ5"/>
  <c r="HR5" s="1"/>
  <c r="HS5" s="1"/>
  <c r="HT5" s="1"/>
  <c r="HU5" s="1"/>
  <c r="HV5" s="1"/>
  <c r="HW5" s="1"/>
  <c r="HX5" s="1"/>
  <c r="HO5"/>
  <c r="HF5"/>
  <c r="HG5" s="1"/>
  <c r="HH5" s="1"/>
  <c r="HI5" s="1"/>
  <c r="HJ5" s="1"/>
  <c r="HK5" s="1"/>
  <c r="HL5" s="1"/>
  <c r="HM5" s="1"/>
  <c r="HD5"/>
  <c r="G5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B95" i="16"/>
  <c r="B94"/>
  <c r="B93"/>
  <c r="B92"/>
  <c r="B91"/>
  <c r="B90"/>
  <c r="B89"/>
  <c r="B88"/>
  <c r="B87"/>
  <c r="B86"/>
  <c r="B85"/>
  <c r="B84"/>
  <c r="B83"/>
  <c r="E82"/>
  <c r="KQ11"/>
  <c r="KY11" s="1"/>
  <c r="KZ11" s="1"/>
  <c r="KQ9"/>
  <c r="KY9" s="1"/>
  <c r="KZ9" s="1"/>
  <c r="KQ6"/>
  <c r="B7"/>
  <c r="B8" s="1"/>
  <c r="B9" s="1"/>
  <c r="B10" s="1"/>
  <c r="B11" s="1"/>
  <c r="B12" s="1"/>
  <c r="KE5"/>
  <c r="KF5" s="1"/>
  <c r="KG5" s="1"/>
  <c r="KH5" s="1"/>
  <c r="KI5" s="1"/>
  <c r="KJ5" s="1"/>
  <c r="KK5" s="1"/>
  <c r="KL5" s="1"/>
  <c r="KC5"/>
  <c r="JT5"/>
  <c r="JU5" s="1"/>
  <c r="JV5" s="1"/>
  <c r="JW5" s="1"/>
  <c r="JX5" s="1"/>
  <c r="JY5" s="1"/>
  <c r="JZ5" s="1"/>
  <c r="KA5" s="1"/>
  <c r="JR5"/>
  <c r="JI5"/>
  <c r="JJ5" s="1"/>
  <c r="JK5" s="1"/>
  <c r="JL5" s="1"/>
  <c r="JM5" s="1"/>
  <c r="JN5" s="1"/>
  <c r="JO5" s="1"/>
  <c r="JP5" s="1"/>
  <c r="JG5"/>
  <c r="IX5"/>
  <c r="IY5" s="1"/>
  <c r="IZ5" s="1"/>
  <c r="JA5" s="1"/>
  <c r="JB5" s="1"/>
  <c r="JC5" s="1"/>
  <c r="JD5" s="1"/>
  <c r="JE5" s="1"/>
  <c r="IV5"/>
  <c r="IM5"/>
  <c r="IN5" s="1"/>
  <c r="IO5" s="1"/>
  <c r="IP5" s="1"/>
  <c r="IQ5" s="1"/>
  <c r="IR5" s="1"/>
  <c r="IS5" s="1"/>
  <c r="IT5" s="1"/>
  <c r="IK5"/>
  <c r="G5"/>
  <c r="AJ1"/>
  <c r="B95" i="9"/>
  <c r="B94"/>
  <c r="B93"/>
  <c r="B92"/>
  <c r="B91"/>
  <c r="B90"/>
  <c r="B89"/>
  <c r="B88"/>
  <c r="B87"/>
  <c r="B86"/>
  <c r="B85"/>
  <c r="B84"/>
  <c r="B83"/>
  <c r="E82"/>
  <c r="D13"/>
  <c r="D12"/>
  <c r="HZ12" s="1"/>
  <c r="D11"/>
  <c r="IK11" s="1"/>
  <c r="D10"/>
  <c r="IV10" s="1"/>
  <c r="D9"/>
  <c r="IV9" s="1"/>
  <c r="D8"/>
  <c r="IV8" s="1"/>
  <c r="D7"/>
  <c r="IK7" s="1"/>
  <c r="B7"/>
  <c r="B8" s="1"/>
  <c r="B9" s="1"/>
  <c r="B10" s="1"/>
  <c r="B11" s="1"/>
  <c r="B12" s="1"/>
  <c r="D6"/>
  <c r="IK6" s="1"/>
  <c r="C6"/>
  <c r="IX5"/>
  <c r="IY5" s="1"/>
  <c r="IZ5" s="1"/>
  <c r="JA5" s="1"/>
  <c r="JB5" s="1"/>
  <c r="JC5" s="1"/>
  <c r="JD5" s="1"/>
  <c r="JE5" s="1"/>
  <c r="IV5"/>
  <c r="IM5"/>
  <c r="IN5" s="1"/>
  <c r="IO5" s="1"/>
  <c r="IP5" s="1"/>
  <c r="IQ5" s="1"/>
  <c r="IR5" s="1"/>
  <c r="IS5" s="1"/>
  <c r="IT5" s="1"/>
  <c r="IK5"/>
  <c r="IB5"/>
  <c r="IC5" s="1"/>
  <c r="ID5" s="1"/>
  <c r="IE5" s="1"/>
  <c r="IF5" s="1"/>
  <c r="IG5" s="1"/>
  <c r="IH5" s="1"/>
  <c r="II5" s="1"/>
  <c r="HZ5"/>
  <c r="HQ5"/>
  <c r="HR5" s="1"/>
  <c r="HS5" s="1"/>
  <c r="HT5" s="1"/>
  <c r="HU5" s="1"/>
  <c r="HV5" s="1"/>
  <c r="HW5" s="1"/>
  <c r="HX5" s="1"/>
  <c r="HO5"/>
  <c r="HF5"/>
  <c r="HG5" s="1"/>
  <c r="HH5" s="1"/>
  <c r="HI5" s="1"/>
  <c r="HJ5" s="1"/>
  <c r="HK5" s="1"/>
  <c r="HL5" s="1"/>
  <c r="HM5" s="1"/>
  <c r="HD5"/>
  <c r="G5"/>
  <c r="F82" s="1"/>
  <c r="O3"/>
  <c r="AF1"/>
  <c r="AE1" s="1"/>
  <c r="AD1" s="1"/>
  <c r="AC1" s="1"/>
  <c r="AB1" s="1"/>
  <c r="AA1" s="1"/>
  <c r="Z1" s="1"/>
  <c r="Y1" s="1"/>
  <c r="X1" s="1"/>
  <c r="W1" s="1"/>
  <c r="V1" s="1"/>
  <c r="U1" s="1"/>
  <c r="T1" s="1"/>
  <c r="S1" s="1"/>
  <c r="R1" s="1"/>
  <c r="Q1" s="1"/>
  <c r="P1" s="1"/>
  <c r="K13" i="8"/>
  <c r="F13"/>
  <c r="J13" s="1"/>
  <c r="K12"/>
  <c r="F12"/>
  <c r="G12" s="1"/>
  <c r="K11"/>
  <c r="F11"/>
  <c r="K10"/>
  <c r="F10"/>
  <c r="H10" s="1"/>
  <c r="K9"/>
  <c r="F9"/>
  <c r="J9" s="1"/>
  <c r="K8"/>
  <c r="F8"/>
  <c r="J8" s="1"/>
  <c r="K7"/>
  <c r="O7" s="1"/>
  <c r="F7"/>
  <c r="N18" i="15"/>
  <c r="K18"/>
  <c r="AH17"/>
  <c r="S17"/>
  <c r="N17"/>
  <c r="K17"/>
  <c r="S16"/>
  <c r="N16"/>
  <c r="K16"/>
  <c r="AH15"/>
  <c r="S15"/>
  <c r="N15"/>
  <c r="K15"/>
  <c r="S14"/>
  <c r="N14"/>
  <c r="K14"/>
  <c r="AH13"/>
  <c r="S13"/>
  <c r="N13"/>
  <c r="K13"/>
  <c r="AH12"/>
  <c r="S12"/>
  <c r="AH11"/>
  <c r="S11"/>
  <c r="S10"/>
  <c r="I3"/>
  <c r="H3"/>
  <c r="E2"/>
  <c r="E3" s="1"/>
  <c r="D2"/>
  <c r="D3" s="1"/>
  <c r="K18" i="14"/>
  <c r="AQ17"/>
  <c r="AG17"/>
  <c r="AE17"/>
  <c r="Z17"/>
  <c r="AN17"/>
  <c r="K17"/>
  <c r="AQ16"/>
  <c r="AG16"/>
  <c r="AE16"/>
  <c r="Z16"/>
  <c r="AN16"/>
  <c r="K16"/>
  <c r="AQ15"/>
  <c r="AG15"/>
  <c r="AE15"/>
  <c r="Z15"/>
  <c r="K15"/>
  <c r="AQ14"/>
  <c r="AG14"/>
  <c r="AE14"/>
  <c r="Z14"/>
  <c r="K14"/>
  <c r="AQ13"/>
  <c r="AG13"/>
  <c r="AE13"/>
  <c r="Z13"/>
  <c r="K13"/>
  <c r="AQ12"/>
  <c r="AG12"/>
  <c r="AE12"/>
  <c r="Z12"/>
  <c r="AQ11"/>
  <c r="AG11"/>
  <c r="AE11"/>
  <c r="Z11"/>
  <c r="AQ10"/>
  <c r="AN10"/>
  <c r="AG10"/>
  <c r="T8"/>
  <c r="S8"/>
  <c r="R8"/>
  <c r="BC18" s="1"/>
  <c r="S7"/>
  <c r="I3"/>
  <c r="E3"/>
  <c r="D3"/>
  <c r="O11" i="8" l="1"/>
  <c r="I5" i="13"/>
  <c r="J5" s="1"/>
  <c r="I82" s="1"/>
  <c r="AD10" i="14"/>
  <c r="AD21"/>
  <c r="AD23"/>
  <c r="AD19"/>
  <c r="AD22"/>
  <c r="AD20"/>
  <c r="AD18"/>
  <c r="Z10" i="15"/>
  <c r="AA10"/>
  <c r="BC30" i="14"/>
  <c r="BB22"/>
  <c r="BA14"/>
  <c r="BA18"/>
  <c r="BC16"/>
  <c r="AI1" i="16"/>
  <c r="AJ17"/>
  <c r="AV17" s="1"/>
  <c r="AJ18"/>
  <c r="AV18" s="1"/>
  <c r="AJ19"/>
  <c r="AV19" s="1"/>
  <c r="AJ20"/>
  <c r="AV20" s="1"/>
  <c r="O9" i="8"/>
  <c r="O13"/>
  <c r="N19" i="14"/>
  <c r="BL94"/>
  <c r="BL57"/>
  <c r="BL49"/>
  <c r="BL42"/>
  <c r="BL34"/>
  <c r="BL72"/>
  <c r="BL19"/>
  <c r="BL64"/>
  <c r="BL27"/>
  <c r="BL79"/>
  <c r="BL96"/>
  <c r="BL59"/>
  <c r="BL29"/>
  <c r="BL44"/>
  <c r="BL81"/>
  <c r="BL51"/>
  <c r="BL21"/>
  <c r="BL66"/>
  <c r="BL36"/>
  <c r="BL74"/>
  <c r="C40" i="19"/>
  <c r="C14" i="18"/>
  <c r="X13"/>
  <c r="AA13"/>
  <c r="AH13"/>
  <c r="AT13" s="1"/>
  <c r="R13"/>
  <c r="Y13"/>
  <c r="T13"/>
  <c r="W13"/>
  <c r="AK13"/>
  <c r="AW13" s="1"/>
  <c r="U13"/>
  <c r="AJ13"/>
  <c r="AV13" s="1"/>
  <c r="AD13"/>
  <c r="AP13" s="1"/>
  <c r="AC13"/>
  <c r="AO13" s="1"/>
  <c r="AF13"/>
  <c r="AR13" s="1"/>
  <c r="AI13"/>
  <c r="AU13" s="1"/>
  <c r="S13"/>
  <c r="Z13"/>
  <c r="AG13"/>
  <c r="AS13" s="1"/>
  <c r="AB13"/>
  <c r="AN13" s="1"/>
  <c r="AE13"/>
  <c r="AQ13" s="1"/>
  <c r="AL13"/>
  <c r="V13"/>
  <c r="C24"/>
  <c r="D25"/>
  <c r="LC2"/>
  <c r="LP19" s="1"/>
  <c r="Q4" s="1"/>
  <c r="Q3" s="1"/>
  <c r="KW2"/>
  <c r="LH19" s="1"/>
  <c r="P4" s="1"/>
  <c r="KS6" i="16"/>
  <c r="KY6"/>
  <c r="KZ6" s="1"/>
  <c r="AX6"/>
  <c r="KR4"/>
  <c r="JG10"/>
  <c r="KQ8"/>
  <c r="KY8" s="1"/>
  <c r="KZ8" s="1"/>
  <c r="JR12"/>
  <c r="KQ10"/>
  <c r="KR12"/>
  <c r="AX8"/>
  <c r="KR6"/>
  <c r="AX10"/>
  <c r="KR8"/>
  <c r="AX12"/>
  <c r="KR10"/>
  <c r="KR13"/>
  <c r="JR7"/>
  <c r="KQ5"/>
  <c r="KY5" s="1"/>
  <c r="KZ5" s="1"/>
  <c r="JR9"/>
  <c r="KQ7"/>
  <c r="KS9"/>
  <c r="KS11"/>
  <c r="AJ6"/>
  <c r="AV6" s="1"/>
  <c r="KQ4"/>
  <c r="AX7"/>
  <c r="KR5"/>
  <c r="AX9"/>
  <c r="KR7"/>
  <c r="AX11"/>
  <c r="KR9"/>
  <c r="AX13"/>
  <c r="KR11"/>
  <c r="O8" i="8"/>
  <c r="O10"/>
  <c r="O12"/>
  <c r="H5" i="7"/>
  <c r="C7" i="9"/>
  <c r="AF6"/>
  <c r="AB6"/>
  <c r="X6"/>
  <c r="T6"/>
  <c r="AE6"/>
  <c r="AA6"/>
  <c r="W6"/>
  <c r="AG6"/>
  <c r="M7" i="8"/>
  <c r="M8"/>
  <c r="M9"/>
  <c r="M10"/>
  <c r="M11"/>
  <c r="M12"/>
  <c r="M13"/>
  <c r="H5" i="9"/>
  <c r="S6"/>
  <c r="Z6"/>
  <c r="AH6"/>
  <c r="HO5" i="13"/>
  <c r="IV5"/>
  <c r="HD5"/>
  <c r="IK5"/>
  <c r="HZ5"/>
  <c r="D5" i="11"/>
  <c r="Y6" i="9"/>
  <c r="P6"/>
  <c r="U6"/>
  <c r="AC6"/>
  <c r="R6"/>
  <c r="Q6"/>
  <c r="V6"/>
  <c r="AD6"/>
  <c r="F82" i="12"/>
  <c r="H5"/>
  <c r="F82" i="16"/>
  <c r="H5"/>
  <c r="G82" s="1"/>
  <c r="F82" i="13"/>
  <c r="H5" i="11"/>
  <c r="W8" i="14"/>
  <c r="AS15" i="12"/>
  <c r="AR13" i="15"/>
  <c r="AQ8" i="14"/>
  <c r="BG12" s="1"/>
  <c r="S8" i="15"/>
  <c r="BG14" s="1"/>
  <c r="S7"/>
  <c r="AE8" i="14"/>
  <c r="AR12" i="15"/>
  <c r="X11"/>
  <c r="X13"/>
  <c r="AO13" s="1"/>
  <c r="AF15"/>
  <c r="AF11"/>
  <c r="AR15"/>
  <c r="AN11" i="14"/>
  <c r="AN12"/>
  <c r="Z8"/>
  <c r="BJ21"/>
  <c r="BJ51"/>
  <c r="AN14"/>
  <c r="BA30"/>
  <c r="X12" i="15"/>
  <c r="AO12" s="1"/>
  <c r="AF12"/>
  <c r="AF13"/>
  <c r="AN13" i="14"/>
  <c r="BC20"/>
  <c r="BJ81"/>
  <c r="AR10" i="15"/>
  <c r="AO10"/>
  <c r="AH10"/>
  <c r="X16"/>
  <c r="AH16"/>
  <c r="BJ14" i="14"/>
  <c r="BJ44"/>
  <c r="X15" i="15"/>
  <c r="AF17"/>
  <c r="AG8" i="14"/>
  <c r="AN15"/>
  <c r="BC24"/>
  <c r="BJ66"/>
  <c r="BJ89"/>
  <c r="BJ74"/>
  <c r="BJ96"/>
  <c r="BC12"/>
  <c r="BA22"/>
  <c r="BJ29"/>
  <c r="BC32"/>
  <c r="BA34"/>
  <c r="AF14" i="15"/>
  <c r="X14"/>
  <c r="U8"/>
  <c r="AH14"/>
  <c r="AA14"/>
  <c r="BL12" i="14"/>
  <c r="BA26"/>
  <c r="BJ36"/>
  <c r="AR14" i="15"/>
  <c r="AF10"/>
  <c r="AA11"/>
  <c r="AA12"/>
  <c r="AA13"/>
  <c r="X17"/>
  <c r="AO17" s="1"/>
  <c r="AA15"/>
  <c r="AF16"/>
  <c r="BL89" i="14"/>
  <c r="BJ59"/>
  <c r="BH29"/>
  <c r="BK74"/>
  <c r="BI44"/>
  <c r="BG14"/>
  <c r="AD16"/>
  <c r="AD15"/>
  <c r="AD17"/>
  <c r="AD12"/>
  <c r="AD13"/>
  <c r="AD14"/>
  <c r="AD11"/>
  <c r="BC26"/>
  <c r="BC14"/>
  <c r="BC34"/>
  <c r="BC22"/>
  <c r="BL14"/>
  <c r="AR11" i="15"/>
  <c r="AR17"/>
  <c r="R8"/>
  <c r="AA16"/>
  <c r="AR16"/>
  <c r="AA17"/>
  <c r="H8" i="8"/>
  <c r="J10"/>
  <c r="E10" i="9" s="1"/>
  <c r="AS10" s="1"/>
  <c r="B4"/>
  <c r="B1" s="1"/>
  <c r="HD10" i="12"/>
  <c r="H9" i="8"/>
  <c r="G8"/>
  <c r="C10" i="12"/>
  <c r="C10" i="13" s="1"/>
  <c r="Y10" s="1"/>
  <c r="HZ13" i="12"/>
  <c r="G10" i="8"/>
  <c r="IV7" i="9"/>
  <c r="IK12"/>
  <c r="C7" i="12"/>
  <c r="V7" s="1"/>
  <c r="E6" i="9"/>
  <c r="AS6" s="1"/>
  <c r="H12" i="8"/>
  <c r="JR6" i="16"/>
  <c r="HD6" i="12"/>
  <c r="IK12"/>
  <c r="D12" i="13"/>
  <c r="D12" i="11" s="1"/>
  <c r="IV12" s="1"/>
  <c r="J12" i="8"/>
  <c r="N13" s="1"/>
  <c r="HO8" i="9"/>
  <c r="C6" i="12"/>
  <c r="C6" i="13" s="1"/>
  <c r="R6" s="1"/>
  <c r="C11" i="12"/>
  <c r="AE11" s="1"/>
  <c r="IV12"/>
  <c r="AS14" i="13"/>
  <c r="E14" i="11"/>
  <c r="AS14" s="1"/>
  <c r="HD11" i="9"/>
  <c r="HD6"/>
  <c r="IK8"/>
  <c r="HZ11"/>
  <c r="HD12"/>
  <c r="IV12"/>
  <c r="IK6" i="12"/>
  <c r="HO8"/>
  <c r="HO10"/>
  <c r="HD8"/>
  <c r="H13" i="8"/>
  <c r="HZ6" i="9"/>
  <c r="HD7"/>
  <c r="IV11"/>
  <c r="HO12"/>
  <c r="IV6" i="12"/>
  <c r="IK8"/>
  <c r="IK10"/>
  <c r="C12"/>
  <c r="Y12" s="1"/>
  <c r="HD12"/>
  <c r="AS14"/>
  <c r="D10" i="13"/>
  <c r="D10" i="11" s="1"/>
  <c r="D10" i="7" s="1"/>
  <c r="IV6" i="9"/>
  <c r="HZ7"/>
  <c r="HD8"/>
  <c r="C8" i="12"/>
  <c r="Q8" s="1"/>
  <c r="AS8"/>
  <c r="IV8"/>
  <c r="IV10"/>
  <c r="HO12"/>
  <c r="D6" i="13"/>
  <c r="HD6" s="1"/>
  <c r="D8"/>
  <c r="HO8" s="1"/>
  <c r="G7" i="8"/>
  <c r="J7"/>
  <c r="L8" s="1"/>
  <c r="H7"/>
  <c r="N9"/>
  <c r="E9" i="9"/>
  <c r="L9" i="8"/>
  <c r="G11"/>
  <c r="J11"/>
  <c r="H11"/>
  <c r="E13" i="9"/>
  <c r="D15" i="12"/>
  <c r="AF13"/>
  <c r="AB13"/>
  <c r="X13"/>
  <c r="T13"/>
  <c r="P13"/>
  <c r="AE13"/>
  <c r="AA13"/>
  <c r="W13"/>
  <c r="S13"/>
  <c r="C13" i="13"/>
  <c r="AG13" i="12"/>
  <c r="Y13"/>
  <c r="Q13"/>
  <c r="AD13"/>
  <c r="V13"/>
  <c r="AC13"/>
  <c r="U13"/>
  <c r="AH13"/>
  <c r="Z13"/>
  <c r="R13"/>
  <c r="E8" i="9"/>
  <c r="HO6"/>
  <c r="HO7"/>
  <c r="HZ8"/>
  <c r="HO11"/>
  <c r="AS6" i="12"/>
  <c r="IV9"/>
  <c r="HD9"/>
  <c r="D9" i="13"/>
  <c r="IK9" i="12"/>
  <c r="HO9"/>
  <c r="E11" i="11"/>
  <c r="AS11" i="13"/>
  <c r="AS12" i="12"/>
  <c r="D14"/>
  <c r="E7" i="11"/>
  <c r="AS7" i="13"/>
  <c r="E10" i="11"/>
  <c r="AS10" i="13"/>
  <c r="G9" i="8"/>
  <c r="G13"/>
  <c r="HO9" i="9"/>
  <c r="IK9"/>
  <c r="HO10"/>
  <c r="IK10"/>
  <c r="D14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IV13"/>
  <c r="HZ13"/>
  <c r="HD13"/>
  <c r="HO13"/>
  <c r="E6" i="11"/>
  <c r="AS6" i="13"/>
  <c r="IV7" i="12"/>
  <c r="HD7"/>
  <c r="D7" i="13"/>
  <c r="IK7" i="12"/>
  <c r="HO7"/>
  <c r="E9" i="11"/>
  <c r="AS9" i="13"/>
  <c r="HZ9" i="12"/>
  <c r="AS10"/>
  <c r="E12" i="11"/>
  <c r="AS12" i="13"/>
  <c r="IV13" i="12"/>
  <c r="HD13"/>
  <c r="D13" i="13"/>
  <c r="IK13" i="12"/>
  <c r="HO13"/>
  <c r="E13" i="11"/>
  <c r="AS13" i="13"/>
  <c r="HD9" i="9"/>
  <c r="HZ9"/>
  <c r="HD10"/>
  <c r="HZ10"/>
  <c r="IK13"/>
  <c r="E8" i="11"/>
  <c r="AS8" i="13"/>
  <c r="C9" i="12"/>
  <c r="IV11"/>
  <c r="HD11"/>
  <c r="D11" i="13"/>
  <c r="IK11" i="12"/>
  <c r="HO11"/>
  <c r="HO6"/>
  <c r="AS7"/>
  <c r="AS9"/>
  <c r="AS11"/>
  <c r="AS13"/>
  <c r="JG9" i="16"/>
  <c r="IK6"/>
  <c r="KC6"/>
  <c r="IV10"/>
  <c r="JR10"/>
  <c r="JG6"/>
  <c r="JR11"/>
  <c r="JG11"/>
  <c r="JG13"/>
  <c r="JG12"/>
  <c r="IV9"/>
  <c r="KC8"/>
  <c r="IK8"/>
  <c r="JG8"/>
  <c r="IV8"/>
  <c r="IV7"/>
  <c r="JG7"/>
  <c r="IV6"/>
  <c r="IK7"/>
  <c r="KC7"/>
  <c r="JR8"/>
  <c r="IK9"/>
  <c r="KC9"/>
  <c r="IK10"/>
  <c r="KC10"/>
  <c r="KC11"/>
  <c r="IK11"/>
  <c r="IV11"/>
  <c r="IK12"/>
  <c r="KC12"/>
  <c r="JR13"/>
  <c r="IV13"/>
  <c r="KC13"/>
  <c r="IK13"/>
  <c r="IV12"/>
  <c r="K5" i="13" l="1"/>
  <c r="H82"/>
  <c r="AD10" i="15"/>
  <c r="AD18"/>
  <c r="AD21"/>
  <c r="AD22"/>
  <c r="AD19"/>
  <c r="AD20"/>
  <c r="AD23"/>
  <c r="BC28" i="14"/>
  <c r="BB20"/>
  <c r="BG69"/>
  <c r="BG16"/>
  <c r="N20"/>
  <c r="BL31"/>
  <c r="BL69"/>
  <c r="BL16"/>
  <c r="BL46"/>
  <c r="BL91"/>
  <c r="BL24"/>
  <c r="BL54"/>
  <c r="BL61"/>
  <c r="BL39"/>
  <c r="BL76"/>
  <c r="AH1" i="16"/>
  <c r="AI18"/>
  <c r="AU18" s="1"/>
  <c r="AI17"/>
  <c r="AU17" s="1"/>
  <c r="AI19"/>
  <c r="AU19" s="1"/>
  <c r="AI20"/>
  <c r="AU20" s="1"/>
  <c r="Q2" i="18"/>
  <c r="D26"/>
  <c r="C25"/>
  <c r="AA14"/>
  <c r="AL14"/>
  <c r="V14"/>
  <c r="AB14"/>
  <c r="AN14" s="1"/>
  <c r="AH14"/>
  <c r="AT14" s="1"/>
  <c r="X14"/>
  <c r="U14"/>
  <c r="S14"/>
  <c r="AJ14"/>
  <c r="AV14" s="1"/>
  <c r="AG14"/>
  <c r="AS14" s="1"/>
  <c r="AE14"/>
  <c r="AQ14" s="1"/>
  <c r="C15"/>
  <c r="Z14"/>
  <c r="AF14"/>
  <c r="AR14" s="1"/>
  <c r="AC14"/>
  <c r="AO14" s="1"/>
  <c r="R14"/>
  <c r="Y14"/>
  <c r="W14"/>
  <c r="AK14"/>
  <c r="AW14" s="1"/>
  <c r="AI14"/>
  <c r="AU14" s="1"/>
  <c r="AD14"/>
  <c r="AP14" s="1"/>
  <c r="T14"/>
  <c r="P2"/>
  <c r="P3"/>
  <c r="AI6" i="16"/>
  <c r="AU6" s="1"/>
  <c r="KS7"/>
  <c r="KY7"/>
  <c r="KZ7" s="1"/>
  <c r="KY4"/>
  <c r="KZ4" s="1"/>
  <c r="KS10"/>
  <c r="KY10"/>
  <c r="KZ10" s="1"/>
  <c r="KR2"/>
  <c r="KT9"/>
  <c r="KT5"/>
  <c r="KU5" s="1"/>
  <c r="KT13"/>
  <c r="KT8"/>
  <c r="KU8" s="1"/>
  <c r="KT12"/>
  <c r="KT11"/>
  <c r="KT7"/>
  <c r="KU7" s="1"/>
  <c r="KT10"/>
  <c r="KU10" s="1"/>
  <c r="KT6"/>
  <c r="KU6" s="1"/>
  <c r="KR1"/>
  <c r="KX7" s="1"/>
  <c r="AJ9"/>
  <c r="AV9" s="1"/>
  <c r="II5"/>
  <c r="II8" s="1"/>
  <c r="AX5"/>
  <c r="BL5" s="1"/>
  <c r="KS5"/>
  <c r="KT4"/>
  <c r="KQ13"/>
  <c r="KY13" s="1"/>
  <c r="KS4"/>
  <c r="KS8"/>
  <c r="KQ12"/>
  <c r="BG96" i="14"/>
  <c r="BG44"/>
  <c r="BJ72"/>
  <c r="BJ64"/>
  <c r="BG66"/>
  <c r="BG89"/>
  <c r="BA32"/>
  <c r="BA20"/>
  <c r="BA28"/>
  <c r="BA16"/>
  <c r="BA24"/>
  <c r="BG39"/>
  <c r="I5" i="16"/>
  <c r="BG61" i="14"/>
  <c r="BG91"/>
  <c r="BI44" i="15"/>
  <c r="BG84" i="14"/>
  <c r="G82" i="7"/>
  <c r="I5"/>
  <c r="AD17" i="15"/>
  <c r="AD11"/>
  <c r="IV5" i="11"/>
  <c r="HO5"/>
  <c r="HD5"/>
  <c r="D5" i="7"/>
  <c r="IK5" i="11"/>
  <c r="HZ5"/>
  <c r="L5" i="13"/>
  <c r="J82"/>
  <c r="G82" i="9"/>
  <c r="I5"/>
  <c r="I5" i="11"/>
  <c r="G82"/>
  <c r="G82" i="12"/>
  <c r="I5"/>
  <c r="AE7" i="9"/>
  <c r="AA7"/>
  <c r="W7"/>
  <c r="S7"/>
  <c r="AH7"/>
  <c r="AD7"/>
  <c r="Z7"/>
  <c r="V7"/>
  <c r="R7"/>
  <c r="AG7"/>
  <c r="AC7"/>
  <c r="Y7"/>
  <c r="U7"/>
  <c r="Q7"/>
  <c r="T7"/>
  <c r="AF7"/>
  <c r="P7"/>
  <c r="AB7"/>
  <c r="C8"/>
  <c r="X7"/>
  <c r="BJ57" i="14"/>
  <c r="BL89" i="15"/>
  <c r="BC30"/>
  <c r="BJ59"/>
  <c r="BH29"/>
  <c r="BB22"/>
  <c r="BK74"/>
  <c r="BA14"/>
  <c r="BJ12" i="14"/>
  <c r="BJ19"/>
  <c r="BL9"/>
  <c r="BG51"/>
  <c r="BJ34"/>
  <c r="BJ79"/>
  <c r="BJ94"/>
  <c r="BG59"/>
  <c r="BG21"/>
  <c r="BJ27"/>
  <c r="BJ87"/>
  <c r="BG74"/>
  <c r="BJ49"/>
  <c r="BG36"/>
  <c r="BJ42"/>
  <c r="BG29"/>
  <c r="BG81"/>
  <c r="BI42"/>
  <c r="BK72"/>
  <c r="BH27"/>
  <c r="BG46"/>
  <c r="BL87"/>
  <c r="V6" i="12"/>
  <c r="B4"/>
  <c r="B1" s="1"/>
  <c r="A9" s="1"/>
  <c r="A12" i="9"/>
  <c r="T10" i="12"/>
  <c r="P10" i="13"/>
  <c r="AF10" i="12"/>
  <c r="AQ10" s="1"/>
  <c r="AE10"/>
  <c r="AP10" s="1"/>
  <c r="L13" i="8"/>
  <c r="BA12" i="14"/>
  <c r="AD14" i="15"/>
  <c r="AD15"/>
  <c r="AD13"/>
  <c r="AN8" i="14"/>
  <c r="BK69" s="1"/>
  <c r="BG24"/>
  <c r="BG54"/>
  <c r="BG76"/>
  <c r="AD12" i="15"/>
  <c r="AD16"/>
  <c r="BG31" i="14"/>
  <c r="AO15" i="15"/>
  <c r="AO11"/>
  <c r="AD8" i="12"/>
  <c r="AO8" s="1"/>
  <c r="IV10" i="13"/>
  <c r="Z8" i="12"/>
  <c r="AK8" s="1"/>
  <c r="U8"/>
  <c r="R8"/>
  <c r="AC8"/>
  <c r="AN8" s="1"/>
  <c r="HD10" i="11"/>
  <c r="AA6" i="12"/>
  <c r="AL6" s="1"/>
  <c r="AH8"/>
  <c r="Y8"/>
  <c r="AJ8" s="1"/>
  <c r="Q6" i="13"/>
  <c r="C6" i="11"/>
  <c r="X6" s="1"/>
  <c r="U12" i="12"/>
  <c r="P6" i="13"/>
  <c r="V6"/>
  <c r="AH12" i="12"/>
  <c r="Z6"/>
  <c r="AK6" s="1"/>
  <c r="Q6"/>
  <c r="T6" i="13"/>
  <c r="X8" i="15"/>
  <c r="AO16"/>
  <c r="AD8" i="14"/>
  <c r="AF8" i="15"/>
  <c r="BH77" s="1"/>
  <c r="AH8"/>
  <c r="BK55" s="1"/>
  <c r="AR8"/>
  <c r="BL88" s="1"/>
  <c r="AD12" i="12"/>
  <c r="AO12" s="1"/>
  <c r="Q12"/>
  <c r="BJ91" i="14"/>
  <c r="BG94"/>
  <c r="BJ76"/>
  <c r="BJ61"/>
  <c r="BG87"/>
  <c r="BJ84"/>
  <c r="BG79"/>
  <c r="BG72"/>
  <c r="BG57"/>
  <c r="BG49"/>
  <c r="BJ39"/>
  <c r="BG64"/>
  <c r="BG27"/>
  <c r="BJ16"/>
  <c r="BJ69"/>
  <c r="BG34"/>
  <c r="BJ46"/>
  <c r="BJ31"/>
  <c r="BG19"/>
  <c r="BG42"/>
  <c r="BJ24"/>
  <c r="BJ9"/>
  <c r="BK96" i="15"/>
  <c r="BL73"/>
  <c r="BK59"/>
  <c r="BL58"/>
  <c r="BK44"/>
  <c r="BL43"/>
  <c r="BB30"/>
  <c r="BL28"/>
  <c r="BC25"/>
  <c r="BK21"/>
  <c r="BL95"/>
  <c r="BK81"/>
  <c r="BK66"/>
  <c r="BK51"/>
  <c r="BK36"/>
  <c r="BB26"/>
  <c r="BC21"/>
  <c r="BC17"/>
  <c r="BL80"/>
  <c r="BL65"/>
  <c r="BL50"/>
  <c r="BL35"/>
  <c r="BB34"/>
  <c r="BC33"/>
  <c r="BK29"/>
  <c r="BK14"/>
  <c r="BL13"/>
  <c r="BC13"/>
  <c r="BK89"/>
  <c r="BB14"/>
  <c r="BB18"/>
  <c r="BL20"/>
  <c r="AO14"/>
  <c r="AA8"/>
  <c r="BL96"/>
  <c r="BL44"/>
  <c r="BL36"/>
  <c r="BC26"/>
  <c r="BL81"/>
  <c r="BL21"/>
  <c r="BC14"/>
  <c r="BL74"/>
  <c r="BL66"/>
  <c r="BC34"/>
  <c r="BL29"/>
  <c r="BC22"/>
  <c r="BL59"/>
  <c r="BL51"/>
  <c r="BC18"/>
  <c r="BL14"/>
  <c r="AD10" i="12"/>
  <c r="AO10" s="1"/>
  <c r="AC10" i="13"/>
  <c r="AN10" s="1"/>
  <c r="Q10" i="12"/>
  <c r="A13" i="9"/>
  <c r="R12" i="12"/>
  <c r="AG12"/>
  <c r="AR12" s="1"/>
  <c r="U6"/>
  <c r="S6" i="13"/>
  <c r="Y6"/>
  <c r="AJ6" s="1"/>
  <c r="V10"/>
  <c r="W6" i="12"/>
  <c r="AG10" i="13"/>
  <c r="AR10" s="1"/>
  <c r="A7" i="9"/>
  <c r="AG10" i="12"/>
  <c r="AR10" s="1"/>
  <c r="A10" i="9"/>
  <c r="S10" i="13"/>
  <c r="AF10"/>
  <c r="AQ10" s="1"/>
  <c r="A6" i="9"/>
  <c r="R10" i="12"/>
  <c r="Z10" i="13"/>
  <c r="AK10" s="1"/>
  <c r="T10"/>
  <c r="A9" i="9"/>
  <c r="AH10" i="12"/>
  <c r="U10"/>
  <c r="A11" i="9"/>
  <c r="D6" i="11"/>
  <c r="D6" i="7" s="1"/>
  <c r="W10" i="13"/>
  <c r="Q10"/>
  <c r="A8" i="9"/>
  <c r="IK6" i="13"/>
  <c r="Y11" i="12"/>
  <c r="AJ11" s="1"/>
  <c r="N10" i="8"/>
  <c r="HO6" i="13"/>
  <c r="HZ6"/>
  <c r="HO12"/>
  <c r="AB11" i="12"/>
  <c r="AM11" s="1"/>
  <c r="HZ12" i="11"/>
  <c r="C11" i="13"/>
  <c r="C11" i="11" s="1"/>
  <c r="L10" i="8"/>
  <c r="IK12" i="11"/>
  <c r="X11" i="12"/>
  <c r="V11"/>
  <c r="P7"/>
  <c r="HD10" i="13"/>
  <c r="IV10" i="11"/>
  <c r="AF7" i="12"/>
  <c r="AQ7" s="1"/>
  <c r="AG7"/>
  <c r="AR7" s="1"/>
  <c r="S7"/>
  <c r="HO10" i="13"/>
  <c r="Z10" i="12"/>
  <c r="AK10" s="1"/>
  <c r="R6"/>
  <c r="AC10"/>
  <c r="AN10" s="1"/>
  <c r="AG6"/>
  <c r="AR6" s="1"/>
  <c r="IK10" i="13"/>
  <c r="D12" i="7"/>
  <c r="HO12" s="1"/>
  <c r="Z6" i="13"/>
  <c r="AK6" s="1"/>
  <c r="W6"/>
  <c r="AB6"/>
  <c r="AM6" s="1"/>
  <c r="AC6"/>
  <c r="AN6" s="1"/>
  <c r="AA11" i="12"/>
  <c r="AL11" s="1"/>
  <c r="AD10" i="13"/>
  <c r="AO10" s="1"/>
  <c r="AA10"/>
  <c r="AL10" s="1"/>
  <c r="X10"/>
  <c r="U10"/>
  <c r="C10" i="11"/>
  <c r="X10" s="1"/>
  <c r="X10" i="12"/>
  <c r="W10"/>
  <c r="AA10"/>
  <c r="AL10" s="1"/>
  <c r="V10"/>
  <c r="AH6"/>
  <c r="HD12" i="13"/>
  <c r="Y10" i="12"/>
  <c r="AJ10" s="1"/>
  <c r="AC6"/>
  <c r="AN6" s="1"/>
  <c r="IK8" i="13"/>
  <c r="HZ10"/>
  <c r="AE6"/>
  <c r="AP6" s="1"/>
  <c r="AF6"/>
  <c r="AQ6" s="1"/>
  <c r="AG6"/>
  <c r="AR6" s="1"/>
  <c r="AG11" i="12"/>
  <c r="AR11" s="1"/>
  <c r="R10" i="13"/>
  <c r="AH10"/>
  <c r="AE10"/>
  <c r="AP10" s="1"/>
  <c r="AB10"/>
  <c r="AM10" s="1"/>
  <c r="P10" i="12"/>
  <c r="P6"/>
  <c r="S10"/>
  <c r="AB10"/>
  <c r="AM10" s="1"/>
  <c r="AB6"/>
  <c r="AM6" s="1"/>
  <c r="S6"/>
  <c r="AJ12"/>
  <c r="HZ10" i="11"/>
  <c r="HD8" i="13"/>
  <c r="IK10" i="11"/>
  <c r="AC7" i="12"/>
  <c r="AN7" s="1"/>
  <c r="IV6" i="13"/>
  <c r="AH7" i="12"/>
  <c r="X6"/>
  <c r="Y7"/>
  <c r="AJ7" s="1"/>
  <c r="U7"/>
  <c r="Z7"/>
  <c r="AK7" s="1"/>
  <c r="W7"/>
  <c r="T7"/>
  <c r="E12" i="9"/>
  <c r="AS12" s="1"/>
  <c r="AD11" i="12"/>
  <c r="AO11" s="1"/>
  <c r="AH11"/>
  <c r="Z12"/>
  <c r="AK12" s="1"/>
  <c r="AC12"/>
  <c r="AN12" s="1"/>
  <c r="D8" i="11"/>
  <c r="IV8" s="1"/>
  <c r="HO12"/>
  <c r="HD12"/>
  <c r="AC11" i="12"/>
  <c r="AN11" s="1"/>
  <c r="Q7"/>
  <c r="Z11"/>
  <c r="AK11" s="1"/>
  <c r="Q11"/>
  <c r="S11"/>
  <c r="P11"/>
  <c r="AF11"/>
  <c r="AQ11" s="1"/>
  <c r="R7"/>
  <c r="AA7"/>
  <c r="AL7" s="1"/>
  <c r="X7"/>
  <c r="HO10" i="11"/>
  <c r="B13" i="12"/>
  <c r="V12"/>
  <c r="V8"/>
  <c r="AD6"/>
  <c r="AO6" s="1"/>
  <c r="IV12" i="13"/>
  <c r="IV8"/>
  <c r="AG8" i="12"/>
  <c r="AR8" s="1"/>
  <c r="Y6"/>
  <c r="AJ6" s="1"/>
  <c r="IK12" i="13"/>
  <c r="HZ12"/>
  <c r="HZ8"/>
  <c r="U11" i="12"/>
  <c r="AH6" i="13"/>
  <c r="AA6"/>
  <c r="AL6" s="1"/>
  <c r="X6"/>
  <c r="U6"/>
  <c r="R11" i="12"/>
  <c r="W11"/>
  <c r="T11"/>
  <c r="AD6" i="13"/>
  <c r="AO6" s="1"/>
  <c r="C7"/>
  <c r="W7" s="1"/>
  <c r="AE7" i="12"/>
  <c r="AP7" s="1"/>
  <c r="AB7"/>
  <c r="AM7" s="1"/>
  <c r="L12" i="8"/>
  <c r="AF6" i="12"/>
  <c r="AQ6" s="1"/>
  <c r="AE6"/>
  <c r="AP6" s="1"/>
  <c r="T6"/>
  <c r="AD7"/>
  <c r="AO7" s="1"/>
  <c r="AJ10" i="13"/>
  <c r="C12"/>
  <c r="AB12" i="12"/>
  <c r="AM12" s="1"/>
  <c r="T12"/>
  <c r="AE12"/>
  <c r="AP12" s="1"/>
  <c r="AA12"/>
  <c r="AL12" s="1"/>
  <c r="S12"/>
  <c r="AF12"/>
  <c r="AQ12" s="1"/>
  <c r="X12"/>
  <c r="P12"/>
  <c r="W12"/>
  <c r="AP11"/>
  <c r="AK13"/>
  <c r="AR13"/>
  <c r="AL13"/>
  <c r="C8" i="13"/>
  <c r="AA8" i="12"/>
  <c r="AL8" s="1"/>
  <c r="S8"/>
  <c r="AF8"/>
  <c r="AQ8" s="1"/>
  <c r="X8"/>
  <c r="P8"/>
  <c r="AB8"/>
  <c r="AM8" s="1"/>
  <c r="AE8"/>
  <c r="AP8" s="1"/>
  <c r="W8"/>
  <c r="T8"/>
  <c r="G14" i="8"/>
  <c r="E13" i="7"/>
  <c r="AS13" i="11"/>
  <c r="D13"/>
  <c r="IK13" i="13"/>
  <c r="HZ13"/>
  <c r="HO13"/>
  <c r="IV13"/>
  <c r="HD13"/>
  <c r="HB5"/>
  <c r="HB14" s="1"/>
  <c r="AS5"/>
  <c r="E7" i="7"/>
  <c r="AS7" i="11"/>
  <c r="D14" i="13"/>
  <c r="D14" i="11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C14" i="12"/>
  <c r="AS8" i="9"/>
  <c r="AO13" i="12"/>
  <c r="C13" i="11"/>
  <c r="AE13" i="13"/>
  <c r="AP13" s="1"/>
  <c r="AA13"/>
  <c r="AL13" s="1"/>
  <c r="W13"/>
  <c r="S13"/>
  <c r="AH13"/>
  <c r="AD13"/>
  <c r="AO13" s="1"/>
  <c r="Z13"/>
  <c r="AK13" s="1"/>
  <c r="V13"/>
  <c r="R13"/>
  <c r="AG13"/>
  <c r="AR13" s="1"/>
  <c r="AC13"/>
  <c r="AN13" s="1"/>
  <c r="Y13"/>
  <c r="AJ13" s="1"/>
  <c r="U13"/>
  <c r="Q13"/>
  <c r="AF13"/>
  <c r="AQ13" s="1"/>
  <c r="AB13"/>
  <c r="AM13" s="1"/>
  <c r="X13"/>
  <c r="T13"/>
  <c r="P13"/>
  <c r="AP13" i="12"/>
  <c r="AM13"/>
  <c r="G15" i="8"/>
  <c r="G16"/>
  <c r="AO6" i="9"/>
  <c r="AK6"/>
  <c r="AR6"/>
  <c r="AQ6"/>
  <c r="AM6"/>
  <c r="AN6"/>
  <c r="AP6"/>
  <c r="AL6"/>
  <c r="AJ6"/>
  <c r="D10" i="6"/>
  <c r="IK10" i="7"/>
  <c r="HO10"/>
  <c r="IV10"/>
  <c r="HZ10"/>
  <c r="HD10"/>
  <c r="D7" i="11"/>
  <c r="IK7" i="13"/>
  <c r="HZ7"/>
  <c r="HO7"/>
  <c r="IV7"/>
  <c r="HD7"/>
  <c r="E8" i="7"/>
  <c r="AS8" i="11"/>
  <c r="E12" i="7"/>
  <c r="AS12" i="11"/>
  <c r="E9" i="7"/>
  <c r="AS9" i="11"/>
  <c r="E6" i="7"/>
  <c r="AS6" i="11"/>
  <c r="E11" i="7"/>
  <c r="AS11" i="11"/>
  <c r="D9"/>
  <c r="IK9" i="13"/>
  <c r="HZ9"/>
  <c r="HO9"/>
  <c r="IV9"/>
  <c r="HD9"/>
  <c r="AQ13" i="12"/>
  <c r="C15"/>
  <c r="D15" i="13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16" i="12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L7" i="8"/>
  <c r="N7"/>
  <c r="E7" i="9"/>
  <c r="N8" i="8"/>
  <c r="L11"/>
  <c r="E11" i="9"/>
  <c r="N11" i="8"/>
  <c r="N12"/>
  <c r="D11" i="11"/>
  <c r="IK11" i="13"/>
  <c r="HZ11"/>
  <c r="HO11"/>
  <c r="IV11"/>
  <c r="HD11"/>
  <c r="AF9" i="12"/>
  <c r="AB9"/>
  <c r="AM9" s="1"/>
  <c r="X9"/>
  <c r="T9"/>
  <c r="P9"/>
  <c r="AE9"/>
  <c r="AP9" s="1"/>
  <c r="AA9"/>
  <c r="AL9" s="1"/>
  <c r="W9"/>
  <c r="S9"/>
  <c r="C9" i="13"/>
  <c r="AH9" i="12"/>
  <c r="Z9"/>
  <c r="AK9" s="1"/>
  <c r="R9"/>
  <c r="AD9"/>
  <c r="AO9" s="1"/>
  <c r="V9"/>
  <c r="Y9"/>
  <c r="AJ9" s="1"/>
  <c r="AC9"/>
  <c r="AN9" s="1"/>
  <c r="U9"/>
  <c r="AG9"/>
  <c r="AR9" s="1"/>
  <c r="Q9"/>
  <c r="AS10" i="11"/>
  <c r="E10" i="7"/>
  <c r="HB5" i="12"/>
  <c r="HB7" s="1"/>
  <c r="AS5"/>
  <c r="AN13"/>
  <c r="AJ13"/>
  <c r="AS13" i="9"/>
  <c r="AS9"/>
  <c r="CL5" i="16"/>
  <c r="AH6"/>
  <c r="AT6" s="1"/>
  <c r="AK6"/>
  <c r="AW6" s="1"/>
  <c r="AL6"/>
  <c r="AI9"/>
  <c r="AU9" s="1"/>
  <c r="II11"/>
  <c r="AJ8"/>
  <c r="AV8" s="1"/>
  <c r="AH18" l="1"/>
  <c r="AT18" s="1"/>
  <c r="AH17"/>
  <c r="AT17" s="1"/>
  <c r="AH19"/>
  <c r="AT19" s="1"/>
  <c r="AH20"/>
  <c r="AT20" s="1"/>
  <c r="AG1"/>
  <c r="BH81" i="15"/>
  <c r="BL32"/>
  <c r="BL77"/>
  <c r="BL17"/>
  <c r="BL92"/>
  <c r="BL25"/>
  <c r="BL47"/>
  <c r="BL40"/>
  <c r="BL70"/>
  <c r="BL10"/>
  <c r="BL62"/>
  <c r="BL55"/>
  <c r="N21" i="14"/>
  <c r="II12" i="16"/>
  <c r="DY5"/>
  <c r="Q1" i="18"/>
  <c r="II9" i="16"/>
  <c r="II13"/>
  <c r="II6"/>
  <c r="AF15" i="18"/>
  <c r="AR15" s="1"/>
  <c r="AI15"/>
  <c r="AU15" s="1"/>
  <c r="S15"/>
  <c r="Z15"/>
  <c r="AG15"/>
  <c r="AS15" s="1"/>
  <c r="AL15"/>
  <c r="AH15"/>
  <c r="AT15" s="1"/>
  <c r="AB15"/>
  <c r="AN15" s="1"/>
  <c r="X15"/>
  <c r="R15"/>
  <c r="AJ15"/>
  <c r="AV15" s="1"/>
  <c r="T15"/>
  <c r="W15"/>
  <c r="AD15"/>
  <c r="AP15" s="1"/>
  <c r="AK15"/>
  <c r="AW15" s="1"/>
  <c r="U15"/>
  <c r="AE15"/>
  <c r="AQ15" s="1"/>
  <c r="V15"/>
  <c r="AC15"/>
  <c r="AO15" s="1"/>
  <c r="C16"/>
  <c r="AA15"/>
  <c r="Y15"/>
  <c r="II10" i="16"/>
  <c r="II7"/>
  <c r="D27" i="18"/>
  <c r="C26"/>
  <c r="LA13" i="16"/>
  <c r="KZ13"/>
  <c r="KS12"/>
  <c r="KY12"/>
  <c r="KY2" s="1"/>
  <c r="KT2"/>
  <c r="LA10"/>
  <c r="LA4"/>
  <c r="KU9"/>
  <c r="LA9"/>
  <c r="LA8"/>
  <c r="LA6"/>
  <c r="LA5"/>
  <c r="LA7"/>
  <c r="KU11"/>
  <c r="LA11"/>
  <c r="KQ2"/>
  <c r="BY5"/>
  <c r="AG7"/>
  <c r="AS7" s="1"/>
  <c r="AH7"/>
  <c r="AT7" s="1"/>
  <c r="AJ7"/>
  <c r="AV7" s="1"/>
  <c r="AL9"/>
  <c r="AH9"/>
  <c r="AT9" s="1"/>
  <c r="FY5"/>
  <c r="DL5"/>
  <c r="AK8"/>
  <c r="AW8" s="1"/>
  <c r="AH8"/>
  <c r="AT8" s="1"/>
  <c r="AI7"/>
  <c r="AU7" s="1"/>
  <c r="AK7"/>
  <c r="AW7" s="1"/>
  <c r="AL7"/>
  <c r="AG9"/>
  <c r="AS9" s="1"/>
  <c r="EL5"/>
  <c r="CY5"/>
  <c r="FL5"/>
  <c r="AI8"/>
  <c r="AU8" s="1"/>
  <c r="AL8"/>
  <c r="GL5"/>
  <c r="EY5"/>
  <c r="AK9"/>
  <c r="AW9" s="1"/>
  <c r="KX12"/>
  <c r="KX13"/>
  <c r="KX5"/>
  <c r="KX10"/>
  <c r="KX11"/>
  <c r="KX4"/>
  <c r="KX8"/>
  <c r="KX9"/>
  <c r="KX6"/>
  <c r="KU12"/>
  <c r="KU4"/>
  <c r="KS13"/>
  <c r="KU13"/>
  <c r="KP3"/>
  <c r="BH59" i="15"/>
  <c r="BH32"/>
  <c r="BK35"/>
  <c r="BH36"/>
  <c r="BH40"/>
  <c r="BK88"/>
  <c r="H82" i="7"/>
  <c r="J5"/>
  <c r="H82" i="16"/>
  <c r="J5"/>
  <c r="Q10" i="11"/>
  <c r="K82" i="13"/>
  <c r="M5"/>
  <c r="N5" s="1"/>
  <c r="H82" i="11"/>
  <c r="J5"/>
  <c r="HO5" i="7"/>
  <c r="IV5"/>
  <c r="HD5"/>
  <c r="IK5"/>
  <c r="HZ5"/>
  <c r="D5" i="6"/>
  <c r="AG8" i="9"/>
  <c r="AC8"/>
  <c r="AN8" s="1"/>
  <c r="Y8"/>
  <c r="U8"/>
  <c r="Q8"/>
  <c r="C9"/>
  <c r="AF8"/>
  <c r="AB8"/>
  <c r="X8"/>
  <c r="T8"/>
  <c r="P8"/>
  <c r="AE8"/>
  <c r="AA8"/>
  <c r="W8"/>
  <c r="S8"/>
  <c r="V8"/>
  <c r="AH8"/>
  <c r="R8"/>
  <c r="Z8"/>
  <c r="AK8" s="1"/>
  <c r="AD8"/>
  <c r="J5" i="12"/>
  <c r="H82"/>
  <c r="H82" i="9"/>
  <c r="J5"/>
  <c r="BH13" i="15"/>
  <c r="AD8"/>
  <c r="BJ54" i="14"/>
  <c r="Z10" i="11"/>
  <c r="AK10" s="1"/>
  <c r="Y6"/>
  <c r="AJ6" s="1"/>
  <c r="AB6"/>
  <c r="AM6" s="1"/>
  <c r="BK62" i="15"/>
  <c r="BI39" i="14"/>
  <c r="BH24"/>
  <c r="AO8" i="15"/>
  <c r="BL84" i="14"/>
  <c r="BG9"/>
  <c r="BI43" i="15"/>
  <c r="BH58"/>
  <c r="BH35"/>
  <c r="BK17"/>
  <c r="BH28"/>
  <c r="BK85"/>
  <c r="BH50"/>
  <c r="BK25"/>
  <c r="BG13"/>
  <c r="BH88"/>
  <c r="BK47"/>
  <c r="BK92"/>
  <c r="BK13"/>
  <c r="BH14"/>
  <c r="BJ58"/>
  <c r="BK73"/>
  <c r="BK10"/>
  <c r="BH20"/>
  <c r="BH65"/>
  <c r="BK77"/>
  <c r="BK40"/>
  <c r="BH43"/>
  <c r="BH73"/>
  <c r="BK32"/>
  <c r="BH80"/>
  <c r="BH95"/>
  <c r="BH92"/>
  <c r="BH55"/>
  <c r="BH47"/>
  <c r="BK50"/>
  <c r="BH21"/>
  <c r="BK65"/>
  <c r="BH74"/>
  <c r="BK43"/>
  <c r="BH51"/>
  <c r="BH10"/>
  <c r="BH70"/>
  <c r="BH62"/>
  <c r="BB13"/>
  <c r="BH96"/>
  <c r="BB17"/>
  <c r="BB29"/>
  <c r="BH89"/>
  <c r="BB25"/>
  <c r="BK58"/>
  <c r="BH66"/>
  <c r="BH17"/>
  <c r="BH85"/>
  <c r="BK80"/>
  <c r="BB33"/>
  <c r="BH44"/>
  <c r="BK95"/>
  <c r="BK28"/>
  <c r="BK20"/>
  <c r="AC6" i="11"/>
  <c r="AN6" s="1"/>
  <c r="AF6"/>
  <c r="AQ6" s="1"/>
  <c r="S6"/>
  <c r="W11" i="13"/>
  <c r="W6" i="11"/>
  <c r="AH7" i="13"/>
  <c r="V6" i="11"/>
  <c r="C6" i="7"/>
  <c r="AA6" s="1"/>
  <c r="Z6" i="11"/>
  <c r="AK6" s="1"/>
  <c r="P6"/>
  <c r="AE7" i="13"/>
  <c r="AP7" s="1"/>
  <c r="P11"/>
  <c r="U7"/>
  <c r="HD6" i="11"/>
  <c r="Q6"/>
  <c r="AG6"/>
  <c r="AR6" s="1"/>
  <c r="AD6"/>
  <c r="AO6" s="1"/>
  <c r="AA6"/>
  <c r="AL6" s="1"/>
  <c r="T6"/>
  <c r="HD12" i="7"/>
  <c r="T10" i="11"/>
  <c r="AC11" i="13"/>
  <c r="AN11" s="1"/>
  <c r="V7"/>
  <c r="U6" i="11"/>
  <c r="R6"/>
  <c r="AH6"/>
  <c r="AE6"/>
  <c r="AP6" s="1"/>
  <c r="AB7" i="13"/>
  <c r="AM7" s="1"/>
  <c r="T11"/>
  <c r="AG11"/>
  <c r="AR11" s="1"/>
  <c r="AA11"/>
  <c r="AL11" s="1"/>
  <c r="AF11"/>
  <c r="AQ11" s="1"/>
  <c r="Z11"/>
  <c r="AK11" s="1"/>
  <c r="Q11"/>
  <c r="AD11"/>
  <c r="AO11" s="1"/>
  <c r="BC29" i="15"/>
  <c r="BB21"/>
  <c r="BA13"/>
  <c r="HZ8" i="11"/>
  <c r="Y7" i="13"/>
  <c r="AJ7" s="1"/>
  <c r="C7" i="11"/>
  <c r="C7" i="7" s="1"/>
  <c r="IV12"/>
  <c r="X7" i="13"/>
  <c r="R7"/>
  <c r="AA7"/>
  <c r="AL7" s="1"/>
  <c r="IK12" i="7"/>
  <c r="IK6" i="11"/>
  <c r="X11" i="13"/>
  <c r="U11"/>
  <c r="R11"/>
  <c r="AH11"/>
  <c r="AE11"/>
  <c r="AP11" s="1"/>
  <c r="HO6" i="11"/>
  <c r="IV6"/>
  <c r="AB11" i="13"/>
  <c r="AM11" s="1"/>
  <c r="Y11"/>
  <c r="AJ11" s="1"/>
  <c r="V11"/>
  <c r="S11"/>
  <c r="HZ6" i="11"/>
  <c r="AH10"/>
  <c r="Y10"/>
  <c r="AJ10" s="1"/>
  <c r="W10"/>
  <c r="HB10" i="13"/>
  <c r="HB7"/>
  <c r="P7"/>
  <c r="AF7"/>
  <c r="AQ7" s="1"/>
  <c r="AC7"/>
  <c r="AN7" s="1"/>
  <c r="Z7"/>
  <c r="AK7" s="1"/>
  <c r="S7"/>
  <c r="C10" i="7"/>
  <c r="C10" i="6" s="1"/>
  <c r="AB10" i="11"/>
  <c r="AM10" s="1"/>
  <c r="HD8"/>
  <c r="R10"/>
  <c r="AE10"/>
  <c r="AP10" s="1"/>
  <c r="HO8"/>
  <c r="HB13" i="13"/>
  <c r="T7"/>
  <c r="Q7"/>
  <c r="AG7"/>
  <c r="AR7" s="1"/>
  <c r="AD7"/>
  <c r="AO7" s="1"/>
  <c r="U10" i="11"/>
  <c r="V10"/>
  <c r="S10"/>
  <c r="P10"/>
  <c r="AF10"/>
  <c r="AQ10" s="1"/>
  <c r="IK8"/>
  <c r="HZ12" i="7"/>
  <c r="D12" i="6"/>
  <c r="IV12" s="1"/>
  <c r="AG10" i="11"/>
  <c r="AR10" s="1"/>
  <c r="AC10"/>
  <c r="AN10" s="1"/>
  <c r="AD10"/>
  <c r="AO10" s="1"/>
  <c r="AA10"/>
  <c r="AL10" s="1"/>
  <c r="D8" i="7"/>
  <c r="D8" i="6" s="1"/>
  <c r="B4" i="16"/>
  <c r="B1" s="1"/>
  <c r="A8" s="1"/>
  <c r="A6" i="12"/>
  <c r="A10"/>
  <c r="Y8" i="13"/>
  <c r="AJ8" s="1"/>
  <c r="AB8"/>
  <c r="AM8" s="1"/>
  <c r="AE8"/>
  <c r="AP8" s="1"/>
  <c r="C8" i="11"/>
  <c r="V8" i="13"/>
  <c r="AF8"/>
  <c r="AQ8" s="1"/>
  <c r="Z8"/>
  <c r="AK8" s="1"/>
  <c r="U8"/>
  <c r="X8"/>
  <c r="AA8"/>
  <c r="AL8" s="1"/>
  <c r="AH8"/>
  <c r="R8"/>
  <c r="AC8"/>
  <c r="AN8" s="1"/>
  <c r="S8"/>
  <c r="AG8"/>
  <c r="AR8" s="1"/>
  <c r="Q8"/>
  <c r="T8"/>
  <c r="W8"/>
  <c r="AD8"/>
  <c r="AO8" s="1"/>
  <c r="P8"/>
  <c r="U12"/>
  <c r="X12"/>
  <c r="AA12"/>
  <c r="AL12" s="1"/>
  <c r="AH12"/>
  <c r="R12"/>
  <c r="V12"/>
  <c r="AG12"/>
  <c r="AR12" s="1"/>
  <c r="Q12"/>
  <c r="T12"/>
  <c r="W12"/>
  <c r="AD12"/>
  <c r="AO12" s="1"/>
  <c r="C12" i="11"/>
  <c r="AC12" i="13"/>
  <c r="AN12" s="1"/>
  <c r="AF12"/>
  <c r="AQ12" s="1"/>
  <c r="P12"/>
  <c r="S12"/>
  <c r="Z12"/>
  <c r="AK12" s="1"/>
  <c r="Y12"/>
  <c r="AJ12" s="1"/>
  <c r="AB12"/>
  <c r="AM12" s="1"/>
  <c r="AE12"/>
  <c r="AP12" s="1"/>
  <c r="HB11"/>
  <c r="HZ11" i="11"/>
  <c r="HO11"/>
  <c r="D11" i="7"/>
  <c r="IV11" i="11"/>
  <c r="HD11"/>
  <c r="IK11"/>
  <c r="HB13" i="12"/>
  <c r="N15" i="8"/>
  <c r="N14"/>
  <c r="C16" i="12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AG15"/>
  <c r="AR15" s="1"/>
  <c r="AC15"/>
  <c r="AN15" s="1"/>
  <c r="Y15"/>
  <c r="AJ15" s="1"/>
  <c r="U15"/>
  <c r="Q15"/>
  <c r="AF15"/>
  <c r="AQ15" s="1"/>
  <c r="AB15"/>
  <c r="AM15" s="1"/>
  <c r="X15"/>
  <c r="T15"/>
  <c r="P15"/>
  <c r="C15" i="13"/>
  <c r="AH15" i="12"/>
  <c r="Z15"/>
  <c r="AK15" s="1"/>
  <c r="R15"/>
  <c r="AE15"/>
  <c r="AP15" s="1"/>
  <c r="W15"/>
  <c r="AD15"/>
  <c r="AO15" s="1"/>
  <c r="V15"/>
  <c r="AA15"/>
  <c r="AL15" s="1"/>
  <c r="S15"/>
  <c r="HB12"/>
  <c r="AS5" i="11"/>
  <c r="HB5"/>
  <c r="HB14" s="1"/>
  <c r="E8" i="6"/>
  <c r="AS8" i="7"/>
  <c r="D10" i="5"/>
  <c r="IV10" i="6"/>
  <c r="HZ10"/>
  <c r="HD10"/>
  <c r="IK10"/>
  <c r="HO10"/>
  <c r="E7"/>
  <c r="AS7" i="7"/>
  <c r="HB6" i="13"/>
  <c r="A12" i="12"/>
  <c r="A11"/>
  <c r="HB9"/>
  <c r="FJ5"/>
  <c r="DN5"/>
  <c r="BR5"/>
  <c r="DZ5"/>
  <c r="CD5"/>
  <c r="EX5"/>
  <c r="BF5"/>
  <c r="EL5"/>
  <c r="DB5"/>
  <c r="CP5"/>
  <c r="E10" i="6"/>
  <c r="AS10" i="7"/>
  <c r="C9" i="11"/>
  <c r="AE9" i="13"/>
  <c r="AP9" s="1"/>
  <c r="AA9"/>
  <c r="W9"/>
  <c r="S9"/>
  <c r="AH9"/>
  <c r="AD9"/>
  <c r="Z9"/>
  <c r="AK9" s="1"/>
  <c r="V9"/>
  <c r="R9"/>
  <c r="AG9"/>
  <c r="AC9"/>
  <c r="Y9"/>
  <c r="AJ9" s="1"/>
  <c r="U9"/>
  <c r="Q9"/>
  <c r="AF9"/>
  <c r="AB9"/>
  <c r="AM9" s="1"/>
  <c r="X9"/>
  <c r="T9"/>
  <c r="P9"/>
  <c r="B13"/>
  <c r="AS11" i="9"/>
  <c r="E6" i="6"/>
  <c r="AS6" i="7"/>
  <c r="AS12"/>
  <c r="E12" i="6"/>
  <c r="HZ7" i="11"/>
  <c r="D7" i="7"/>
  <c r="HO7" i="11"/>
  <c r="IV7"/>
  <c r="HD7"/>
  <c r="IK7"/>
  <c r="N16" i="8"/>
  <c r="AH13" i="11"/>
  <c r="AD13"/>
  <c r="AO13" s="1"/>
  <c r="Z13"/>
  <c r="AK13" s="1"/>
  <c r="V13"/>
  <c r="R13"/>
  <c r="C13" i="7"/>
  <c r="AG13" i="11"/>
  <c r="AR13" s="1"/>
  <c r="AC13"/>
  <c r="AN13" s="1"/>
  <c r="Y13"/>
  <c r="AJ13" s="1"/>
  <c r="U13"/>
  <c r="Q13"/>
  <c r="AF13"/>
  <c r="AQ13" s="1"/>
  <c r="AB13"/>
  <c r="AM13" s="1"/>
  <c r="X13"/>
  <c r="T13"/>
  <c r="P13"/>
  <c r="S13"/>
  <c r="AE13"/>
  <c r="AP13" s="1"/>
  <c r="AA13"/>
  <c r="AL13" s="1"/>
  <c r="W13"/>
  <c r="AP8" i="9"/>
  <c r="AL8"/>
  <c r="AR8"/>
  <c r="AM8"/>
  <c r="AO8"/>
  <c r="B4" i="11"/>
  <c r="A8" i="12"/>
  <c r="A13"/>
  <c r="D13" i="7"/>
  <c r="HZ13" i="11"/>
  <c r="HO13"/>
  <c r="IV13"/>
  <c r="HD13"/>
  <c r="IK13"/>
  <c r="HB6" i="12"/>
  <c r="AQ9"/>
  <c r="AH11" i="11"/>
  <c r="AD11"/>
  <c r="AO11" s="1"/>
  <c r="Z11"/>
  <c r="AK11" s="1"/>
  <c r="V11"/>
  <c r="R11"/>
  <c r="AG11"/>
  <c r="AR11" s="1"/>
  <c r="AC11"/>
  <c r="AN11" s="1"/>
  <c r="Y11"/>
  <c r="AJ11" s="1"/>
  <c r="U11"/>
  <c r="Q11"/>
  <c r="AF11"/>
  <c r="AQ11" s="1"/>
  <c r="AB11"/>
  <c r="AM11" s="1"/>
  <c r="X11"/>
  <c r="T11"/>
  <c r="P11"/>
  <c r="C11" i="7"/>
  <c r="S11" i="11"/>
  <c r="AE11"/>
  <c r="AP11" s="1"/>
  <c r="AA11"/>
  <c r="AL11" s="1"/>
  <c r="W11"/>
  <c r="E9" i="6"/>
  <c r="AS9" i="7"/>
  <c r="N17" i="8"/>
  <c r="G17"/>
  <c r="AF14" i="12"/>
  <c r="AQ14" s="1"/>
  <c r="AB14"/>
  <c r="AM14" s="1"/>
  <c r="X14"/>
  <c r="T14"/>
  <c r="P14"/>
  <c r="AE14"/>
  <c r="AP14" s="1"/>
  <c r="AA14"/>
  <c r="AL14" s="1"/>
  <c r="W14"/>
  <c r="S14"/>
  <c r="C14" i="13"/>
  <c r="AH14" i="12"/>
  <c r="Z14"/>
  <c r="AK14" s="1"/>
  <c r="R14"/>
  <c r="AG14"/>
  <c r="AR14" s="1"/>
  <c r="Y14"/>
  <c r="AJ14" s="1"/>
  <c r="Q14"/>
  <c r="AD14"/>
  <c r="AO14" s="1"/>
  <c r="V14"/>
  <c r="AC14"/>
  <c r="AN14" s="1"/>
  <c r="U14"/>
  <c r="D6" i="6"/>
  <c r="IV6" i="7"/>
  <c r="HZ6"/>
  <c r="HD6"/>
  <c r="IK6"/>
  <c r="HO6"/>
  <c r="FJ5" i="13"/>
  <c r="DN5"/>
  <c r="BR5"/>
  <c r="DZ5"/>
  <c r="CD5"/>
  <c r="EL5"/>
  <c r="CP5"/>
  <c r="EX5"/>
  <c r="BF5"/>
  <c r="DB5"/>
  <c r="A7" i="12"/>
  <c r="HB9" i="13"/>
  <c r="HB14" i="12"/>
  <c r="HB8"/>
  <c r="AS7" i="9"/>
  <c r="HZ9" i="11"/>
  <c r="D9" i="7"/>
  <c r="HO9" i="11"/>
  <c r="IV9"/>
  <c r="HD9"/>
  <c r="IK9"/>
  <c r="AS11" i="7"/>
  <c r="E11" i="6"/>
  <c r="HB10" i="12"/>
  <c r="HB11"/>
  <c r="B4" i="13"/>
  <c r="HB12"/>
  <c r="AS13" i="7"/>
  <c r="HB8" i="13"/>
  <c r="BK70" i="15" l="1"/>
  <c r="BG10"/>
  <c r="AH5" i="12"/>
  <c r="AF1" i="16"/>
  <c r="AG18"/>
  <c r="AS18" s="1"/>
  <c r="AG17"/>
  <c r="AS17" s="1"/>
  <c r="AG19"/>
  <c r="AS19" s="1"/>
  <c r="AG20"/>
  <c r="AS20" s="1"/>
  <c r="AG8"/>
  <c r="AS8" s="1"/>
  <c r="AG6"/>
  <c r="AS6" s="1"/>
  <c r="BJ55" i="15"/>
  <c r="AF6" i="7"/>
  <c r="II4" i="16"/>
  <c r="D28" i="18"/>
  <c r="C27"/>
  <c r="AD16"/>
  <c r="AK16"/>
  <c r="U16"/>
  <c r="U5" s="1"/>
  <c r="X16"/>
  <c r="X5" s="1"/>
  <c r="AA16"/>
  <c r="AA5" s="1"/>
  <c r="Z16"/>
  <c r="Z5" s="1"/>
  <c r="AG16"/>
  <c r="T16"/>
  <c r="T5" s="1"/>
  <c r="V16"/>
  <c r="V5" s="1"/>
  <c r="AC16"/>
  <c r="AF16"/>
  <c r="S16"/>
  <c r="S5" s="1"/>
  <c r="W16"/>
  <c r="W5" s="1"/>
  <c r="AH16"/>
  <c r="R16"/>
  <c r="R5" s="1"/>
  <c r="Y16"/>
  <c r="Y5" s="1"/>
  <c r="AB16"/>
  <c r="AE16"/>
  <c r="AJ16"/>
  <c r="AL16"/>
  <c r="AL5" s="1"/>
  <c r="AI16"/>
  <c r="U5" i="12"/>
  <c r="CG14" s="1"/>
  <c r="BI40" i="15"/>
  <c r="BL85"/>
  <c r="LR4" i="16"/>
  <c r="LR7"/>
  <c r="LI12"/>
  <c r="LQ4"/>
  <c r="LR12"/>
  <c r="LR5"/>
  <c r="LQ7"/>
  <c r="LQ12"/>
  <c r="LR8"/>
  <c r="LA12"/>
  <c r="LA2" s="1"/>
  <c r="KZ12"/>
  <c r="KZ2" s="1"/>
  <c r="KS2"/>
  <c r="KU2"/>
  <c r="LH7" s="1"/>
  <c r="KX2"/>
  <c r="LH6"/>
  <c r="AI10"/>
  <c r="AU10" s="1"/>
  <c r="AJ10"/>
  <c r="AV10" s="1"/>
  <c r="AF10"/>
  <c r="AR10" s="1"/>
  <c r="AG10"/>
  <c r="AS10" s="1"/>
  <c r="AL10"/>
  <c r="AK10"/>
  <c r="AW10" s="1"/>
  <c r="AH10"/>
  <c r="AT10" s="1"/>
  <c r="LI6"/>
  <c r="LI9"/>
  <c r="LI10"/>
  <c r="LH12"/>
  <c r="LH9"/>
  <c r="LI7"/>
  <c r="S5" i="12"/>
  <c r="AE6" i="7"/>
  <c r="AP6" s="1"/>
  <c r="AJ5" i="12"/>
  <c r="CP14" s="1"/>
  <c r="AL5"/>
  <c r="FJ12" s="1"/>
  <c r="K5" i="16"/>
  <c r="I82"/>
  <c r="AB5" i="12"/>
  <c r="EC11" s="1"/>
  <c r="AP5"/>
  <c r="DN8" s="1"/>
  <c r="AM5"/>
  <c r="EL11" s="1"/>
  <c r="K5" i="7"/>
  <c r="I82"/>
  <c r="AQ8" i="9"/>
  <c r="U6" i="7"/>
  <c r="I82" i="12"/>
  <c r="K5"/>
  <c r="C10" i="9"/>
  <c r="AE9"/>
  <c r="AP9" s="1"/>
  <c r="AA9"/>
  <c r="AL9" s="1"/>
  <c r="W9"/>
  <c r="S9"/>
  <c r="AH9"/>
  <c r="AD9"/>
  <c r="AO9" s="1"/>
  <c r="Z9"/>
  <c r="AK9" s="1"/>
  <c r="V9"/>
  <c r="R9"/>
  <c r="AG9"/>
  <c r="AC9"/>
  <c r="AN9" s="1"/>
  <c r="Y9"/>
  <c r="AJ9" s="1"/>
  <c r="U9"/>
  <c r="Q9"/>
  <c r="X9"/>
  <c r="T9"/>
  <c r="AF9"/>
  <c r="AQ9" s="1"/>
  <c r="P9"/>
  <c r="AB9"/>
  <c r="AM9" s="1"/>
  <c r="R6" i="7"/>
  <c r="I82" i="9"/>
  <c r="K5"/>
  <c r="AJ8"/>
  <c r="AH6" i="7"/>
  <c r="D5" i="5"/>
  <c r="HO5" i="6"/>
  <c r="IV5"/>
  <c r="HD5"/>
  <c r="IK5"/>
  <c r="HZ5"/>
  <c r="I82" i="11"/>
  <c r="K5"/>
  <c r="BH25" i="15"/>
  <c r="AD7" i="11"/>
  <c r="AO7" s="1"/>
  <c r="AR5" i="12"/>
  <c r="DN6" s="1"/>
  <c r="AE5"/>
  <c r="BZ8" s="1"/>
  <c r="V5"/>
  <c r="DC13" s="1"/>
  <c r="P5"/>
  <c r="EP14" s="1"/>
  <c r="HB7" i="11"/>
  <c r="T6" i="7"/>
  <c r="Y6"/>
  <c r="AJ6" s="1"/>
  <c r="V6"/>
  <c r="S6"/>
  <c r="C6" i="6"/>
  <c r="AC6" s="1"/>
  <c r="AB6" i="7"/>
  <c r="AM6" s="1"/>
  <c r="X6"/>
  <c r="AC6"/>
  <c r="AN6" s="1"/>
  <c r="Z6"/>
  <c r="AK6" s="1"/>
  <c r="W6"/>
  <c r="HB8" i="11"/>
  <c r="P6" i="7"/>
  <c r="Q6"/>
  <c r="AG6"/>
  <c r="AR6" s="1"/>
  <c r="AD6"/>
  <c r="AO6" s="1"/>
  <c r="HB10" i="11"/>
  <c r="A10" i="16"/>
  <c r="W7" i="11"/>
  <c r="Q7"/>
  <c r="HZ12" i="6"/>
  <c r="P7" i="11"/>
  <c r="AC7"/>
  <c r="AN7" s="1"/>
  <c r="HO12" i="6"/>
  <c r="T7" i="11"/>
  <c r="AG7"/>
  <c r="AR7" s="1"/>
  <c r="S7"/>
  <c r="AF7"/>
  <c r="AQ7" s="1"/>
  <c r="Z7"/>
  <c r="AK7" s="1"/>
  <c r="AF10" i="7"/>
  <c r="AQ10" s="1"/>
  <c r="Z10"/>
  <c r="AK10" s="1"/>
  <c r="Q10"/>
  <c r="AD10"/>
  <c r="AO10" s="1"/>
  <c r="A9" i="16"/>
  <c r="IK12" i="6"/>
  <c r="AA7" i="11"/>
  <c r="AL7" s="1"/>
  <c r="X7"/>
  <c r="U7"/>
  <c r="R7"/>
  <c r="AH7"/>
  <c r="T10" i="7"/>
  <c r="AC10"/>
  <c r="AN10" s="1"/>
  <c r="W10"/>
  <c r="A7" i="16"/>
  <c r="A13"/>
  <c r="HD12" i="6"/>
  <c r="D13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AE7" i="11"/>
  <c r="AP7" s="1"/>
  <c r="AB7"/>
  <c r="AM7" s="1"/>
  <c r="Y7"/>
  <c r="AJ7" s="1"/>
  <c r="V7"/>
  <c r="X10" i="7"/>
  <c r="AG10"/>
  <c r="AR10" s="1"/>
  <c r="AA10"/>
  <c r="AL10" s="1"/>
  <c r="HB11" i="11"/>
  <c r="HB13"/>
  <c r="A11" i="16"/>
  <c r="A12"/>
  <c r="AB10" i="7"/>
  <c r="AM10" s="1"/>
  <c r="U10"/>
  <c r="R10"/>
  <c r="AH10"/>
  <c r="AE10"/>
  <c r="AP10" s="1"/>
  <c r="HO8"/>
  <c r="A6" i="16"/>
  <c r="P10" i="7"/>
  <c r="Y10"/>
  <c r="AJ10" s="1"/>
  <c r="V10"/>
  <c r="S10"/>
  <c r="IV8"/>
  <c r="HD8"/>
  <c r="IK8"/>
  <c r="HZ8"/>
  <c r="HB6" i="11"/>
  <c r="Q5" i="12"/>
  <c r="CC14" s="1"/>
  <c r="AK5"/>
  <c r="EL13" s="1"/>
  <c r="T5"/>
  <c r="BG11" s="1"/>
  <c r="B4" i="7"/>
  <c r="B1" s="1"/>
  <c r="A6" s="1"/>
  <c r="AF12" i="11"/>
  <c r="AQ12" s="1"/>
  <c r="P12"/>
  <c r="W12"/>
  <c r="Z12"/>
  <c r="AK12" s="1"/>
  <c r="U12"/>
  <c r="AB12"/>
  <c r="AM12" s="1"/>
  <c r="C12" i="7"/>
  <c r="S12" i="11"/>
  <c r="V12"/>
  <c r="AG12"/>
  <c r="AR12" s="1"/>
  <c r="X12"/>
  <c r="AE12"/>
  <c r="AP12" s="1"/>
  <c r="AH12"/>
  <c r="R12"/>
  <c r="Q12"/>
  <c r="T12"/>
  <c r="AA12"/>
  <c r="AL12" s="1"/>
  <c r="AD12"/>
  <c r="AO12" s="1"/>
  <c r="Y12"/>
  <c r="AJ12" s="1"/>
  <c r="AC12"/>
  <c r="AN12" s="1"/>
  <c r="C8" i="7"/>
  <c r="T8" i="11"/>
  <c r="W8"/>
  <c r="Z8"/>
  <c r="AK8" s="1"/>
  <c r="AC8"/>
  <c r="AN8" s="1"/>
  <c r="AF8"/>
  <c r="AQ8" s="1"/>
  <c r="P8"/>
  <c r="S8"/>
  <c r="V8"/>
  <c r="Y8"/>
  <c r="AJ8" s="1"/>
  <c r="AB8"/>
  <c r="AM8" s="1"/>
  <c r="AE8"/>
  <c r="AP8" s="1"/>
  <c r="AH8"/>
  <c r="R8"/>
  <c r="U8"/>
  <c r="X8"/>
  <c r="AA8"/>
  <c r="AL8" s="1"/>
  <c r="AD8"/>
  <c r="AO8" s="1"/>
  <c r="AG8"/>
  <c r="AR8" s="1"/>
  <c r="Q8"/>
  <c r="AN5" i="12"/>
  <c r="FJ10" s="1"/>
  <c r="B13" i="11"/>
  <c r="AF5" i="12"/>
  <c r="EY7" s="1"/>
  <c r="AA5"/>
  <c r="EN12" s="1"/>
  <c r="W5"/>
  <c r="AZ12" s="1"/>
  <c r="X5"/>
  <c r="FH13" s="1"/>
  <c r="Y5"/>
  <c r="FF10" s="1"/>
  <c r="AO5"/>
  <c r="EX9" s="1"/>
  <c r="R5"/>
  <c r="EQ13" s="1"/>
  <c r="AQ5"/>
  <c r="EL7" s="1"/>
  <c r="AG5"/>
  <c r="CJ5" s="1"/>
  <c r="EU14"/>
  <c r="DC14"/>
  <c r="BK14"/>
  <c r="DW12"/>
  <c r="CE12"/>
  <c r="FB10"/>
  <c r="DJ10"/>
  <c r="AV10"/>
  <c r="DX13"/>
  <c r="BJ13"/>
  <c r="EG11"/>
  <c r="CO11"/>
  <c r="AW11"/>
  <c r="DT9"/>
  <c r="CB9"/>
  <c r="CQ13"/>
  <c r="DV11"/>
  <c r="CY10"/>
  <c r="FF14"/>
  <c r="DI9"/>
  <c r="DM13"/>
  <c r="ER11"/>
  <c r="BH11"/>
  <c r="CC10"/>
  <c r="AX12"/>
  <c r="CR14"/>
  <c r="FD12"/>
  <c r="BT12"/>
  <c r="CM9"/>
  <c r="FA9"/>
  <c r="AS12" i="6"/>
  <c r="E6" i="5"/>
  <c r="AS6" i="6"/>
  <c r="AL9" i="13"/>
  <c r="AL6" i="7"/>
  <c r="DO8" i="12"/>
  <c r="CF6"/>
  <c r="D9" i="6"/>
  <c r="IK9" i="7"/>
  <c r="HO9"/>
  <c r="HZ9"/>
  <c r="HD9"/>
  <c r="IV9"/>
  <c r="Z5" i="12"/>
  <c r="C14" i="11"/>
  <c r="C14" i="7" s="1"/>
  <c r="AE14" i="13"/>
  <c r="AA14"/>
  <c r="AL14" s="1"/>
  <c r="W14"/>
  <c r="S14"/>
  <c r="AH14"/>
  <c r="AD14"/>
  <c r="AO14" s="1"/>
  <c r="Z14"/>
  <c r="AK14" s="1"/>
  <c r="V14"/>
  <c r="R14"/>
  <c r="AG14"/>
  <c r="AR14" s="1"/>
  <c r="AC14"/>
  <c r="AN14" s="1"/>
  <c r="Y14"/>
  <c r="U14"/>
  <c r="Q14"/>
  <c r="AF14"/>
  <c r="AQ14" s="1"/>
  <c r="AB14"/>
  <c r="X14"/>
  <c r="T14"/>
  <c r="P14"/>
  <c r="E9" i="5"/>
  <c r="AS9" i="6"/>
  <c r="B1" i="11"/>
  <c r="A12" s="1"/>
  <c r="HB5" i="7"/>
  <c r="HB13" s="1"/>
  <c r="AS5"/>
  <c r="AD5" i="12"/>
  <c r="AH9" i="11"/>
  <c r="AD9"/>
  <c r="Z9"/>
  <c r="AK9" s="1"/>
  <c r="V9"/>
  <c r="R9"/>
  <c r="AG9"/>
  <c r="AC9"/>
  <c r="AN9" s="1"/>
  <c r="Y9"/>
  <c r="AJ9" s="1"/>
  <c r="U9"/>
  <c r="Q9"/>
  <c r="C9" i="7"/>
  <c r="AF9" i="11"/>
  <c r="AQ9" s="1"/>
  <c r="AB9"/>
  <c r="AM9" s="1"/>
  <c r="X9"/>
  <c r="T9"/>
  <c r="P9"/>
  <c r="W9"/>
  <c r="S9"/>
  <c r="AE9"/>
  <c r="AA9"/>
  <c r="HB4" i="13"/>
  <c r="D10" i="1"/>
  <c r="IV10" i="5"/>
  <c r="HZ10"/>
  <c r="HD10"/>
  <c r="IK10"/>
  <c r="HO10"/>
  <c r="E11"/>
  <c r="AS11" i="6"/>
  <c r="AP7" i="9"/>
  <c r="AL7"/>
  <c r="AK7"/>
  <c r="AR7"/>
  <c r="AN7"/>
  <c r="AJ7"/>
  <c r="AQ7"/>
  <c r="AM7"/>
  <c r="AO7"/>
  <c r="D6" i="5"/>
  <c r="IV6" i="6"/>
  <c r="HZ6"/>
  <c r="HD6"/>
  <c r="IK6"/>
  <c r="HO6"/>
  <c r="C7"/>
  <c r="AF7" i="7"/>
  <c r="AQ7" s="1"/>
  <c r="AB7"/>
  <c r="AM7" s="1"/>
  <c r="X7"/>
  <c r="T7"/>
  <c r="P7"/>
  <c r="AE7"/>
  <c r="AP7" s="1"/>
  <c r="AA7"/>
  <c r="AL7" s="1"/>
  <c r="W7"/>
  <c r="S7"/>
  <c r="AH7"/>
  <c r="AD7"/>
  <c r="AO7" s="1"/>
  <c r="Z7"/>
  <c r="AK7" s="1"/>
  <c r="V7"/>
  <c r="R7"/>
  <c r="Y7"/>
  <c r="AJ7" s="1"/>
  <c r="U7"/>
  <c r="AG7"/>
  <c r="AR7" s="1"/>
  <c r="Q7"/>
  <c r="AC7"/>
  <c r="AN7" s="1"/>
  <c r="HB4" i="12"/>
  <c r="AE13" i="7"/>
  <c r="AP13" s="1"/>
  <c r="AA13"/>
  <c r="AL13" s="1"/>
  <c r="W13"/>
  <c r="S13"/>
  <c r="AH13"/>
  <c r="AD13"/>
  <c r="AO13" s="1"/>
  <c r="Z13"/>
  <c r="AK13" s="1"/>
  <c r="V13"/>
  <c r="R13"/>
  <c r="AG13"/>
  <c r="AR13" s="1"/>
  <c r="AC13"/>
  <c r="AN13" s="1"/>
  <c r="Y13"/>
  <c r="AJ13" s="1"/>
  <c r="U13"/>
  <c r="Q13"/>
  <c r="X13"/>
  <c r="T13"/>
  <c r="AF13"/>
  <c r="AQ13" s="1"/>
  <c r="P13"/>
  <c r="AB13"/>
  <c r="AM13" s="1"/>
  <c r="AQ9" i="13"/>
  <c r="AN9"/>
  <c r="E8" i="5"/>
  <c r="AS8" i="6"/>
  <c r="DZ5" i="11"/>
  <c r="CD5"/>
  <c r="EL5"/>
  <c r="CP5"/>
  <c r="EX5"/>
  <c r="DB5"/>
  <c r="BF5"/>
  <c r="FJ5"/>
  <c r="DN5"/>
  <c r="BR5"/>
  <c r="AF15" i="13"/>
  <c r="AQ15" s="1"/>
  <c r="AB15"/>
  <c r="AM15" s="1"/>
  <c r="X15"/>
  <c r="T15"/>
  <c r="P15"/>
  <c r="AE15"/>
  <c r="AP15" s="1"/>
  <c r="AA15"/>
  <c r="AL15" s="1"/>
  <c r="W15"/>
  <c r="S15"/>
  <c r="AH15"/>
  <c r="AD15"/>
  <c r="AO15" s="1"/>
  <c r="Z15"/>
  <c r="AK15" s="1"/>
  <c r="V15"/>
  <c r="R15"/>
  <c r="C16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AG15"/>
  <c r="AR15" s="1"/>
  <c r="AC15"/>
  <c r="AN15" s="1"/>
  <c r="Y15"/>
  <c r="AJ15" s="1"/>
  <c r="U15"/>
  <c r="Q15"/>
  <c r="D11" i="6"/>
  <c r="IV11" i="7"/>
  <c r="HD11"/>
  <c r="IK11"/>
  <c r="HZ11"/>
  <c r="HO11"/>
  <c r="C10" i="5"/>
  <c r="AG10" i="6"/>
  <c r="AC10"/>
  <c r="Y10"/>
  <c r="U10"/>
  <c r="Q10"/>
  <c r="AF10"/>
  <c r="AB10"/>
  <c r="X10"/>
  <c r="T10"/>
  <c r="P10"/>
  <c r="AE10"/>
  <c r="AA10"/>
  <c r="W10"/>
  <c r="S10"/>
  <c r="AH10"/>
  <c r="AD10"/>
  <c r="Z10"/>
  <c r="V10"/>
  <c r="R10"/>
  <c r="D8" i="5"/>
  <c r="IV8" i="6"/>
  <c r="HZ8"/>
  <c r="HD8"/>
  <c r="IK8"/>
  <c r="HO8"/>
  <c r="AF11" i="7"/>
  <c r="AQ11" s="1"/>
  <c r="AB11"/>
  <c r="AM11" s="1"/>
  <c r="X11"/>
  <c r="T11"/>
  <c r="C11" i="6"/>
  <c r="AH11" i="7"/>
  <c r="AD11"/>
  <c r="AO11" s="1"/>
  <c r="Z11"/>
  <c r="AK11" s="1"/>
  <c r="V11"/>
  <c r="R11"/>
  <c r="AE11"/>
  <c r="AP11" s="1"/>
  <c r="W11"/>
  <c r="P11"/>
  <c r="AC11"/>
  <c r="AN11" s="1"/>
  <c r="U11"/>
  <c r="AA11"/>
  <c r="AL11" s="1"/>
  <c r="S11"/>
  <c r="Y11"/>
  <c r="AJ11" s="1"/>
  <c r="Q11"/>
  <c r="AG11"/>
  <c r="AR11" s="1"/>
  <c r="D7" i="6"/>
  <c r="IV7" i="7"/>
  <c r="HZ7"/>
  <c r="HD7"/>
  <c r="IK7"/>
  <c r="HO7"/>
  <c r="AR9" i="13"/>
  <c r="AO9"/>
  <c r="FD14" i="12"/>
  <c r="EH14"/>
  <c r="DL14"/>
  <c r="BT14"/>
  <c r="AX14"/>
  <c r="FB12"/>
  <c r="EF12"/>
  <c r="DJ12"/>
  <c r="CN12"/>
  <c r="AV12"/>
  <c r="FC13"/>
  <c r="EG13"/>
  <c r="DK13"/>
  <c r="CO13"/>
  <c r="BS13"/>
  <c r="AW13"/>
  <c r="EP11"/>
  <c r="DT11"/>
  <c r="CX11"/>
  <c r="CB11"/>
  <c r="ER13"/>
  <c r="CZ13"/>
  <c r="BH13"/>
  <c r="EE11"/>
  <c r="CM11"/>
  <c r="AU11"/>
  <c r="DW14"/>
  <c r="CE14"/>
  <c r="EQ12"/>
  <c r="BG12"/>
  <c r="DV13"/>
  <c r="FA11"/>
  <c r="DI11"/>
  <c r="BQ11"/>
  <c r="CY12"/>
  <c r="ES14"/>
  <c r="DA14"/>
  <c r="BI14"/>
  <c r="DU12"/>
  <c r="CC12"/>
  <c r="B1" i="13"/>
  <c r="A11" s="1"/>
  <c r="EN5" i="12"/>
  <c r="DR5"/>
  <c r="CV5"/>
  <c r="BZ5"/>
  <c r="BD5"/>
  <c r="EC5"/>
  <c r="CK5"/>
  <c r="EY5"/>
  <c r="DG5"/>
  <c r="BO5"/>
  <c r="N18" i="8"/>
  <c r="G18"/>
  <c r="D14" i="7"/>
  <c r="IV13"/>
  <c r="HZ13"/>
  <c r="HD13"/>
  <c r="IK13"/>
  <c r="HO13"/>
  <c r="HB9" i="11"/>
  <c r="AC5" i="12"/>
  <c r="E10" i="5"/>
  <c r="AS10" i="6"/>
  <c r="AQ6" i="7"/>
  <c r="E7" i="5"/>
  <c r="AS7" i="6"/>
  <c r="HB12" i="11"/>
  <c r="AE1" i="16" l="1"/>
  <c r="AF17"/>
  <c r="AR17" s="1"/>
  <c r="AF18"/>
  <c r="AR18" s="1"/>
  <c r="AF19"/>
  <c r="AR19" s="1"/>
  <c r="AF20"/>
  <c r="AR20" s="1"/>
  <c r="AF7"/>
  <c r="AR7" s="1"/>
  <c r="AF6"/>
  <c r="AR6" s="1"/>
  <c r="AF9"/>
  <c r="AR9" s="1"/>
  <c r="AF8"/>
  <c r="AR8" s="1"/>
  <c r="AU9" i="12"/>
  <c r="DL12"/>
  <c r="EJ14"/>
  <c r="DU10"/>
  <c r="BU13"/>
  <c r="BV14"/>
  <c r="EQ10"/>
  <c r="EI13"/>
  <c r="EP9"/>
  <c r="DK11"/>
  <c r="CF13"/>
  <c r="CN10"/>
  <c r="BI12"/>
  <c r="ES12"/>
  <c r="DY14"/>
  <c r="BQ9"/>
  <c r="EE9"/>
  <c r="AZ14"/>
  <c r="EH12"/>
  <c r="CZ11"/>
  <c r="FE13"/>
  <c r="BG10"/>
  <c r="AY13"/>
  <c r="CX9"/>
  <c r="BS11"/>
  <c r="FC11"/>
  <c r="ET13"/>
  <c r="EF10"/>
  <c r="DA12"/>
  <c r="LI13" i="16"/>
  <c r="AQ16" i="18"/>
  <c r="AQ5" s="1"/>
  <c r="AE5"/>
  <c r="AT16"/>
  <c r="AT5" s="1"/>
  <c r="AH5"/>
  <c r="AO16"/>
  <c r="AO5" s="1"/>
  <c r="AC5"/>
  <c r="GJ15"/>
  <c r="CF15"/>
  <c r="CR15"/>
  <c r="EN15"/>
  <c r="BG14"/>
  <c r="DO14"/>
  <c r="BF13"/>
  <c r="BR13"/>
  <c r="DZ13"/>
  <c r="FI12"/>
  <c r="EJ11"/>
  <c r="BO10"/>
  <c r="BD11"/>
  <c r="EW12"/>
  <c r="BP11"/>
  <c r="BQ12"/>
  <c r="EU10"/>
  <c r="BN9"/>
  <c r="FP7"/>
  <c r="BZ9"/>
  <c r="GB7"/>
  <c r="EH9"/>
  <c r="ER7"/>
  <c r="BB9"/>
  <c r="DH7"/>
  <c r="EZ15"/>
  <c r="FW14"/>
  <c r="GI14"/>
  <c r="DD15"/>
  <c r="DP15"/>
  <c r="BS14"/>
  <c r="FU12"/>
  <c r="GG12"/>
  <c r="CD13"/>
  <c r="DM12"/>
  <c r="CN11"/>
  <c r="CO12"/>
  <c r="FS10"/>
  <c r="DA12"/>
  <c r="GE10"/>
  <c r="FT11"/>
  <c r="BC10"/>
  <c r="GC8"/>
  <c r="DT7"/>
  <c r="ES8"/>
  <c r="EF7"/>
  <c r="FE8"/>
  <c r="CV7"/>
  <c r="EB15"/>
  <c r="CE14"/>
  <c r="CQ14"/>
  <c r="DC14"/>
  <c r="FK14"/>
  <c r="DB13"/>
  <c r="DN13"/>
  <c r="FV13"/>
  <c r="CP13"/>
  <c r="GF11"/>
  <c r="DK10"/>
  <c r="CZ11"/>
  <c r="CA10"/>
  <c r="FH11"/>
  <c r="CM10"/>
  <c r="CB11"/>
  <c r="DJ9"/>
  <c r="CK8"/>
  <c r="DV9"/>
  <c r="BA8"/>
  <c r="GD9"/>
  <c r="BM8"/>
  <c r="CX9"/>
  <c r="FD7"/>
  <c r="FX15"/>
  <c r="BT15"/>
  <c r="GH13"/>
  <c r="DW10"/>
  <c r="FF9"/>
  <c r="CJ7"/>
  <c r="DU8"/>
  <c r="EA14"/>
  <c r="EX13"/>
  <c r="CC12"/>
  <c r="BE12"/>
  <c r="EG8"/>
  <c r="DI8"/>
  <c r="AZ7"/>
  <c r="BH15"/>
  <c r="EK12"/>
  <c r="EV11"/>
  <c r="DX11"/>
  <c r="CW8"/>
  <c r="FQ8"/>
  <c r="EM14"/>
  <c r="FR9"/>
  <c r="BX7"/>
  <c r="FJ13"/>
  <c r="ET9"/>
  <c r="EI10"/>
  <c r="FG10"/>
  <c r="AW16"/>
  <c r="AW5" s="1"/>
  <c r="AK5"/>
  <c r="AU16"/>
  <c r="AU5" s="1"/>
  <c r="AI5"/>
  <c r="AN16"/>
  <c r="AN5" s="1"/>
  <c r="AB5"/>
  <c r="FI15"/>
  <c r="CO15"/>
  <c r="DA15"/>
  <c r="BD14"/>
  <c r="BP14"/>
  <c r="CB14"/>
  <c r="GD12"/>
  <c r="CA13"/>
  <c r="CM13"/>
  <c r="DV12"/>
  <c r="BA11"/>
  <c r="CX12"/>
  <c r="BM11"/>
  <c r="BN12"/>
  <c r="CV10"/>
  <c r="GC11"/>
  <c r="DH10"/>
  <c r="FU15"/>
  <c r="GF14"/>
  <c r="BE15"/>
  <c r="DM15"/>
  <c r="CC15"/>
  <c r="FG13"/>
  <c r="EH12"/>
  <c r="ET12"/>
  <c r="EU13"/>
  <c r="FF12"/>
  <c r="FP10"/>
  <c r="BB12"/>
  <c r="GB10"/>
  <c r="FQ11"/>
  <c r="AZ10"/>
  <c r="EG11"/>
  <c r="EW15"/>
  <c r="EK15"/>
  <c r="CN14"/>
  <c r="CZ14"/>
  <c r="FH14"/>
  <c r="DX14"/>
  <c r="BO13"/>
  <c r="DW13"/>
  <c r="EI13"/>
  <c r="FR12"/>
  <c r="CW11"/>
  <c r="BX10"/>
  <c r="DI11"/>
  <c r="CJ10"/>
  <c r="ER10"/>
  <c r="BZ12"/>
  <c r="FD10"/>
  <c r="EJ14"/>
  <c r="DK13"/>
  <c r="ES11"/>
  <c r="DU11"/>
  <c r="EV14"/>
  <c r="FS13"/>
  <c r="DT10"/>
  <c r="DJ12"/>
  <c r="GG15"/>
  <c r="FT14"/>
  <c r="BC13"/>
  <c r="EF10"/>
  <c r="FE11"/>
  <c r="CK11"/>
  <c r="GE13"/>
  <c r="BQ15"/>
  <c r="EV15"/>
  <c r="DW14"/>
  <c r="GE14"/>
  <c r="BD15"/>
  <c r="FG14"/>
  <c r="CX13"/>
  <c r="FF13"/>
  <c r="EG12"/>
  <c r="GD13"/>
  <c r="GB11"/>
  <c r="ER11"/>
  <c r="BA12"/>
  <c r="BM12"/>
  <c r="GF15"/>
  <c r="DX15"/>
  <c r="CA14"/>
  <c r="EI14"/>
  <c r="EU14"/>
  <c r="DK14"/>
  <c r="BB13"/>
  <c r="DJ13"/>
  <c r="FR13"/>
  <c r="EH13"/>
  <c r="EF11"/>
  <c r="CV11"/>
  <c r="FD11"/>
  <c r="FP11"/>
  <c r="FT15"/>
  <c r="FS14"/>
  <c r="CN15"/>
  <c r="CZ15"/>
  <c r="BP15"/>
  <c r="ET13"/>
  <c r="DU12"/>
  <c r="GC12"/>
  <c r="BZ13"/>
  <c r="DI12"/>
  <c r="CK12"/>
  <c r="CW12"/>
  <c r="ES12"/>
  <c r="BX11"/>
  <c r="EJ15"/>
  <c r="FQ12"/>
  <c r="CJ11"/>
  <c r="CM14"/>
  <c r="BN13"/>
  <c r="AZ11"/>
  <c r="CB15"/>
  <c r="BO14"/>
  <c r="FE12"/>
  <c r="DT11"/>
  <c r="DH11"/>
  <c r="BC14"/>
  <c r="FH15"/>
  <c r="DV13"/>
  <c r="FM15"/>
  <c r="GJ14"/>
  <c r="BI15"/>
  <c r="DQ15"/>
  <c r="EC15"/>
  <c r="CF14"/>
  <c r="GH12"/>
  <c r="EX12"/>
  <c r="DC13"/>
  <c r="CP12"/>
  <c r="FT10"/>
  <c r="BF12"/>
  <c r="FA15"/>
  <c r="CS15"/>
  <c r="DE15"/>
  <c r="BH14"/>
  <c r="BT14"/>
  <c r="EB14"/>
  <c r="BS13"/>
  <c r="CE13"/>
  <c r="CQ13"/>
  <c r="DZ12"/>
  <c r="BE11"/>
  <c r="DB12"/>
  <c r="BQ11"/>
  <c r="EO15"/>
  <c r="DD14"/>
  <c r="FX14"/>
  <c r="EA13"/>
  <c r="FV12"/>
  <c r="CB10"/>
  <c r="EJ10"/>
  <c r="FU11"/>
  <c r="BD10"/>
  <c r="EK11"/>
  <c r="FS9"/>
  <c r="CX8"/>
  <c r="GE9"/>
  <c r="DJ8"/>
  <c r="EU9"/>
  <c r="BZ8"/>
  <c r="DK9"/>
  <c r="FQ7"/>
  <c r="EF6"/>
  <c r="CV6"/>
  <c r="BA7"/>
  <c r="EN14"/>
  <c r="BU15"/>
  <c r="FK13"/>
  <c r="GI13"/>
  <c r="EW11"/>
  <c r="FI11"/>
  <c r="CN10"/>
  <c r="CC11"/>
  <c r="FJ12"/>
  <c r="CO11"/>
  <c r="DW9"/>
  <c r="BB8"/>
  <c r="EI9"/>
  <c r="BN8"/>
  <c r="BC9"/>
  <c r="FE7"/>
  <c r="BO9"/>
  <c r="DU7"/>
  <c r="CJ6"/>
  <c r="AZ6"/>
  <c r="FP6"/>
  <c r="GK15"/>
  <c r="EZ14"/>
  <c r="CG15"/>
  <c r="FW13"/>
  <c r="BG13"/>
  <c r="DX10"/>
  <c r="GF10"/>
  <c r="BR12"/>
  <c r="CZ10"/>
  <c r="GG11"/>
  <c r="BP10"/>
  <c r="ET8"/>
  <c r="EG7"/>
  <c r="FF8"/>
  <c r="CW7"/>
  <c r="DV8"/>
  <c r="FG9"/>
  <c r="EH8"/>
  <c r="GB6"/>
  <c r="ER6"/>
  <c r="DH6"/>
  <c r="BX6"/>
  <c r="DP14"/>
  <c r="DM11"/>
  <c r="FH10"/>
  <c r="ES7"/>
  <c r="BM7"/>
  <c r="EV10"/>
  <c r="DI7"/>
  <c r="DO13"/>
  <c r="DN12"/>
  <c r="CA9"/>
  <c r="FR8"/>
  <c r="CK7"/>
  <c r="CR14"/>
  <c r="DA11"/>
  <c r="CD12"/>
  <c r="CM9"/>
  <c r="GD8"/>
  <c r="DT6"/>
  <c r="EM13"/>
  <c r="GC7"/>
  <c r="FD6"/>
  <c r="AP16"/>
  <c r="AP5" s="1"/>
  <c r="AD5"/>
  <c r="FB5"/>
  <c r="DR5"/>
  <c r="CH5"/>
  <c r="DF5"/>
  <c r="BV5"/>
  <c r="EP5"/>
  <c r="FN5"/>
  <c r="ED5"/>
  <c r="BJ5"/>
  <c r="FZ5"/>
  <c r="CT5"/>
  <c r="CE15"/>
  <c r="DC15"/>
  <c r="FT12"/>
  <c r="EV12"/>
  <c r="EJ12"/>
  <c r="FK15"/>
  <c r="DN14"/>
  <c r="FV14"/>
  <c r="GH14"/>
  <c r="BG15"/>
  <c r="GG13"/>
  <c r="EW13"/>
  <c r="DX12"/>
  <c r="GF12"/>
  <c r="BP12"/>
  <c r="ET10"/>
  <c r="CB12"/>
  <c r="FF10"/>
  <c r="FW15"/>
  <c r="BS15"/>
  <c r="EA15"/>
  <c r="CD14"/>
  <c r="EM15"/>
  <c r="DB14"/>
  <c r="CO13"/>
  <c r="BE13"/>
  <c r="DM13"/>
  <c r="CC13"/>
  <c r="DW11"/>
  <c r="BB10"/>
  <c r="EI11"/>
  <c r="BN10"/>
  <c r="FR10"/>
  <c r="BD12"/>
  <c r="GD10"/>
  <c r="BA9"/>
  <c r="FE9"/>
  <c r="EF8"/>
  <c r="ER8"/>
  <c r="EG9"/>
  <c r="GI15"/>
  <c r="FJ14"/>
  <c r="CQ15"/>
  <c r="BF14"/>
  <c r="FH12"/>
  <c r="BQ13"/>
  <c r="CA11"/>
  <c r="DO15"/>
  <c r="EX14"/>
  <c r="FU13"/>
  <c r="CM11"/>
  <c r="BC11"/>
  <c r="FG11"/>
  <c r="ES9"/>
  <c r="BX8"/>
  <c r="CJ8"/>
  <c r="AZ8"/>
  <c r="DH8"/>
  <c r="EK13"/>
  <c r="DV10"/>
  <c r="CW9"/>
  <c r="FQ9"/>
  <c r="BO11"/>
  <c r="DU9"/>
  <c r="FS11"/>
  <c r="DZ14"/>
  <c r="CN12"/>
  <c r="FP8"/>
  <c r="CK9"/>
  <c r="CP14"/>
  <c r="FI13"/>
  <c r="GE11"/>
  <c r="EU11"/>
  <c r="CZ12"/>
  <c r="EH10"/>
  <c r="DT8"/>
  <c r="GB8"/>
  <c r="CV8"/>
  <c r="FD8"/>
  <c r="BR14"/>
  <c r="DJ10"/>
  <c r="DK11"/>
  <c r="DI9"/>
  <c r="GC9"/>
  <c r="DA13"/>
  <c r="CX10"/>
  <c r="BZ10"/>
  <c r="BM9"/>
  <c r="ES15"/>
  <c r="EG15"/>
  <c r="CJ14"/>
  <c r="CV14"/>
  <c r="FD14"/>
  <c r="DT14"/>
  <c r="FE15"/>
  <c r="CK15"/>
  <c r="CW15"/>
  <c r="AZ14"/>
  <c r="DH14"/>
  <c r="BX14"/>
  <c r="GC15"/>
  <c r="EF14"/>
  <c r="ER14"/>
  <c r="BM15"/>
  <c r="FP14"/>
  <c r="FQ15"/>
  <c r="DU15"/>
  <c r="GB14"/>
  <c r="DI15"/>
  <c r="BA15"/>
  <c r="ET15"/>
  <c r="CW14"/>
  <c r="FE14"/>
  <c r="BZ15"/>
  <c r="GC14"/>
  <c r="DT13"/>
  <c r="CJ13"/>
  <c r="FD13"/>
  <c r="FF15"/>
  <c r="CX15"/>
  <c r="BA14"/>
  <c r="DI14"/>
  <c r="FQ14"/>
  <c r="EG14"/>
  <c r="BX13"/>
  <c r="ER13"/>
  <c r="DH13"/>
  <c r="GD15"/>
  <c r="ES14"/>
  <c r="BN15"/>
  <c r="DV15"/>
  <c r="EH15"/>
  <c r="FP13"/>
  <c r="EF13"/>
  <c r="AZ13"/>
  <c r="BB15"/>
  <c r="CK14"/>
  <c r="DJ15"/>
  <c r="GB13"/>
  <c r="FR15"/>
  <c r="DU14"/>
  <c r="BM14"/>
  <c r="CV13"/>
  <c r="FJ15"/>
  <c r="DB15"/>
  <c r="BE14"/>
  <c r="DM14"/>
  <c r="FU14"/>
  <c r="EK14"/>
  <c r="CB13"/>
  <c r="CN13"/>
  <c r="CZ13"/>
  <c r="GE12"/>
  <c r="FF11"/>
  <c r="EG10"/>
  <c r="FR11"/>
  <c r="CW10"/>
  <c r="EH11"/>
  <c r="CM12"/>
  <c r="FQ10"/>
  <c r="CJ9"/>
  <c r="FD9"/>
  <c r="FV15"/>
  <c r="BF15"/>
  <c r="DN15"/>
  <c r="BQ14"/>
  <c r="CC14"/>
  <c r="CO14"/>
  <c r="EU12"/>
  <c r="FG12"/>
  <c r="BD13"/>
  <c r="EI12"/>
  <c r="DJ11"/>
  <c r="CK10"/>
  <c r="DV11"/>
  <c r="BA10"/>
  <c r="FE10"/>
  <c r="ET11"/>
  <c r="DU10"/>
  <c r="ER9"/>
  <c r="DH9"/>
  <c r="EX15"/>
  <c r="DA14"/>
  <c r="FI14"/>
  <c r="CD15"/>
  <c r="GG14"/>
  <c r="DX13"/>
  <c r="EJ13"/>
  <c r="EV13"/>
  <c r="BP13"/>
  <c r="BC12"/>
  <c r="GC10"/>
  <c r="BO12"/>
  <c r="ES10"/>
  <c r="GD11"/>
  <c r="BM10"/>
  <c r="BB11"/>
  <c r="EF9"/>
  <c r="AZ9"/>
  <c r="DT9"/>
  <c r="BX9"/>
  <c r="GH15"/>
  <c r="CP15"/>
  <c r="FH13"/>
  <c r="BZ11"/>
  <c r="GB9"/>
  <c r="CV9"/>
  <c r="BR15"/>
  <c r="DI10"/>
  <c r="EW14"/>
  <c r="FT13"/>
  <c r="DW12"/>
  <c r="GF13"/>
  <c r="DZ15"/>
  <c r="DK12"/>
  <c r="FS12"/>
  <c r="CX11"/>
  <c r="CA12"/>
  <c r="BN11"/>
  <c r="FP9"/>
  <c r="AV16"/>
  <c r="AV5" s="1"/>
  <c r="AJ5"/>
  <c r="GB15"/>
  <c r="BX15"/>
  <c r="CV15"/>
  <c r="DH15"/>
  <c r="FD15"/>
  <c r="CJ15"/>
  <c r="EF15"/>
  <c r="DT15"/>
  <c r="AZ15"/>
  <c r="ER15"/>
  <c r="FP15"/>
  <c r="AR16"/>
  <c r="AR5" s="1"/>
  <c r="AF5"/>
  <c r="AS16"/>
  <c r="AS5" s="1"/>
  <c r="AG5"/>
  <c r="FG15"/>
  <c r="DJ14"/>
  <c r="CM15"/>
  <c r="EG13"/>
  <c r="FE13"/>
  <c r="BX12"/>
  <c r="FS15"/>
  <c r="DK15"/>
  <c r="BN14"/>
  <c r="DV14"/>
  <c r="GD14"/>
  <c r="CX14"/>
  <c r="CK13"/>
  <c r="BA13"/>
  <c r="DI13"/>
  <c r="DU13"/>
  <c r="EF12"/>
  <c r="EU15"/>
  <c r="FF14"/>
  <c r="CA15"/>
  <c r="EI15"/>
  <c r="BC15"/>
  <c r="GC13"/>
  <c r="ES13"/>
  <c r="DT12"/>
  <c r="GB12"/>
  <c r="DH12"/>
  <c r="CV12"/>
  <c r="FR14"/>
  <c r="ET14"/>
  <c r="CW13"/>
  <c r="FQ13"/>
  <c r="AZ12"/>
  <c r="BO15"/>
  <c r="BB14"/>
  <c r="ER12"/>
  <c r="CJ12"/>
  <c r="BZ14"/>
  <c r="DW15"/>
  <c r="GE15"/>
  <c r="EH14"/>
  <c r="BM13"/>
  <c r="FD12"/>
  <c r="FP12"/>
  <c r="C28"/>
  <c r="D29"/>
  <c r="LQ5" i="16"/>
  <c r="LS5" s="1"/>
  <c r="LR13"/>
  <c r="LQ13"/>
  <c r="LQ8"/>
  <c r="LS7" s="1"/>
  <c r="AJ11"/>
  <c r="AV11" s="1"/>
  <c r="AI11"/>
  <c r="AH11"/>
  <c r="AT11" s="1"/>
  <c r="AK11"/>
  <c r="AW11" s="1"/>
  <c r="AL11"/>
  <c r="AG11"/>
  <c r="AS11" s="1"/>
  <c r="AE11"/>
  <c r="AQ11" s="1"/>
  <c r="AF11"/>
  <c r="AR11" s="1"/>
  <c r="LH13"/>
  <c r="LH10"/>
  <c r="LJ9" s="1"/>
  <c r="LJ8"/>
  <c r="CU10" i="12"/>
  <c r="CT9"/>
  <c r="AX5"/>
  <c r="EK8"/>
  <c r="AY6"/>
  <c r="BI5"/>
  <c r="CK11"/>
  <c r="EJ7"/>
  <c r="BT5"/>
  <c r="EI6"/>
  <c r="ES5"/>
  <c r="CV11"/>
  <c r="BZ11"/>
  <c r="DD8"/>
  <c r="DY7"/>
  <c r="EX14"/>
  <c r="FJ6"/>
  <c r="DN14"/>
  <c r="CP6"/>
  <c r="BM6"/>
  <c r="EL8"/>
  <c r="EK5"/>
  <c r="BY7"/>
  <c r="DZ12"/>
  <c r="CD14"/>
  <c r="CJ10"/>
  <c r="DX6"/>
  <c r="BV7"/>
  <c r="FG8"/>
  <c r="FE6"/>
  <c r="DQ10"/>
  <c r="BK7"/>
  <c r="DP9"/>
  <c r="DB14"/>
  <c r="EX6"/>
  <c r="EH5"/>
  <c r="EN11"/>
  <c r="BM9"/>
  <c r="BJ6"/>
  <c r="BU6"/>
  <c r="EV8"/>
  <c r="CE5"/>
  <c r="EU7"/>
  <c r="DG11"/>
  <c r="FA8"/>
  <c r="BC7"/>
  <c r="FI7"/>
  <c r="FJ14"/>
  <c r="BF14"/>
  <c r="EL14"/>
  <c r="FH6"/>
  <c r="CK8"/>
  <c r="BN7"/>
  <c r="CV8"/>
  <c r="BR6"/>
  <c r="FF7"/>
  <c r="CR7"/>
  <c r="BD11"/>
  <c r="DR11"/>
  <c r="CS8"/>
  <c r="EW9"/>
  <c r="DF10"/>
  <c r="BW8"/>
  <c r="EA9"/>
  <c r="DM6"/>
  <c r="CH8"/>
  <c r="BY10"/>
  <c r="FI10"/>
  <c r="DW5"/>
  <c r="DC7"/>
  <c r="BX9"/>
  <c r="BO11"/>
  <c r="EY11"/>
  <c r="CP12"/>
  <c r="DB8"/>
  <c r="FJ8"/>
  <c r="CI6"/>
  <c r="BR12"/>
  <c r="CD8"/>
  <c r="BR14"/>
  <c r="DZ14"/>
  <c r="DG8"/>
  <c r="DP6"/>
  <c r="EV5"/>
  <c r="BD8"/>
  <c r="CD6"/>
  <c r="FD5"/>
  <c r="AZ7"/>
  <c r="EB10"/>
  <c r="DL5"/>
  <c r="BA8"/>
  <c r="DE9"/>
  <c r="BN10"/>
  <c r="ET6"/>
  <c r="CI9"/>
  <c r="CQ6"/>
  <c r="BL8"/>
  <c r="BC10"/>
  <c r="EM10"/>
  <c r="DA5"/>
  <c r="CG7"/>
  <c r="BB9"/>
  <c r="FH9"/>
  <c r="EX12"/>
  <c r="DZ8"/>
  <c r="CT6"/>
  <c r="EC8"/>
  <c r="CU7"/>
  <c r="DO5"/>
  <c r="BL5"/>
  <c r="CJ7"/>
  <c r="EA6"/>
  <c r="DR8"/>
  <c r="EL12"/>
  <c r="DB12"/>
  <c r="DN12"/>
  <c r="EX11"/>
  <c r="BF8"/>
  <c r="BR8"/>
  <c r="FJ11"/>
  <c r="BO8"/>
  <c r="BA5"/>
  <c r="BX6"/>
  <c r="FG5"/>
  <c r="CH5"/>
  <c r="EB7"/>
  <c r="EW6"/>
  <c r="EN8"/>
  <c r="BF12"/>
  <c r="CD12"/>
  <c r="CP8"/>
  <c r="EX8"/>
  <c r="Q6" i="6"/>
  <c r="DZ11" i="12"/>
  <c r="DB11"/>
  <c r="DN11"/>
  <c r="CD11"/>
  <c r="CP11"/>
  <c r="BR11"/>
  <c r="BF11"/>
  <c r="J82" i="7"/>
  <c r="L5"/>
  <c r="J82" i="16"/>
  <c r="L5"/>
  <c r="J82" i="11"/>
  <c r="L5"/>
  <c r="J82" i="9"/>
  <c r="L5"/>
  <c r="AG10"/>
  <c r="AR10" s="1"/>
  <c r="AC10"/>
  <c r="Y10"/>
  <c r="AJ10" s="1"/>
  <c r="U10"/>
  <c r="Q10"/>
  <c r="C11"/>
  <c r="AD10"/>
  <c r="AO10" s="1"/>
  <c r="X10"/>
  <c r="S10"/>
  <c r="AH10"/>
  <c r="AB10"/>
  <c r="AM10" s="1"/>
  <c r="W10"/>
  <c r="R10"/>
  <c r="AF10"/>
  <c r="AQ10" s="1"/>
  <c r="AA10"/>
  <c r="AL10" s="1"/>
  <c r="V10"/>
  <c r="P10"/>
  <c r="Z10"/>
  <c r="AK10" s="1"/>
  <c r="T10"/>
  <c r="AE10"/>
  <c r="BF6" i="12"/>
  <c r="DZ6"/>
  <c r="CR13"/>
  <c r="J82"/>
  <c r="L5"/>
  <c r="AR9" i="9"/>
  <c r="Z5" i="13"/>
  <c r="FI12" s="1"/>
  <c r="EL6" i="12"/>
  <c r="DB6"/>
  <c r="HO5" i="5"/>
  <c r="D5" i="1"/>
  <c r="IV5" i="5"/>
  <c r="HD5"/>
  <c r="HZ5"/>
  <c r="IK5"/>
  <c r="DX12" i="12"/>
  <c r="BW14"/>
  <c r="U5" i="13"/>
  <c r="DX13" s="1"/>
  <c r="AW10" i="12"/>
  <c r="FG14"/>
  <c r="AH5" i="13"/>
  <c r="BZ5" s="1"/>
  <c r="FC10" i="12"/>
  <c r="BQ8"/>
  <c r="CG13"/>
  <c r="Z6" i="6"/>
  <c r="AK6" s="1"/>
  <c r="AG6"/>
  <c r="AR6" s="1"/>
  <c r="W6"/>
  <c r="T5" i="13"/>
  <c r="ET14" s="1"/>
  <c r="EE14" i="12"/>
  <c r="T6" i="6"/>
  <c r="CB14" i="12"/>
  <c r="AD6" i="6"/>
  <c r="AO6" s="1"/>
  <c r="AA6"/>
  <c r="AL6" s="1"/>
  <c r="X6"/>
  <c r="U6"/>
  <c r="C6" i="5"/>
  <c r="C6" i="1" s="1"/>
  <c r="BQ14" i="12"/>
  <c r="CX14"/>
  <c r="P5" i="13"/>
  <c r="EP14" s="1"/>
  <c r="R6" i="6"/>
  <c r="AH6"/>
  <c r="AE6"/>
  <c r="AP6" s="1"/>
  <c r="AB6"/>
  <c r="AM6" s="1"/>
  <c r="Y6"/>
  <c r="AJ6" s="1"/>
  <c r="AU14" i="12"/>
  <c r="DI14"/>
  <c r="DT14"/>
  <c r="DA11"/>
  <c r="CX8"/>
  <c r="ER10"/>
  <c r="DU9"/>
  <c r="BB6"/>
  <c r="EY8"/>
  <c r="CS5"/>
  <c r="EM7"/>
  <c r="BW5"/>
  <c r="DQ7"/>
  <c r="DD5"/>
  <c r="DF7"/>
  <c r="DE6"/>
  <c r="W5" i="13"/>
  <c r="EK13" s="1"/>
  <c r="EM11" i="12"/>
  <c r="V6" i="6"/>
  <c r="S6"/>
  <c r="P6"/>
  <c r="AF6"/>
  <c r="AQ6" s="1"/>
  <c r="CM14" i="12"/>
  <c r="FA14"/>
  <c r="AV9"/>
  <c r="BJ12"/>
  <c r="DM12"/>
  <c r="DL11"/>
  <c r="BS10"/>
  <c r="DW11"/>
  <c r="CO10"/>
  <c r="CB8"/>
  <c r="EF9"/>
  <c r="DD14"/>
  <c r="BV13"/>
  <c r="DJ9"/>
  <c r="CH14"/>
  <c r="DI8"/>
  <c r="CZ10"/>
  <c r="BU12"/>
  <c r="FE12"/>
  <c r="DO14"/>
  <c r="CC9"/>
  <c r="AX11"/>
  <c r="FD11"/>
  <c r="DY13"/>
  <c r="AG5" i="13"/>
  <c r="EY6" s="1"/>
  <c r="DK10" i="12"/>
  <c r="AZ13"/>
  <c r="EG10"/>
  <c r="DT8"/>
  <c r="CF12"/>
  <c r="EV14"/>
  <c r="FF13"/>
  <c r="FB9"/>
  <c r="AU8"/>
  <c r="EE8"/>
  <c r="DV10"/>
  <c r="CQ12"/>
  <c r="BA14"/>
  <c r="EK14"/>
  <c r="CY9"/>
  <c r="BT11"/>
  <c r="BK13"/>
  <c r="EU13"/>
  <c r="CE11"/>
  <c r="EJ13"/>
  <c r="ES11"/>
  <c r="CN9"/>
  <c r="BL14"/>
  <c r="BI11"/>
  <c r="EP8"/>
  <c r="ET12"/>
  <c r="CM8"/>
  <c r="BH10"/>
  <c r="AY12"/>
  <c r="EI12"/>
  <c r="CS14"/>
  <c r="BG9"/>
  <c r="EQ9"/>
  <c r="EH11"/>
  <c r="BU9"/>
  <c r="EA12"/>
  <c r="BT8"/>
  <c r="EM5"/>
  <c r="CK7"/>
  <c r="AU5"/>
  <c r="EK11"/>
  <c r="CQ14"/>
  <c r="EI9"/>
  <c r="BD14"/>
  <c r="EE5"/>
  <c r="DJ6"/>
  <c r="DG14"/>
  <c r="CV6"/>
  <c r="CJ11"/>
  <c r="DT5"/>
  <c r="EP5"/>
  <c r="BJ9"/>
  <c r="CE8"/>
  <c r="EY6"/>
  <c r="BL9"/>
  <c r="EA10"/>
  <c r="CC6"/>
  <c r="EU10"/>
  <c r="EV11"/>
  <c r="BA11"/>
  <c r="AZ10"/>
  <c r="BC5"/>
  <c r="DQ11"/>
  <c r="EW14"/>
  <c r="BA13"/>
  <c r="CT12"/>
  <c r="EM13"/>
  <c r="CG10"/>
  <c r="CO7"/>
  <c r="DF13"/>
  <c r="FF12"/>
  <c r="BR10"/>
  <c r="CC8"/>
  <c r="CM7"/>
  <c r="FE11"/>
  <c r="EK13"/>
  <c r="DP14"/>
  <c r="BL13"/>
  <c r="DT7"/>
  <c r="DJ8"/>
  <c r="DC12"/>
  <c r="ER9"/>
  <c r="CO9"/>
  <c r="EC12"/>
  <c r="ER5"/>
  <c r="CV12"/>
  <c r="EH6"/>
  <c r="DK5"/>
  <c r="AY7"/>
  <c r="ET7"/>
  <c r="AZ8"/>
  <c r="CB13"/>
  <c r="EY12"/>
  <c r="CE6"/>
  <c r="EX7"/>
  <c r="DL6"/>
  <c r="FE7"/>
  <c r="DP10"/>
  <c r="DO9"/>
  <c r="FF8"/>
  <c r="EL10"/>
  <c r="ES13"/>
  <c r="CO8"/>
  <c r="DN7"/>
  <c r="AX6"/>
  <c r="BT6"/>
  <c r="DY8"/>
  <c r="CK12"/>
  <c r="BS5"/>
  <c r="DM7"/>
  <c r="BY11"/>
  <c r="DG12"/>
  <c r="EG5"/>
  <c r="BX10"/>
  <c r="CU11"/>
  <c r="DV5"/>
  <c r="DX7"/>
  <c r="CS9"/>
  <c r="BN11"/>
  <c r="BI6"/>
  <c r="ES6"/>
  <c r="EJ8"/>
  <c r="DE10"/>
  <c r="BZ12"/>
  <c r="B13" i="7"/>
  <c r="EX10" i="12"/>
  <c r="DZ10"/>
  <c r="EF14"/>
  <c r="CD7"/>
  <c r="DB7"/>
  <c r="BJ10"/>
  <c r="BK8"/>
  <c r="FD6"/>
  <c r="DD9"/>
  <c r="DC8"/>
  <c r="FC5"/>
  <c r="BB10"/>
  <c r="FI11"/>
  <c r="AW5"/>
  <c r="CQ7"/>
  <c r="FH10"/>
  <c r="BH5"/>
  <c r="BJ7"/>
  <c r="BA9"/>
  <c r="EK9"/>
  <c r="DF11"/>
  <c r="DA6"/>
  <c r="BV8"/>
  <c r="BM10"/>
  <c r="EW10"/>
  <c r="DR12"/>
  <c r="BF10"/>
  <c r="CP10"/>
  <c r="DN10"/>
  <c r="BG14"/>
  <c r="BR7"/>
  <c r="DZ7"/>
  <c r="CP7"/>
  <c r="CJ14"/>
  <c r="EU8"/>
  <c r="CG8"/>
  <c r="EV9"/>
  <c r="BO12"/>
  <c r="BU7"/>
  <c r="CT10"/>
  <c r="CH9"/>
  <c r="CO5"/>
  <c r="EI7"/>
  <c r="BC11"/>
  <c r="CZ5"/>
  <c r="CF7"/>
  <c r="BW9"/>
  <c r="FG9"/>
  <c r="EB11"/>
  <c r="DW6"/>
  <c r="CR8"/>
  <c r="CI10"/>
  <c r="BD12"/>
  <c r="DB10"/>
  <c r="CD10"/>
  <c r="CM13"/>
  <c r="EQ14"/>
  <c r="FJ7"/>
  <c r="BF7"/>
  <c r="DL13"/>
  <c r="DU11"/>
  <c r="ET14"/>
  <c r="ER12"/>
  <c r="FA10"/>
  <c r="BQ10"/>
  <c r="AY14"/>
  <c r="DW13"/>
  <c r="EP10"/>
  <c r="EG12"/>
  <c r="DA13"/>
  <c r="AV11"/>
  <c r="BT13"/>
  <c r="CY11"/>
  <c r="DX14"/>
  <c r="DV12"/>
  <c r="EE10"/>
  <c r="AU10"/>
  <c r="FC12"/>
  <c r="CE13"/>
  <c r="FE14"/>
  <c r="CO12"/>
  <c r="BI13"/>
  <c r="DT10"/>
  <c r="FD13"/>
  <c r="AX13"/>
  <c r="CC11"/>
  <c r="CF14"/>
  <c r="CZ12"/>
  <c r="DI10"/>
  <c r="EI14"/>
  <c r="DK12"/>
  <c r="FB11"/>
  <c r="DM14"/>
  <c r="AW12"/>
  <c r="EF11"/>
  <c r="CB10"/>
  <c r="BU14"/>
  <c r="CM10"/>
  <c r="EQ11"/>
  <c r="BZ6"/>
  <c r="DQ5"/>
  <c r="DF5"/>
  <c r="BO6"/>
  <c r="DG6"/>
  <c r="EN6"/>
  <c r="BD6"/>
  <c r="CU5"/>
  <c r="BN5"/>
  <c r="EC6"/>
  <c r="DR6"/>
  <c r="FI5"/>
  <c r="BY5"/>
  <c r="EB5"/>
  <c r="CK6"/>
  <c r="CK14"/>
  <c r="DE12"/>
  <c r="EJ10"/>
  <c r="ES8"/>
  <c r="BI8"/>
  <c r="CN6"/>
  <c r="CJ13"/>
  <c r="DO11"/>
  <c r="ET9"/>
  <c r="FC7"/>
  <c r="BS7"/>
  <c r="DI5"/>
  <c r="FI13"/>
  <c r="DD11"/>
  <c r="ER7"/>
  <c r="CX5"/>
  <c r="BX12"/>
  <c r="EQ6"/>
  <c r="CU13"/>
  <c r="DC10"/>
  <c r="CB5"/>
  <c r="AY9"/>
  <c r="BB12"/>
  <c r="EH8"/>
  <c r="CQ9"/>
  <c r="EY14"/>
  <c r="BO14"/>
  <c r="CI12"/>
  <c r="CR10"/>
  <c r="DW8"/>
  <c r="FB6"/>
  <c r="AV6"/>
  <c r="BN13"/>
  <c r="CS11"/>
  <c r="DX9"/>
  <c r="EG7"/>
  <c r="AW7"/>
  <c r="CM5"/>
  <c r="DQ13"/>
  <c r="BL11"/>
  <c r="CZ7"/>
  <c r="EN14"/>
  <c r="FD8"/>
  <c r="CY6"/>
  <c r="BC13"/>
  <c r="BK10"/>
  <c r="FH12"/>
  <c r="DR14"/>
  <c r="FE9"/>
  <c r="AX8"/>
  <c r="EC14"/>
  <c r="EW12"/>
  <c r="BM12"/>
  <c r="BV10"/>
  <c r="DA8"/>
  <c r="EF6"/>
  <c r="EB13"/>
  <c r="FG11"/>
  <c r="BW11"/>
  <c r="CF9"/>
  <c r="DK7"/>
  <c r="FA5"/>
  <c r="BQ5"/>
  <c r="BY13"/>
  <c r="DY10"/>
  <c r="BH7"/>
  <c r="CV14"/>
  <c r="DL8"/>
  <c r="BG6"/>
  <c r="CH11"/>
  <c r="DV7"/>
  <c r="DP12"/>
  <c r="BZ14"/>
  <c r="DM9"/>
  <c r="DU6"/>
  <c r="CT14"/>
  <c r="EJ12"/>
  <c r="ES10"/>
  <c r="BI10"/>
  <c r="CN8"/>
  <c r="DO13"/>
  <c r="ET11"/>
  <c r="FC9"/>
  <c r="BS9"/>
  <c r="CX7"/>
  <c r="DM11"/>
  <c r="FA7"/>
  <c r="DE14"/>
  <c r="BH9"/>
  <c r="EI11"/>
  <c r="DL10"/>
  <c r="AU7"/>
  <c r="EA14"/>
  <c r="BK12"/>
  <c r="BG8"/>
  <c r="BX14"/>
  <c r="CR12"/>
  <c r="DW10"/>
  <c r="FB8"/>
  <c r="AV8"/>
  <c r="CS13"/>
  <c r="DX11"/>
  <c r="EG9"/>
  <c r="AW9"/>
  <c r="CB7"/>
  <c r="BU11"/>
  <c r="DI7"/>
  <c r="BM14"/>
  <c r="EV13"/>
  <c r="CQ11"/>
  <c r="BT10"/>
  <c r="CG12"/>
  <c r="CI14"/>
  <c r="DV9"/>
  <c r="DU8"/>
  <c r="FH14"/>
  <c r="BB14"/>
  <c r="BV12"/>
  <c r="DA10"/>
  <c r="EF8"/>
  <c r="FG13"/>
  <c r="BW13"/>
  <c r="CF11"/>
  <c r="DK9"/>
  <c r="EP7"/>
  <c r="CH13"/>
  <c r="EH10"/>
  <c r="BQ7"/>
  <c r="DY12"/>
  <c r="DD13"/>
  <c r="AY11"/>
  <c r="EE7"/>
  <c r="CZ9"/>
  <c r="EU12"/>
  <c r="EQ8"/>
  <c r="CX10"/>
  <c r="DJ11"/>
  <c r="BH12"/>
  <c r="EH13"/>
  <c r="CN11"/>
  <c r="BS12"/>
  <c r="BJ14"/>
  <c r="CY8"/>
  <c r="FD10"/>
  <c r="AX10"/>
  <c r="BJ11"/>
  <c r="CE10"/>
  <c r="FB14"/>
  <c r="AV14"/>
  <c r="DI13"/>
  <c r="DT13"/>
  <c r="CY14"/>
  <c r="HB8" i="7"/>
  <c r="AU13" i="12"/>
  <c r="CN14"/>
  <c r="FA13"/>
  <c r="EP13"/>
  <c r="DU14"/>
  <c r="HB12" i="7"/>
  <c r="HB10"/>
  <c r="DJ14" i="12"/>
  <c r="EE13"/>
  <c r="BQ13"/>
  <c r="CX13"/>
  <c r="EX13"/>
  <c r="AZ11"/>
  <c r="DM10"/>
  <c r="EP6"/>
  <c r="BY14"/>
  <c r="AX9"/>
  <c r="DN13"/>
  <c r="FG12"/>
  <c r="FA6"/>
  <c r="DY11"/>
  <c r="AR5" i="13"/>
  <c r="DZ6" s="1"/>
  <c r="CD13" i="12"/>
  <c r="DB13"/>
  <c r="BF9"/>
  <c r="BR13"/>
  <c r="DZ13"/>
  <c r="CP13"/>
  <c r="FJ13"/>
  <c r="BF13"/>
  <c r="DF6"/>
  <c r="BQ12"/>
  <c r="CD9"/>
  <c r="CP9"/>
  <c r="FF11"/>
  <c r="FC8"/>
  <c r="EM14"/>
  <c r="DE13"/>
  <c r="DA9"/>
  <c r="AU6"/>
  <c r="DV8"/>
  <c r="BL12"/>
  <c r="BG7"/>
  <c r="EH9"/>
  <c r="BX13"/>
  <c r="S5" i="13"/>
  <c r="DK13" s="1"/>
  <c r="DN9" i="12"/>
  <c r="EL9"/>
  <c r="CI13"/>
  <c r="CE9"/>
  <c r="AV7"/>
  <c r="EW13"/>
  <c r="ES9"/>
  <c r="BQ6"/>
  <c r="ER8"/>
  <c r="CH12"/>
  <c r="CC7"/>
  <c r="FD9"/>
  <c r="CT13"/>
  <c r="FJ9"/>
  <c r="FB7"/>
  <c r="CX6"/>
  <c r="DO12"/>
  <c r="DX10"/>
  <c r="AW8"/>
  <c r="EK12"/>
  <c r="EE6"/>
  <c r="CQ10"/>
  <c r="BN14"/>
  <c r="EQ7"/>
  <c r="DC11"/>
  <c r="BC6"/>
  <c r="CX12"/>
  <c r="EN7"/>
  <c r="EM6"/>
  <c r="CN13"/>
  <c r="DK14"/>
  <c r="DZ9"/>
  <c r="DB9"/>
  <c r="BM13"/>
  <c r="ET10"/>
  <c r="EA13"/>
  <c r="BS8"/>
  <c r="DW9"/>
  <c r="BC14"/>
  <c r="EF7"/>
  <c r="CR11"/>
  <c r="CB6"/>
  <c r="EG8"/>
  <c r="BA12"/>
  <c r="DQ14"/>
  <c r="CM6"/>
  <c r="BH8"/>
  <c r="AY10"/>
  <c r="EI10"/>
  <c r="DD12"/>
  <c r="DF14"/>
  <c r="CY7"/>
  <c r="BT9"/>
  <c r="BK11"/>
  <c r="EU11"/>
  <c r="DP13"/>
  <c r="FA12"/>
  <c r="BZ7"/>
  <c r="DE5"/>
  <c r="BH14"/>
  <c r="CC13"/>
  <c r="BR9"/>
  <c r="DJ7"/>
  <c r="BV11"/>
  <c r="CN7"/>
  <c r="DK8"/>
  <c r="BW12"/>
  <c r="CU14"/>
  <c r="CF10"/>
  <c r="EJ11"/>
  <c r="DT6"/>
  <c r="BI9"/>
  <c r="CS12"/>
  <c r="FI14"/>
  <c r="DI6"/>
  <c r="CZ8"/>
  <c r="BU10"/>
  <c r="FE10"/>
  <c r="EV12"/>
  <c r="EB14"/>
  <c r="DU7"/>
  <c r="DL9"/>
  <c r="CG11"/>
  <c r="BB13"/>
  <c r="HB9" i="7"/>
  <c r="HB11"/>
  <c r="BX5" i="12"/>
  <c r="DR7"/>
  <c r="CV7"/>
  <c r="BY6"/>
  <c r="FI6"/>
  <c r="EA5"/>
  <c r="DG7"/>
  <c r="EP12"/>
  <c r="EF13"/>
  <c r="CZ14"/>
  <c r="CM12"/>
  <c r="AW14"/>
  <c r="EG14"/>
  <c r="CY13"/>
  <c r="Y12" i="7"/>
  <c r="AJ12" s="1"/>
  <c r="AF12"/>
  <c r="AQ12" s="1"/>
  <c r="S12"/>
  <c r="T12"/>
  <c r="P12"/>
  <c r="Q12"/>
  <c r="AA12"/>
  <c r="AL12" s="1"/>
  <c r="R12"/>
  <c r="W12"/>
  <c r="X12"/>
  <c r="U12"/>
  <c r="AE12"/>
  <c r="AP12" s="1"/>
  <c r="AD12"/>
  <c r="AO12" s="1"/>
  <c r="Z12"/>
  <c r="AK12" s="1"/>
  <c r="AH12"/>
  <c r="AG12"/>
  <c r="AR12" s="1"/>
  <c r="V12"/>
  <c r="AC12"/>
  <c r="AN12" s="1"/>
  <c r="C12" i="6"/>
  <c r="AB12" i="7"/>
  <c r="AM12" s="1"/>
  <c r="HB4" i="11"/>
  <c r="CT5" i="12"/>
  <c r="DP5"/>
  <c r="BB5"/>
  <c r="CJ6"/>
  <c r="CU6"/>
  <c r="BM5"/>
  <c r="EW5"/>
  <c r="EC7"/>
  <c r="AP10" i="6"/>
  <c r="AM10"/>
  <c r="AJ10"/>
  <c r="AC5" i="13"/>
  <c r="DF9" s="1"/>
  <c r="Q5"/>
  <c r="EP13" s="1"/>
  <c r="DJ13" i="12"/>
  <c r="DV14"/>
  <c r="CB12"/>
  <c r="ER14"/>
  <c r="DI12"/>
  <c r="BS14"/>
  <c r="FC14"/>
  <c r="DU13"/>
  <c r="BD7"/>
  <c r="FH5"/>
  <c r="BN6"/>
  <c r="EB6"/>
  <c r="DQ6"/>
  <c r="CI5"/>
  <c r="BO7"/>
  <c r="HB6" i="7"/>
  <c r="FB13" i="12"/>
  <c r="AV13"/>
  <c r="DT12"/>
  <c r="AU12"/>
  <c r="EE12"/>
  <c r="CO14"/>
  <c r="BG13"/>
  <c r="X8" i="7"/>
  <c r="AA8"/>
  <c r="AL8" s="1"/>
  <c r="AD8"/>
  <c r="AO8" s="1"/>
  <c r="Y8"/>
  <c r="AJ8" s="1"/>
  <c r="AC8"/>
  <c r="AN8" s="1"/>
  <c r="AF8"/>
  <c r="AQ8" s="1"/>
  <c r="P8"/>
  <c r="S8"/>
  <c r="V8"/>
  <c r="AG8"/>
  <c r="AR8" s="1"/>
  <c r="AB8"/>
  <c r="AM8" s="1"/>
  <c r="AE8"/>
  <c r="AP8" s="1"/>
  <c r="R8"/>
  <c r="Q8"/>
  <c r="C8" i="6"/>
  <c r="T8" i="7"/>
  <c r="W8"/>
  <c r="Z8"/>
  <c r="AK8" s="1"/>
  <c r="U8"/>
  <c r="AH8"/>
  <c r="FA9" i="13"/>
  <c r="HB7" i="7"/>
  <c r="AR9" i="11"/>
  <c r="AO9"/>
  <c r="FJ5" i="7"/>
  <c r="DN5"/>
  <c r="BR5"/>
  <c r="DZ5"/>
  <c r="CD5"/>
  <c r="EL5"/>
  <c r="CP5"/>
  <c r="BF5"/>
  <c r="DB5"/>
  <c r="EX5"/>
  <c r="A11" i="11"/>
  <c r="A6"/>
  <c r="AL5" i="13"/>
  <c r="E6" i="1"/>
  <c r="AS6" i="5"/>
  <c r="A8" i="7"/>
  <c r="A9"/>
  <c r="A13" i="13"/>
  <c r="N19" i="8"/>
  <c r="G19"/>
  <c r="A8" i="13"/>
  <c r="A7"/>
  <c r="D7" i="5"/>
  <c r="IV7" i="6"/>
  <c r="HZ7"/>
  <c r="HD7"/>
  <c r="IK7"/>
  <c r="HO7"/>
  <c r="AQ10"/>
  <c r="AN10"/>
  <c r="AN5" i="13"/>
  <c r="AS11" i="5"/>
  <c r="AN6" i="6"/>
  <c r="A13" i="11"/>
  <c r="A9"/>
  <c r="E9" i="1"/>
  <c r="AS9" i="5"/>
  <c r="X5" i="13"/>
  <c r="R5"/>
  <c r="AP14"/>
  <c r="AP5" s="1"/>
  <c r="AE5"/>
  <c r="D9" i="5"/>
  <c r="IV9" i="6"/>
  <c r="HZ9"/>
  <c r="HD9"/>
  <c r="IK9"/>
  <c r="HO9"/>
  <c r="A12" i="7"/>
  <c r="A10"/>
  <c r="A13"/>
  <c r="E7" i="1"/>
  <c r="AS7" i="5"/>
  <c r="CK5" i="13"/>
  <c r="A6"/>
  <c r="EN10" i="12"/>
  <c r="DR10"/>
  <c r="CV10"/>
  <c r="BZ10"/>
  <c r="BD10"/>
  <c r="EW8"/>
  <c r="EA8"/>
  <c r="DE8"/>
  <c r="CI8"/>
  <c r="BM8"/>
  <c r="FF6"/>
  <c r="EJ6"/>
  <c r="CR6"/>
  <c r="BV6"/>
  <c r="AZ6"/>
  <c r="EB9"/>
  <c r="DF9"/>
  <c r="CJ9"/>
  <c r="BN9"/>
  <c r="FG7"/>
  <c r="EK7"/>
  <c r="DO7"/>
  <c r="CS7"/>
  <c r="BW7"/>
  <c r="BA7"/>
  <c r="FE5"/>
  <c r="EI5"/>
  <c r="DM5"/>
  <c r="CQ5"/>
  <c r="BU5"/>
  <c r="AY5"/>
  <c r="EY10"/>
  <c r="DG10"/>
  <c r="BO10"/>
  <c r="CH7"/>
  <c r="DX5"/>
  <c r="CF5"/>
  <c r="FI9"/>
  <c r="EC10"/>
  <c r="CK10"/>
  <c r="EV7"/>
  <c r="DD7"/>
  <c r="BL7"/>
  <c r="ET5"/>
  <c r="BJ5"/>
  <c r="BY9"/>
  <c r="BB8"/>
  <c r="DY6"/>
  <c r="EM9"/>
  <c r="CU9"/>
  <c r="BC9"/>
  <c r="FH8"/>
  <c r="DP8"/>
  <c r="BX8"/>
  <c r="EU6"/>
  <c r="DC6"/>
  <c r="BK6"/>
  <c r="DQ9"/>
  <c r="CT8"/>
  <c r="CG6"/>
  <c r="CY5" i="13"/>
  <c r="A10"/>
  <c r="A9"/>
  <c r="AD5"/>
  <c r="AK10" i="6"/>
  <c r="AR10"/>
  <c r="D11" i="5"/>
  <c r="IV11" i="6"/>
  <c r="HZ11"/>
  <c r="HD11"/>
  <c r="IK11"/>
  <c r="HO11"/>
  <c r="AF5" i="13"/>
  <c r="B4" i="6"/>
  <c r="B1" s="1"/>
  <c r="D6" i="1"/>
  <c r="IV6" i="5"/>
  <c r="HZ6"/>
  <c r="HD6"/>
  <c r="IK6"/>
  <c r="HO6"/>
  <c r="AL9" i="11"/>
  <c r="A10"/>
  <c r="AM14" i="13"/>
  <c r="AM5" s="1"/>
  <c r="AB5"/>
  <c r="AJ14"/>
  <c r="AJ5" s="1"/>
  <c r="Y5"/>
  <c r="V5"/>
  <c r="AH14" i="11"/>
  <c r="AH5" s="1"/>
  <c r="AD14"/>
  <c r="AO14" s="1"/>
  <c r="Z14"/>
  <c r="V14"/>
  <c r="V5" s="1"/>
  <c r="R14"/>
  <c r="R5" s="1"/>
  <c r="AG14"/>
  <c r="AR14" s="1"/>
  <c r="AC14"/>
  <c r="Y14"/>
  <c r="U14"/>
  <c r="U5" s="1"/>
  <c r="Q14"/>
  <c r="Q5" s="1"/>
  <c r="C15"/>
  <c r="AF14"/>
  <c r="AB14"/>
  <c r="X14"/>
  <c r="X5" s="1"/>
  <c r="T14"/>
  <c r="T5" s="1"/>
  <c r="P14"/>
  <c r="P5" s="1"/>
  <c r="AE14"/>
  <c r="AP14" s="1"/>
  <c r="AA14"/>
  <c r="AL14" s="1"/>
  <c r="W14"/>
  <c r="W5" s="1"/>
  <c r="S14"/>
  <c r="S5" s="1"/>
  <c r="A11" i="7"/>
  <c r="D15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C11" i="5"/>
  <c r="AG11" i="6"/>
  <c r="AR11" s="1"/>
  <c r="AC11"/>
  <c r="AN11" s="1"/>
  <c r="Y11"/>
  <c r="AJ11" s="1"/>
  <c r="U11"/>
  <c r="Q11"/>
  <c r="AF11"/>
  <c r="AQ11" s="1"/>
  <c r="AB11"/>
  <c r="AM11" s="1"/>
  <c r="X11"/>
  <c r="T11"/>
  <c r="P11"/>
  <c r="AE11"/>
  <c r="AP11" s="1"/>
  <c r="AA11"/>
  <c r="AL11" s="1"/>
  <c r="W11"/>
  <c r="S11"/>
  <c r="AH11"/>
  <c r="AD11"/>
  <c r="AO11" s="1"/>
  <c r="Z11"/>
  <c r="AK11" s="1"/>
  <c r="V11"/>
  <c r="R11"/>
  <c r="E10" i="1"/>
  <c r="AS10" i="5"/>
  <c r="A12" i="13"/>
  <c r="AO5"/>
  <c r="D8" i="1"/>
  <c r="IV8" i="5"/>
  <c r="HZ8"/>
  <c r="HD8"/>
  <c r="IK8"/>
  <c r="HO8"/>
  <c r="AO10" i="6"/>
  <c r="AL10"/>
  <c r="C10" i="1"/>
  <c r="AH10" i="5"/>
  <c r="AD10"/>
  <c r="Z10"/>
  <c r="V10"/>
  <c r="R10"/>
  <c r="AG10"/>
  <c r="AC10"/>
  <c r="Y10"/>
  <c r="AF10"/>
  <c r="AB10"/>
  <c r="X10"/>
  <c r="T10"/>
  <c r="P10"/>
  <c r="W10"/>
  <c r="U10"/>
  <c r="AE10"/>
  <c r="S10"/>
  <c r="AA10"/>
  <c r="Q10"/>
  <c r="E8" i="1"/>
  <c r="AS8" i="5"/>
  <c r="AQ5" i="13"/>
  <c r="C7" i="5"/>
  <c r="AG7" i="6"/>
  <c r="AR7" s="1"/>
  <c r="AC7"/>
  <c r="AN7" s="1"/>
  <c r="Y7"/>
  <c r="AJ7" s="1"/>
  <c r="U7"/>
  <c r="Q7"/>
  <c r="AF7"/>
  <c r="AQ7" s="1"/>
  <c r="AB7"/>
  <c r="AM7" s="1"/>
  <c r="X7"/>
  <c r="T7"/>
  <c r="P7"/>
  <c r="AE7"/>
  <c r="AP7" s="1"/>
  <c r="AA7"/>
  <c r="AL7" s="1"/>
  <c r="W7"/>
  <c r="S7"/>
  <c r="AH7"/>
  <c r="AD7"/>
  <c r="AO7" s="1"/>
  <c r="Z7"/>
  <c r="AK7" s="1"/>
  <c r="V7"/>
  <c r="R7"/>
  <c r="D11" i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IV10"/>
  <c r="HZ10"/>
  <c r="HD10"/>
  <c r="IK10"/>
  <c r="HO10"/>
  <c r="AP9" i="11"/>
  <c r="C9" i="6"/>
  <c r="AH9" i="7"/>
  <c r="AD9"/>
  <c r="Z9"/>
  <c r="V9"/>
  <c r="R9"/>
  <c r="AG9"/>
  <c r="AR9" s="1"/>
  <c r="AC9"/>
  <c r="AN9" s="1"/>
  <c r="Y9"/>
  <c r="AJ9" s="1"/>
  <c r="U9"/>
  <c r="Q9"/>
  <c r="AF9"/>
  <c r="AB9"/>
  <c r="X9"/>
  <c r="T9"/>
  <c r="P9"/>
  <c r="AE9"/>
  <c r="AA9"/>
  <c r="AL9" s="1"/>
  <c r="W9"/>
  <c r="S9"/>
  <c r="EY9" i="12"/>
  <c r="EC9"/>
  <c r="DG9"/>
  <c r="CK9"/>
  <c r="BO9"/>
  <c r="FH7"/>
  <c r="DP7"/>
  <c r="CT7"/>
  <c r="BX7"/>
  <c r="BB7"/>
  <c r="FF5"/>
  <c r="EJ5"/>
  <c r="CR5"/>
  <c r="BV5"/>
  <c r="AZ5"/>
  <c r="FI8"/>
  <c r="EM8"/>
  <c r="DQ8"/>
  <c r="CU8"/>
  <c r="BY8"/>
  <c r="BC8"/>
  <c r="EV6"/>
  <c r="DD6"/>
  <c r="CH6"/>
  <c r="BL6"/>
  <c r="DR9"/>
  <c r="BZ9"/>
  <c r="DF8"/>
  <c r="BN8"/>
  <c r="EK6"/>
  <c r="CS6"/>
  <c r="BA6"/>
  <c r="EW7"/>
  <c r="DC5"/>
  <c r="EN9"/>
  <c r="CV9"/>
  <c r="BD9"/>
  <c r="EB8"/>
  <c r="CJ8"/>
  <c r="FG6"/>
  <c r="DO6"/>
  <c r="BW6"/>
  <c r="BM7"/>
  <c r="EU5"/>
  <c r="EA7"/>
  <c r="CI7"/>
  <c r="DY5"/>
  <c r="CG5"/>
  <c r="DE7"/>
  <c r="BK5"/>
  <c r="A7" i="11"/>
  <c r="A8"/>
  <c r="AK5" i="13"/>
  <c r="EY13" i="12"/>
  <c r="EC13"/>
  <c r="DG13"/>
  <c r="CK13"/>
  <c r="BO13"/>
  <c r="FH11"/>
  <c r="DP11"/>
  <c r="CT11"/>
  <c r="BX11"/>
  <c r="BB11"/>
  <c r="EU9"/>
  <c r="DY9"/>
  <c r="DC9"/>
  <c r="CG9"/>
  <c r="BK9"/>
  <c r="FD7"/>
  <c r="EH7"/>
  <c r="DL7"/>
  <c r="BT7"/>
  <c r="AX7"/>
  <c r="FB5"/>
  <c r="EF5"/>
  <c r="DJ5"/>
  <c r="CN5"/>
  <c r="AV5"/>
  <c r="FI12"/>
  <c r="EM12"/>
  <c r="DQ12"/>
  <c r="CU12"/>
  <c r="BY12"/>
  <c r="BC12"/>
  <c r="EV10"/>
  <c r="DD10"/>
  <c r="CH10"/>
  <c r="BL10"/>
  <c r="FE8"/>
  <c r="EI8"/>
  <c r="DM8"/>
  <c r="CQ8"/>
  <c r="BU8"/>
  <c r="AY8"/>
  <c r="ER6"/>
  <c r="DV6"/>
  <c r="CZ6"/>
  <c r="BH6"/>
  <c r="EB12"/>
  <c r="CJ12"/>
  <c r="EJ9"/>
  <c r="CR9"/>
  <c r="AZ9"/>
  <c r="DX8"/>
  <c r="CF8"/>
  <c r="FC6"/>
  <c r="DK6"/>
  <c r="BS6"/>
  <c r="CV13"/>
  <c r="BD13"/>
  <c r="EA11"/>
  <c r="FG10"/>
  <c r="CC5"/>
  <c r="DF12"/>
  <c r="BN12"/>
  <c r="FF9"/>
  <c r="BV9"/>
  <c r="ET8"/>
  <c r="BJ8"/>
  <c r="EG6"/>
  <c r="CO6"/>
  <c r="AW6"/>
  <c r="EN13"/>
  <c r="CI11"/>
  <c r="DO10"/>
  <c r="BW10"/>
  <c r="DW7"/>
  <c r="DR13"/>
  <c r="BZ13"/>
  <c r="EW11"/>
  <c r="DE11"/>
  <c r="BM11"/>
  <c r="EK10"/>
  <c r="CS10"/>
  <c r="BA10"/>
  <c r="ES7"/>
  <c r="DA7"/>
  <c r="BI7"/>
  <c r="EQ5"/>
  <c r="CY5"/>
  <c r="BG5"/>
  <c r="CE7"/>
  <c r="DU5"/>
  <c r="AA5" i="13"/>
  <c r="HB5" i="6"/>
  <c r="HB10" s="1"/>
  <c r="AS5"/>
  <c r="A7" i="7"/>
  <c r="AD1" i="16" l="1"/>
  <c r="AE18"/>
  <c r="AQ18" s="1"/>
  <c r="AE17"/>
  <c r="AQ17" s="1"/>
  <c r="AE19"/>
  <c r="AQ19" s="1"/>
  <c r="AE20"/>
  <c r="AQ20" s="1"/>
  <c r="AE6"/>
  <c r="AQ6" s="1"/>
  <c r="AE9"/>
  <c r="AQ9" s="1"/>
  <c r="AE7"/>
  <c r="AQ7" s="1"/>
  <c r="AE8"/>
  <c r="AQ8" s="1"/>
  <c r="AE10"/>
  <c r="AQ10" s="1"/>
  <c r="LS13"/>
  <c r="AB6" i="5"/>
  <c r="CL10" i="18"/>
  <c r="FY10"/>
  <c r="DL10"/>
  <c r="EL10"/>
  <c r="FL10"/>
  <c r="GL10"/>
  <c r="DY10"/>
  <c r="BL10"/>
  <c r="BY10"/>
  <c r="EY10"/>
  <c r="CY10"/>
  <c r="DL13"/>
  <c r="DY13"/>
  <c r="BL13"/>
  <c r="EL13"/>
  <c r="FY13"/>
  <c r="GL13"/>
  <c r="BY13"/>
  <c r="EY13"/>
  <c r="CL13"/>
  <c r="FL13"/>
  <c r="CY13"/>
  <c r="FB15"/>
  <c r="DE14"/>
  <c r="FM14"/>
  <c r="CH15"/>
  <c r="GK14"/>
  <c r="EB13"/>
  <c r="CR13"/>
  <c r="DD13"/>
  <c r="GI12"/>
  <c r="BG12"/>
  <c r="GG10"/>
  <c r="FV11"/>
  <c r="DA10"/>
  <c r="CP11"/>
  <c r="EA12"/>
  <c r="BF11"/>
  <c r="EJ9"/>
  <c r="BO8"/>
  <c r="CZ9"/>
  <c r="CA8"/>
  <c r="BP9"/>
  <c r="FR7"/>
  <c r="CB9"/>
  <c r="EH7"/>
  <c r="BA6"/>
  <c r="FE6"/>
  <c r="EF5"/>
  <c r="DU6"/>
  <c r="BN7"/>
  <c r="FD5"/>
  <c r="FT9"/>
  <c r="BM6"/>
  <c r="BB7"/>
  <c r="FA14"/>
  <c r="ED15"/>
  <c r="FX13"/>
  <c r="BT13"/>
  <c r="BR11"/>
  <c r="GH11"/>
  <c r="GF9"/>
  <c r="DK8"/>
  <c r="FH9"/>
  <c r="GD7"/>
  <c r="GB5"/>
  <c r="AZ5"/>
  <c r="FN15"/>
  <c r="DF15"/>
  <c r="BI14"/>
  <c r="DQ14"/>
  <c r="EC14"/>
  <c r="EO14"/>
  <c r="CF13"/>
  <c r="FK12"/>
  <c r="BH13"/>
  <c r="EM12"/>
  <c r="FJ11"/>
  <c r="EK10"/>
  <c r="DZ11"/>
  <c r="BE10"/>
  <c r="FI10"/>
  <c r="CQ12"/>
  <c r="FU10"/>
  <c r="CN9"/>
  <c r="ET7"/>
  <c r="BD9"/>
  <c r="FF7"/>
  <c r="GE8"/>
  <c r="DV7"/>
  <c r="EU8"/>
  <c r="BZ7"/>
  <c r="FP5"/>
  <c r="DI6"/>
  <c r="CJ5"/>
  <c r="ER5"/>
  <c r="GC6"/>
  <c r="DH5"/>
  <c r="DJ7"/>
  <c r="DT5"/>
  <c r="CV5"/>
  <c r="EP15"/>
  <c r="BV15"/>
  <c r="CT15"/>
  <c r="EN13"/>
  <c r="DC12"/>
  <c r="EW10"/>
  <c r="DB11"/>
  <c r="DW8"/>
  <c r="CM8"/>
  <c r="CW6"/>
  <c r="FQ6"/>
  <c r="FZ15"/>
  <c r="BJ15"/>
  <c r="DR15"/>
  <c r="BU14"/>
  <c r="CG14"/>
  <c r="CS14"/>
  <c r="GJ13"/>
  <c r="DO12"/>
  <c r="DP13"/>
  <c r="FW12"/>
  <c r="DN11"/>
  <c r="CO10"/>
  <c r="CD11"/>
  <c r="CE12"/>
  <c r="DM10"/>
  <c r="EX11"/>
  <c r="CC10"/>
  <c r="FG8"/>
  <c r="CX7"/>
  <c r="FS8"/>
  <c r="EI8"/>
  <c r="BC8"/>
  <c r="ES6"/>
  <c r="EG6"/>
  <c r="EZ13"/>
  <c r="BS12"/>
  <c r="BQ10"/>
  <c r="EV9"/>
  <c r="DX9"/>
  <c r="BX5"/>
  <c r="CK6"/>
  <c r="FN6"/>
  <c r="EO5"/>
  <c r="CH6"/>
  <c r="EP6"/>
  <c r="BU5"/>
  <c r="EC5"/>
  <c r="FM5"/>
  <c r="GK5"/>
  <c r="DQ5"/>
  <c r="DR6"/>
  <c r="CS5"/>
  <c r="FA5"/>
  <c r="CT6"/>
  <c r="FB6"/>
  <c r="CG5"/>
  <c r="BV6"/>
  <c r="FZ6"/>
  <c r="DE5"/>
  <c r="BI5"/>
  <c r="DF6"/>
  <c r="ED6"/>
  <c r="BJ6"/>
  <c r="CY9"/>
  <c r="FY9"/>
  <c r="DL9"/>
  <c r="DY9"/>
  <c r="GL9"/>
  <c r="BL9"/>
  <c r="EL9"/>
  <c r="EY9"/>
  <c r="CL9"/>
  <c r="FL9"/>
  <c r="BY9"/>
  <c r="D30"/>
  <c r="C29"/>
  <c r="BV11"/>
  <c r="FZ11"/>
  <c r="DE10"/>
  <c r="FM10"/>
  <c r="DF11"/>
  <c r="GJ9"/>
  <c r="DO8"/>
  <c r="EZ9"/>
  <c r="EA8"/>
  <c r="DP9"/>
  <c r="CQ8"/>
  <c r="EB9"/>
  <c r="GH7"/>
  <c r="DA6"/>
  <c r="CB5"/>
  <c r="GF5"/>
  <c r="FU6"/>
  <c r="BD5"/>
  <c r="CO6"/>
  <c r="EO10"/>
  <c r="EP11"/>
  <c r="EC10"/>
  <c r="BH9"/>
  <c r="GI8"/>
  <c r="DC8"/>
  <c r="FT5"/>
  <c r="EV5"/>
  <c r="BP5"/>
  <c r="CS10"/>
  <c r="FB11"/>
  <c r="DB7"/>
  <c r="DN7"/>
  <c r="EW6"/>
  <c r="BF7"/>
  <c r="EK6"/>
  <c r="GK10"/>
  <c r="ED11"/>
  <c r="BI10"/>
  <c r="DQ10"/>
  <c r="BJ11"/>
  <c r="EN9"/>
  <c r="BS8"/>
  <c r="DD9"/>
  <c r="CE8"/>
  <c r="BT9"/>
  <c r="FV7"/>
  <c r="CF9"/>
  <c r="CP7"/>
  <c r="BE6"/>
  <c r="FI6"/>
  <c r="EJ5"/>
  <c r="CC6"/>
  <c r="BR7"/>
  <c r="FH5"/>
  <c r="FN11"/>
  <c r="CH11"/>
  <c r="BU10"/>
  <c r="EX7"/>
  <c r="FJ7"/>
  <c r="DZ7"/>
  <c r="CD7"/>
  <c r="CN5"/>
  <c r="GG6"/>
  <c r="DR11"/>
  <c r="CT11"/>
  <c r="FK8"/>
  <c r="EM8"/>
  <c r="BG8"/>
  <c r="BQ6"/>
  <c r="CZ5"/>
  <c r="CR9"/>
  <c r="DM6"/>
  <c r="FA10"/>
  <c r="CG10"/>
  <c r="FW8"/>
  <c r="FX9"/>
  <c r="DX5"/>
  <c r="EY15"/>
  <c r="CL15"/>
  <c r="FL15"/>
  <c r="CY15"/>
  <c r="FY15"/>
  <c r="DL15"/>
  <c r="GL15"/>
  <c r="DY15"/>
  <c r="EL15"/>
  <c r="BY15"/>
  <c r="BL15"/>
  <c r="EY6"/>
  <c r="CL6"/>
  <c r="FL6"/>
  <c r="FY6"/>
  <c r="GL6"/>
  <c r="BL6"/>
  <c r="CY6"/>
  <c r="DL6"/>
  <c r="DY6"/>
  <c r="EL6"/>
  <c r="BY6"/>
  <c r="DR14"/>
  <c r="CH14"/>
  <c r="DF14"/>
  <c r="CS13"/>
  <c r="BI13"/>
  <c r="DQ13"/>
  <c r="CG13"/>
  <c r="FW11"/>
  <c r="DB10"/>
  <c r="EM11"/>
  <c r="BR10"/>
  <c r="FV10"/>
  <c r="BH12"/>
  <c r="GH10"/>
  <c r="BE9"/>
  <c r="FG7"/>
  <c r="BQ9"/>
  <c r="FS7"/>
  <c r="EV8"/>
  <c r="EI7"/>
  <c r="CO9"/>
  <c r="FF6"/>
  <c r="EG5"/>
  <c r="DV6"/>
  <c r="BA5"/>
  <c r="FE5"/>
  <c r="ET6"/>
  <c r="DU5"/>
  <c r="BV14"/>
  <c r="EP14"/>
  <c r="BJ14"/>
  <c r="DP12"/>
  <c r="FX12"/>
  <c r="BU13"/>
  <c r="EZ12"/>
  <c r="EA11"/>
  <c r="BF10"/>
  <c r="CQ11"/>
  <c r="CR12"/>
  <c r="DZ10"/>
  <c r="FK11"/>
  <c r="CP10"/>
  <c r="FT8"/>
  <c r="DK7"/>
  <c r="GF8"/>
  <c r="DW7"/>
  <c r="CZ8"/>
  <c r="CM7"/>
  <c r="FH8"/>
  <c r="DJ6"/>
  <c r="CK5"/>
  <c r="BZ6"/>
  <c r="BO7"/>
  <c r="DI5"/>
  <c r="CX6"/>
  <c r="FZ14"/>
  <c r="CT14"/>
  <c r="GK13"/>
  <c r="FA13"/>
  <c r="EB12"/>
  <c r="GJ12"/>
  <c r="EN12"/>
  <c r="CE11"/>
  <c r="CF12"/>
  <c r="FJ10"/>
  <c r="DC11"/>
  <c r="CD10"/>
  <c r="DO11"/>
  <c r="EW9"/>
  <c r="DX8"/>
  <c r="FI9"/>
  <c r="EJ8"/>
  <c r="FU9"/>
  <c r="BD8"/>
  <c r="GG9"/>
  <c r="BP8"/>
  <c r="BN6"/>
  <c r="BC7"/>
  <c r="ES5"/>
  <c r="GD6"/>
  <c r="BM5"/>
  <c r="BB6"/>
  <c r="FN14"/>
  <c r="ED14"/>
  <c r="FB14"/>
  <c r="EO13"/>
  <c r="DE13"/>
  <c r="FM13"/>
  <c r="EC13"/>
  <c r="BT12"/>
  <c r="EX10"/>
  <c r="GI11"/>
  <c r="DN10"/>
  <c r="BG11"/>
  <c r="DD12"/>
  <c r="BS11"/>
  <c r="DA9"/>
  <c r="CB8"/>
  <c r="DM9"/>
  <c r="CN8"/>
  <c r="CC9"/>
  <c r="GE7"/>
  <c r="EK9"/>
  <c r="EU7"/>
  <c r="GC5"/>
  <c r="FR6"/>
  <c r="CW5"/>
  <c r="EH6"/>
  <c r="CA7"/>
  <c r="FQ5"/>
  <c r="EP12"/>
  <c r="CT12"/>
  <c r="FX10"/>
  <c r="DF12"/>
  <c r="BU11"/>
  <c r="FN12"/>
  <c r="EZ10"/>
  <c r="GK11"/>
  <c r="BT10"/>
  <c r="EX8"/>
  <c r="EK7"/>
  <c r="FJ8"/>
  <c r="DA7"/>
  <c r="DZ8"/>
  <c r="FK9"/>
  <c r="CP8"/>
  <c r="GF6"/>
  <c r="DK5"/>
  <c r="CZ6"/>
  <c r="CA5"/>
  <c r="EI5"/>
  <c r="DX6"/>
  <c r="FB12"/>
  <c r="FA11"/>
  <c r="EB10"/>
  <c r="BJ12"/>
  <c r="GJ10"/>
  <c r="BV12"/>
  <c r="DD10"/>
  <c r="EO11"/>
  <c r="FW9"/>
  <c r="DB8"/>
  <c r="GI9"/>
  <c r="DN8"/>
  <c r="DC9"/>
  <c r="CD8"/>
  <c r="DO9"/>
  <c r="FU7"/>
  <c r="EJ6"/>
  <c r="BO5"/>
  <c r="BD6"/>
  <c r="FH6"/>
  <c r="CM5"/>
  <c r="CB6"/>
  <c r="FZ12"/>
  <c r="DE11"/>
  <c r="CF10"/>
  <c r="FM11"/>
  <c r="EN10"/>
  <c r="EC11"/>
  <c r="BH10"/>
  <c r="CS11"/>
  <c r="EA9"/>
  <c r="BF8"/>
  <c r="EM9"/>
  <c r="BR8"/>
  <c r="BG9"/>
  <c r="FI7"/>
  <c r="BS9"/>
  <c r="CO7"/>
  <c r="CN6"/>
  <c r="CC7"/>
  <c r="FS5"/>
  <c r="BP6"/>
  <c r="BE7"/>
  <c r="EU5"/>
  <c r="ED12"/>
  <c r="BI11"/>
  <c r="DR12"/>
  <c r="DQ11"/>
  <c r="CR10"/>
  <c r="CG11"/>
  <c r="CH12"/>
  <c r="DP10"/>
  <c r="CE9"/>
  <c r="GG7"/>
  <c r="CQ9"/>
  <c r="EW7"/>
  <c r="FV8"/>
  <c r="DM7"/>
  <c r="GH8"/>
  <c r="BQ7"/>
  <c r="FG5"/>
  <c r="EV6"/>
  <c r="DW5"/>
  <c r="GE5"/>
  <c r="FT6"/>
  <c r="BC5"/>
  <c r="C16" i="11"/>
  <c r="C15" i="7"/>
  <c r="DL11" i="18"/>
  <c r="FY11"/>
  <c r="BL11"/>
  <c r="GL11"/>
  <c r="CY11"/>
  <c r="BY11"/>
  <c r="DY11"/>
  <c r="EY11"/>
  <c r="EL11"/>
  <c r="FL11"/>
  <c r="CL11"/>
  <c r="FB7"/>
  <c r="DF7"/>
  <c r="ED7"/>
  <c r="FA6"/>
  <c r="DR7"/>
  <c r="EP7"/>
  <c r="CH7"/>
  <c r="FX5"/>
  <c r="DQ6"/>
  <c r="CR5"/>
  <c r="EZ5"/>
  <c r="GK6"/>
  <c r="BT5"/>
  <c r="FZ7"/>
  <c r="FM6"/>
  <c r="CG6"/>
  <c r="DP5"/>
  <c r="CT7"/>
  <c r="EB5"/>
  <c r="BU6"/>
  <c r="BJ7"/>
  <c r="DD5"/>
  <c r="EO6"/>
  <c r="BI6"/>
  <c r="EN5"/>
  <c r="BV7"/>
  <c r="FN7"/>
  <c r="DE6"/>
  <c r="CF5"/>
  <c r="GJ5"/>
  <c r="EC6"/>
  <c r="BH5"/>
  <c r="CS6"/>
  <c r="GK7"/>
  <c r="BV8"/>
  <c r="ED8"/>
  <c r="EP8"/>
  <c r="BU7"/>
  <c r="FK5"/>
  <c r="DD6"/>
  <c r="CE5"/>
  <c r="EM5"/>
  <c r="FX6"/>
  <c r="BG5"/>
  <c r="FB8"/>
  <c r="EO7"/>
  <c r="FA7"/>
  <c r="CH8"/>
  <c r="CT8"/>
  <c r="GJ6"/>
  <c r="DO5"/>
  <c r="BH6"/>
  <c r="DP6"/>
  <c r="CQ5"/>
  <c r="EB6"/>
  <c r="DF8"/>
  <c r="FN8"/>
  <c r="DE7"/>
  <c r="FM7"/>
  <c r="EC7"/>
  <c r="EN6"/>
  <c r="BS5"/>
  <c r="FW5"/>
  <c r="BT6"/>
  <c r="CS7"/>
  <c r="CF6"/>
  <c r="BJ8"/>
  <c r="DR8"/>
  <c r="FZ8"/>
  <c r="DQ7"/>
  <c r="CG7"/>
  <c r="CR6"/>
  <c r="EZ6"/>
  <c r="EA5"/>
  <c r="GI5"/>
  <c r="BI7"/>
  <c r="DC5"/>
  <c r="EY14"/>
  <c r="FL14"/>
  <c r="CY14"/>
  <c r="BY14"/>
  <c r="FY14"/>
  <c r="DL14"/>
  <c r="GL14"/>
  <c r="CL14"/>
  <c r="DY14"/>
  <c r="BL14"/>
  <c r="EL14"/>
  <c r="EL12"/>
  <c r="CL12"/>
  <c r="FL12"/>
  <c r="CY12"/>
  <c r="BY12"/>
  <c r="FY12"/>
  <c r="DL12"/>
  <c r="GL12"/>
  <c r="DY12"/>
  <c r="BL12"/>
  <c r="EY12"/>
  <c r="DF10"/>
  <c r="BV10"/>
  <c r="EP10"/>
  <c r="BI9"/>
  <c r="FK7"/>
  <c r="BU9"/>
  <c r="FW7"/>
  <c r="EZ8"/>
  <c r="EM7"/>
  <c r="CS9"/>
  <c r="FJ6"/>
  <c r="EK5"/>
  <c r="DZ6"/>
  <c r="BE5"/>
  <c r="FI5"/>
  <c r="EX6"/>
  <c r="CC5"/>
  <c r="FN10"/>
  <c r="FA9"/>
  <c r="FM9"/>
  <c r="BH8"/>
  <c r="BT8"/>
  <c r="BG7"/>
  <c r="GH6"/>
  <c r="BF6"/>
  <c r="DR10"/>
  <c r="CF8"/>
  <c r="GI7"/>
  <c r="GG5"/>
  <c r="CP6"/>
  <c r="BJ10"/>
  <c r="FZ10"/>
  <c r="CT10"/>
  <c r="FX8"/>
  <c r="DO7"/>
  <c r="GJ8"/>
  <c r="EA7"/>
  <c r="DD8"/>
  <c r="CQ7"/>
  <c r="DP8"/>
  <c r="DN6"/>
  <c r="CO5"/>
  <c r="CD6"/>
  <c r="BS7"/>
  <c r="DM5"/>
  <c r="DB6"/>
  <c r="ED10"/>
  <c r="EB8"/>
  <c r="EN8"/>
  <c r="GK9"/>
  <c r="BR6"/>
  <c r="EW5"/>
  <c r="BQ5"/>
  <c r="CH10"/>
  <c r="DQ9"/>
  <c r="CG9"/>
  <c r="DC7"/>
  <c r="DA5"/>
  <c r="FU5"/>
  <c r="EC9"/>
  <c r="FB10"/>
  <c r="DE9"/>
  <c r="CR8"/>
  <c r="EO9"/>
  <c r="FV6"/>
  <c r="CE7"/>
  <c r="CL7"/>
  <c r="FL7"/>
  <c r="CY7"/>
  <c r="FY7"/>
  <c r="EL7"/>
  <c r="DL7"/>
  <c r="GL7"/>
  <c r="DY7"/>
  <c r="BL7"/>
  <c r="BY7"/>
  <c r="EY7"/>
  <c r="FB13"/>
  <c r="FN13"/>
  <c r="EO12"/>
  <c r="EP13"/>
  <c r="CG12"/>
  <c r="FK10"/>
  <c r="CS12"/>
  <c r="FW10"/>
  <c r="BI12"/>
  <c r="EM10"/>
  <c r="EB11"/>
  <c r="FJ9"/>
  <c r="EK8"/>
  <c r="FV9"/>
  <c r="DA8"/>
  <c r="CN7"/>
  <c r="DM8"/>
  <c r="EX9"/>
  <c r="CC8"/>
  <c r="DW6"/>
  <c r="BB5"/>
  <c r="CM6"/>
  <c r="CB7"/>
  <c r="DV5"/>
  <c r="BO6"/>
  <c r="DF13"/>
  <c r="DR13"/>
  <c r="FZ13"/>
  <c r="CT13"/>
  <c r="GJ11"/>
  <c r="DO10"/>
  <c r="EZ11"/>
  <c r="EA10"/>
  <c r="DP11"/>
  <c r="CQ10"/>
  <c r="CF11"/>
  <c r="DN9"/>
  <c r="CO8"/>
  <c r="DZ9"/>
  <c r="BE8"/>
  <c r="GH9"/>
  <c r="BQ8"/>
  <c r="DB9"/>
  <c r="FH7"/>
  <c r="CA6"/>
  <c r="BP7"/>
  <c r="FF5"/>
  <c r="EU6"/>
  <c r="BZ5"/>
  <c r="GD5"/>
  <c r="BJ13"/>
  <c r="BV13"/>
  <c r="ED13"/>
  <c r="FM12"/>
  <c r="EN11"/>
  <c r="BS10"/>
  <c r="DD11"/>
  <c r="CE10"/>
  <c r="BT11"/>
  <c r="BU12"/>
  <c r="DC10"/>
  <c r="BR9"/>
  <c r="FT7"/>
  <c r="CD9"/>
  <c r="GF7"/>
  <c r="CP9"/>
  <c r="EV7"/>
  <c r="BF9"/>
  <c r="BD7"/>
  <c r="ET5"/>
  <c r="GE6"/>
  <c r="DJ5"/>
  <c r="BC6"/>
  <c r="FG6"/>
  <c r="EH5"/>
  <c r="EC12"/>
  <c r="GK12"/>
  <c r="CH13"/>
  <c r="DQ12"/>
  <c r="CR11"/>
  <c r="FA12"/>
  <c r="BH11"/>
  <c r="DE12"/>
  <c r="GI10"/>
  <c r="FX11"/>
  <c r="BG10"/>
  <c r="GG8"/>
  <c r="DX7"/>
  <c r="EW8"/>
  <c r="EJ7"/>
  <c r="FI8"/>
  <c r="CZ7"/>
  <c r="FU8"/>
  <c r="FS6"/>
  <c r="CX5"/>
  <c r="EI6"/>
  <c r="BN5"/>
  <c r="FR5"/>
  <c r="DK6"/>
  <c r="BL8"/>
  <c r="EL8"/>
  <c r="BY8"/>
  <c r="EY8"/>
  <c r="CL8"/>
  <c r="FL8"/>
  <c r="CY8"/>
  <c r="FY8"/>
  <c r="GL8"/>
  <c r="DL8"/>
  <c r="DY8"/>
  <c r="GK8"/>
  <c r="EB7"/>
  <c r="FA8"/>
  <c r="EN7"/>
  <c r="FM8"/>
  <c r="DD7"/>
  <c r="EC8"/>
  <c r="FW6"/>
  <c r="DB5"/>
  <c r="EM6"/>
  <c r="BR5"/>
  <c r="FV5"/>
  <c r="DO6"/>
  <c r="FN9"/>
  <c r="EO8"/>
  <c r="FZ9"/>
  <c r="DE8"/>
  <c r="CR7"/>
  <c r="DQ8"/>
  <c r="FB9"/>
  <c r="CG8"/>
  <c r="EA6"/>
  <c r="BF5"/>
  <c r="CQ6"/>
  <c r="CF7"/>
  <c r="DZ5"/>
  <c r="BS6"/>
  <c r="BV9"/>
  <c r="FX7"/>
  <c r="CH9"/>
  <c r="GJ7"/>
  <c r="CT9"/>
  <c r="EZ7"/>
  <c r="BJ9"/>
  <c r="BH7"/>
  <c r="EX5"/>
  <c r="GI6"/>
  <c r="DN5"/>
  <c r="BG6"/>
  <c r="FK6"/>
  <c r="CP5"/>
  <c r="DR9"/>
  <c r="EP9"/>
  <c r="CE6"/>
  <c r="CD5"/>
  <c r="DP7"/>
  <c r="CS8"/>
  <c r="BU8"/>
  <c r="BT7"/>
  <c r="GH5"/>
  <c r="BI8"/>
  <c r="ED9"/>
  <c r="DF9"/>
  <c r="FJ5"/>
  <c r="DC6"/>
  <c r="CO11" i="13"/>
  <c r="CU12"/>
  <c r="LT6" i="16"/>
  <c r="AU11"/>
  <c r="AD12"/>
  <c r="AF12"/>
  <c r="AJ12"/>
  <c r="AE12"/>
  <c r="AL12"/>
  <c r="AH12"/>
  <c r="AI12"/>
  <c r="AU12" s="1"/>
  <c r="AG12"/>
  <c r="AK12"/>
  <c r="B13"/>
  <c r="LK8"/>
  <c r="EM5" i="13"/>
  <c r="DC14"/>
  <c r="EJ14"/>
  <c r="DM13"/>
  <c r="BZ6"/>
  <c r="EN5"/>
  <c r="FB10"/>
  <c r="AX12"/>
  <c r="CJ5"/>
  <c r="EN6"/>
  <c r="CK6"/>
  <c r="DA12"/>
  <c r="AU9"/>
  <c r="DV11"/>
  <c r="BG10"/>
  <c r="EH12"/>
  <c r="CX9"/>
  <c r="FC11"/>
  <c r="DF5"/>
  <c r="BC5"/>
  <c r="DG6"/>
  <c r="AV10"/>
  <c r="DW12"/>
  <c r="BQ9"/>
  <c r="ER11"/>
  <c r="CC10"/>
  <c r="FD12"/>
  <c r="DT9"/>
  <c r="BJ13"/>
  <c r="BD6"/>
  <c r="DQ5"/>
  <c r="EF10"/>
  <c r="CG14"/>
  <c r="EE9"/>
  <c r="CQ13"/>
  <c r="EQ10"/>
  <c r="CR14"/>
  <c r="BS11"/>
  <c r="ET13"/>
  <c r="BD5"/>
  <c r="CV5"/>
  <c r="EC5"/>
  <c r="CY11"/>
  <c r="DO10"/>
  <c r="EG12"/>
  <c r="FF9"/>
  <c r="DW13"/>
  <c r="CG9"/>
  <c r="BH6"/>
  <c r="CG12"/>
  <c r="R6" i="5"/>
  <c r="Y6"/>
  <c r="BT13" i="13"/>
  <c r="CQ14"/>
  <c r="CM10"/>
  <c r="BB11"/>
  <c r="BS6"/>
  <c r="CJ12"/>
  <c r="EA11"/>
  <c r="AY8"/>
  <c r="AH6" i="5"/>
  <c r="CB10" i="13"/>
  <c r="AV11"/>
  <c r="BH12"/>
  <c r="FH11"/>
  <c r="FC6"/>
  <c r="CE7"/>
  <c r="CV13"/>
  <c r="EI8"/>
  <c r="AE6" i="5"/>
  <c r="AP6" s="1"/>
  <c r="AW12" i="13"/>
  <c r="FB11"/>
  <c r="BJ14"/>
  <c r="DL7"/>
  <c r="EC13"/>
  <c r="ET8"/>
  <c r="AZ9"/>
  <c r="CN5"/>
  <c r="DD10"/>
  <c r="EF8"/>
  <c r="DK9"/>
  <c r="CM14"/>
  <c r="FH14"/>
  <c r="CB13"/>
  <c r="FE11"/>
  <c r="K82" i="16"/>
  <c r="M5"/>
  <c r="N5" s="1"/>
  <c r="O5" s="1"/>
  <c r="M5" i="7"/>
  <c r="N5" s="1"/>
  <c r="K82"/>
  <c r="D5" i="2"/>
  <c r="IK5" i="1"/>
  <c r="HZ5"/>
  <c r="HO5"/>
  <c r="IV5"/>
  <c r="HD5"/>
  <c r="K82" i="12"/>
  <c r="M5"/>
  <c r="N5" s="1"/>
  <c r="K82" i="9"/>
  <c r="M5"/>
  <c r="N5" s="1"/>
  <c r="EH7" i="13"/>
  <c r="BX11"/>
  <c r="EY13"/>
  <c r="CO6"/>
  <c r="EK10"/>
  <c r="DA7"/>
  <c r="BM11"/>
  <c r="DR13"/>
  <c r="CZ6"/>
  <c r="EV10"/>
  <c r="DA10"/>
  <c r="EV13"/>
  <c r="CF11"/>
  <c r="EB5"/>
  <c r="CV6"/>
  <c r="BY5"/>
  <c r="FI5"/>
  <c r="EC6"/>
  <c r="AX7"/>
  <c r="FD7"/>
  <c r="DY9"/>
  <c r="CT11"/>
  <c r="CK13"/>
  <c r="BG5"/>
  <c r="EQ5"/>
  <c r="DK6"/>
  <c r="CF8"/>
  <c r="BW10"/>
  <c r="FG10"/>
  <c r="EB12"/>
  <c r="DW7"/>
  <c r="CR9"/>
  <c r="CI11"/>
  <c r="BD13"/>
  <c r="EN13"/>
  <c r="EF5"/>
  <c r="DV6"/>
  <c r="CQ8"/>
  <c r="BL10"/>
  <c r="BC12"/>
  <c r="EM12"/>
  <c r="BV12"/>
  <c r="CZ9"/>
  <c r="DU8"/>
  <c r="EW14"/>
  <c r="BW13"/>
  <c r="CN10"/>
  <c r="BI12"/>
  <c r="ES12"/>
  <c r="DY14"/>
  <c r="CM9"/>
  <c r="BH11"/>
  <c r="AY13"/>
  <c r="EI13"/>
  <c r="CY10"/>
  <c r="BT12"/>
  <c r="AZ14"/>
  <c r="FF14"/>
  <c r="EP9"/>
  <c r="DK11"/>
  <c r="CF13"/>
  <c r="AE11" i="9"/>
  <c r="AP11" s="1"/>
  <c r="AA11"/>
  <c r="AL11" s="1"/>
  <c r="W11"/>
  <c r="S11"/>
  <c r="AH11"/>
  <c r="AD11"/>
  <c r="AO11" s="1"/>
  <c r="Z11"/>
  <c r="AK11" s="1"/>
  <c r="V11"/>
  <c r="AG11"/>
  <c r="AR11" s="1"/>
  <c r="Y11"/>
  <c r="AJ11" s="1"/>
  <c r="R11"/>
  <c r="C12"/>
  <c r="AF11"/>
  <c r="AQ11" s="1"/>
  <c r="X11"/>
  <c r="Q11"/>
  <c r="AC11"/>
  <c r="AN11" s="1"/>
  <c r="U11"/>
  <c r="P11"/>
  <c r="AB11"/>
  <c r="AM11" s="1"/>
  <c r="T11"/>
  <c r="AN10"/>
  <c r="K82" i="11"/>
  <c r="M5"/>
  <c r="N5" s="1"/>
  <c r="AP10" i="9"/>
  <c r="DC9" i="13"/>
  <c r="BO13"/>
  <c r="DU5"/>
  <c r="BJ8"/>
  <c r="BA10"/>
  <c r="DF12"/>
  <c r="BV9"/>
  <c r="EW11"/>
  <c r="DJ5"/>
  <c r="BU8"/>
  <c r="FE8"/>
  <c r="DQ12"/>
  <c r="CB14"/>
  <c r="DI7"/>
  <c r="BM14"/>
  <c r="BN5"/>
  <c r="DR6"/>
  <c r="CU5"/>
  <c r="BO6"/>
  <c r="BT7"/>
  <c r="BK9"/>
  <c r="EU9"/>
  <c r="DP11"/>
  <c r="DG13"/>
  <c r="CC5"/>
  <c r="AW6"/>
  <c r="EG6"/>
  <c r="DX8"/>
  <c r="CS10"/>
  <c r="BN12"/>
  <c r="BI7"/>
  <c r="ES7"/>
  <c r="EJ9"/>
  <c r="DE11"/>
  <c r="BZ13"/>
  <c r="AV5"/>
  <c r="FB5"/>
  <c r="ER6"/>
  <c r="DM8"/>
  <c r="CH10"/>
  <c r="BY12"/>
  <c r="BB14"/>
  <c r="BU11"/>
  <c r="DL10"/>
  <c r="EP7"/>
  <c r="FG13"/>
  <c r="DJ10"/>
  <c r="CE12"/>
  <c r="BK14"/>
  <c r="EU14"/>
  <c r="DI9"/>
  <c r="CZ11"/>
  <c r="BU13"/>
  <c r="FE13"/>
  <c r="DU10"/>
  <c r="DL12"/>
  <c r="BV14"/>
  <c r="CB9"/>
  <c r="AW11"/>
  <c r="EG11"/>
  <c r="DI14"/>
  <c r="CX14"/>
  <c r="BO5"/>
  <c r="EY5"/>
  <c r="DR5"/>
  <c r="AV8"/>
  <c r="FB8"/>
  <c r="DW10"/>
  <c r="CR12"/>
  <c r="BX14"/>
  <c r="AU7"/>
  <c r="EE7"/>
  <c r="DV9"/>
  <c r="CQ11"/>
  <c r="BL13"/>
  <c r="BG8"/>
  <c r="EQ8"/>
  <c r="EH10"/>
  <c r="DC12"/>
  <c r="CI14"/>
  <c r="CB7"/>
  <c r="AW9"/>
  <c r="EG9"/>
  <c r="DX11"/>
  <c r="CS13"/>
  <c r="AU14"/>
  <c r="EE14"/>
  <c r="DT14"/>
  <c r="CN8"/>
  <c r="BI10"/>
  <c r="ES10"/>
  <c r="EJ12"/>
  <c r="CT14"/>
  <c r="BQ7"/>
  <c r="FA7"/>
  <c r="ER9"/>
  <c r="DM11"/>
  <c r="CH13"/>
  <c r="CC8"/>
  <c r="AX10"/>
  <c r="FD10"/>
  <c r="DY12"/>
  <c r="DE14"/>
  <c r="CX7"/>
  <c r="BS9"/>
  <c r="FC9"/>
  <c r="ET11"/>
  <c r="DO13"/>
  <c r="BQ14"/>
  <c r="FA14"/>
  <c r="DG5"/>
  <c r="DJ8"/>
  <c r="CE10"/>
  <c r="AZ12"/>
  <c r="FF12"/>
  <c r="DP14"/>
  <c r="CM7"/>
  <c r="BH9"/>
  <c r="AY11"/>
  <c r="EI11"/>
  <c r="DD13"/>
  <c r="CY8"/>
  <c r="BT10"/>
  <c r="BK12"/>
  <c r="EU12"/>
  <c r="EA14"/>
  <c r="DT7"/>
  <c r="CO9"/>
  <c r="BJ11"/>
  <c r="BA13"/>
  <c r="V6" i="5"/>
  <c r="S6"/>
  <c r="P6"/>
  <c r="AF6"/>
  <c r="AQ6" s="1"/>
  <c r="AC6"/>
  <c r="AN6" s="1"/>
  <c r="DU11" i="13"/>
  <c r="DL13"/>
  <c r="CX10"/>
  <c r="BS12"/>
  <c r="FC12"/>
  <c r="DM14"/>
  <c r="CN11"/>
  <c r="BI13"/>
  <c r="ES13"/>
  <c r="DI10"/>
  <c r="CZ12"/>
  <c r="CF14"/>
  <c r="Z6" i="5"/>
  <c r="AK6" s="1"/>
  <c r="W6"/>
  <c r="T6"/>
  <c r="Q6"/>
  <c r="AG6"/>
  <c r="AR6" s="1"/>
  <c r="BG11" i="13"/>
  <c r="EQ11"/>
  <c r="EH13"/>
  <c r="DT10"/>
  <c r="CO12"/>
  <c r="AY14"/>
  <c r="EI14"/>
  <c r="DJ11"/>
  <c r="CE13"/>
  <c r="AU10"/>
  <c r="EE10"/>
  <c r="DV12"/>
  <c r="DX14"/>
  <c r="AD6" i="5"/>
  <c r="AO6" s="1"/>
  <c r="AA6"/>
  <c r="AL6" s="1"/>
  <c r="X6"/>
  <c r="U6"/>
  <c r="CC11" i="13"/>
  <c r="AX13"/>
  <c r="FD13"/>
  <c r="EP10"/>
  <c r="DK12"/>
  <c r="BU14"/>
  <c r="FE14"/>
  <c r="EF11"/>
  <c r="DA13"/>
  <c r="BQ10"/>
  <c r="FA10"/>
  <c r="ER12"/>
  <c r="DJ12"/>
  <c r="CY12"/>
  <c r="AW13"/>
  <c r="BT14"/>
  <c r="EG13"/>
  <c r="DV13"/>
  <c r="AU11"/>
  <c r="CE14"/>
  <c r="AL5" i="7"/>
  <c r="CD12" s="1"/>
  <c r="EE11" i="13"/>
  <c r="CB11"/>
  <c r="U5" i="7"/>
  <c r="DL12" s="1"/>
  <c r="DL14" i="13"/>
  <c r="FA11"/>
  <c r="DA14"/>
  <c r="BS13"/>
  <c r="AV12"/>
  <c r="FB12"/>
  <c r="EH14"/>
  <c r="CM11"/>
  <c r="BH13"/>
  <c r="BG12"/>
  <c r="EQ12"/>
  <c r="DW14"/>
  <c r="DT11"/>
  <c r="CO13"/>
  <c r="EF12"/>
  <c r="BQ11"/>
  <c r="ER13"/>
  <c r="DU12"/>
  <c r="CX11"/>
  <c r="FC13"/>
  <c r="CN12"/>
  <c r="AX14"/>
  <c r="FD14"/>
  <c r="DI11"/>
  <c r="CZ13"/>
  <c r="CC12"/>
  <c r="BI14"/>
  <c r="ES14"/>
  <c r="EP11"/>
  <c r="FJ6"/>
  <c r="CP6"/>
  <c r="X5" i="7"/>
  <c r="DD12" s="1"/>
  <c r="R5"/>
  <c r="FA12" s="1"/>
  <c r="BF6" i="13"/>
  <c r="EL6"/>
  <c r="BR6"/>
  <c r="DB6"/>
  <c r="CD6"/>
  <c r="DN6"/>
  <c r="EX6"/>
  <c r="BG14"/>
  <c r="BB8"/>
  <c r="V5" i="7"/>
  <c r="FE12" s="1"/>
  <c r="HB4"/>
  <c r="FF6" i="13"/>
  <c r="DI13"/>
  <c r="EQ14"/>
  <c r="AE5" i="11"/>
  <c r="EC8" s="1"/>
  <c r="AL5"/>
  <c r="DB12" s="1"/>
  <c r="FI9" i="13"/>
  <c r="CN14"/>
  <c r="FO3" i="12"/>
  <c r="EA8" i="13"/>
  <c r="FH8"/>
  <c r="BY9"/>
  <c r="BN9"/>
  <c r="CC14"/>
  <c r="AU13"/>
  <c r="EE13"/>
  <c r="DJ14"/>
  <c r="CX13"/>
  <c r="S5" i="7"/>
  <c r="EQ12" s="1"/>
  <c r="P5"/>
  <c r="AN5"/>
  <c r="EX10" s="1"/>
  <c r="AN10" i="5"/>
  <c r="AK10"/>
  <c r="DX5" i="13"/>
  <c r="CV10"/>
  <c r="DM5"/>
  <c r="EC10"/>
  <c r="CY14"/>
  <c r="BQ13"/>
  <c r="FA13"/>
  <c r="EF14"/>
  <c r="DT13"/>
  <c r="Q5" i="7"/>
  <c r="AR5"/>
  <c r="FJ6" s="1"/>
  <c r="AZ6" i="13"/>
  <c r="CH7"/>
  <c r="CG6"/>
  <c r="CS7"/>
  <c r="DU14"/>
  <c r="CM13"/>
  <c r="AV14"/>
  <c r="FB14"/>
  <c r="FO9" i="12"/>
  <c r="AJ5" i="7"/>
  <c r="AP10" i="5"/>
  <c r="AJ10"/>
  <c r="CF5" i="13"/>
  <c r="EJ6"/>
  <c r="DE8"/>
  <c r="BZ10"/>
  <c r="BL7"/>
  <c r="BC9"/>
  <c r="EM9"/>
  <c r="CQ5"/>
  <c r="BK6"/>
  <c r="EU6"/>
  <c r="DP8"/>
  <c r="DG10"/>
  <c r="BW7"/>
  <c r="FG7"/>
  <c r="EB9"/>
  <c r="AG5" i="11"/>
  <c r="EY6" s="1"/>
  <c r="W5" i="7"/>
  <c r="EU12" s="1"/>
  <c r="T5"/>
  <c r="CZ12" s="1"/>
  <c r="AP5" i="11"/>
  <c r="EX8" s="1"/>
  <c r="AL10" i="5"/>
  <c r="AM10"/>
  <c r="AR10"/>
  <c r="AO10"/>
  <c r="Y5" i="7"/>
  <c r="CT12" s="1"/>
  <c r="BJ5" i="13"/>
  <c r="BV6"/>
  <c r="BM8"/>
  <c r="EW8"/>
  <c r="DR10"/>
  <c r="DD7"/>
  <c r="CU9"/>
  <c r="AY5"/>
  <c r="EI5"/>
  <c r="DC6"/>
  <c r="BX8"/>
  <c r="BO10"/>
  <c r="EY10"/>
  <c r="DO7"/>
  <c r="CJ9"/>
  <c r="Y8" i="6"/>
  <c r="AJ8" s="1"/>
  <c r="AB8"/>
  <c r="AM8" s="1"/>
  <c r="AE8"/>
  <c r="AP8" s="1"/>
  <c r="AH8"/>
  <c r="R8"/>
  <c r="AC8"/>
  <c r="AN8" s="1"/>
  <c r="V8"/>
  <c r="C8" i="5"/>
  <c r="U8" i="6"/>
  <c r="X8"/>
  <c r="AA8"/>
  <c r="AL8" s="1"/>
  <c r="AD8"/>
  <c r="AO8" s="1"/>
  <c r="AF8"/>
  <c r="AQ8" s="1"/>
  <c r="P8"/>
  <c r="S8"/>
  <c r="AG8"/>
  <c r="AR8" s="1"/>
  <c r="Q8"/>
  <c r="T8"/>
  <c r="W8"/>
  <c r="Z8"/>
  <c r="AK8" s="1"/>
  <c r="HB6"/>
  <c r="AH5" i="7"/>
  <c r="BZ5" s="1"/>
  <c r="AQ10" i="5"/>
  <c r="HB7" i="6"/>
  <c r="HB12"/>
  <c r="ET5" i="13"/>
  <c r="CR6"/>
  <c r="CI8"/>
  <c r="BD10"/>
  <c r="EN10"/>
  <c r="EV7"/>
  <c r="DQ9"/>
  <c r="BU5"/>
  <c r="FE5"/>
  <c r="DY6"/>
  <c r="CT8"/>
  <c r="CK10"/>
  <c r="BA7"/>
  <c r="EK7"/>
  <c r="C35" i="6"/>
  <c r="C19"/>
  <c r="C30"/>
  <c r="C14"/>
  <c r="C40"/>
  <c r="C24"/>
  <c r="AG12"/>
  <c r="AR12" s="1"/>
  <c r="Q12"/>
  <c r="T12"/>
  <c r="AA12"/>
  <c r="AL12" s="1"/>
  <c r="C13"/>
  <c r="V12"/>
  <c r="C34"/>
  <c r="C29"/>
  <c r="U12"/>
  <c r="AE12"/>
  <c r="AP12" s="1"/>
  <c r="C31"/>
  <c r="C15"/>
  <c r="C26"/>
  <c r="C37"/>
  <c r="C36"/>
  <c r="C20"/>
  <c r="AC12"/>
  <c r="AN12" s="1"/>
  <c r="AF12"/>
  <c r="AQ12" s="1"/>
  <c r="P12"/>
  <c r="W12"/>
  <c r="AH12"/>
  <c r="R12"/>
  <c r="C39"/>
  <c r="C18"/>
  <c r="C17"/>
  <c r="C21"/>
  <c r="C27"/>
  <c r="C38"/>
  <c r="C22"/>
  <c r="C33"/>
  <c r="C32"/>
  <c r="C16"/>
  <c r="Y12"/>
  <c r="AJ12" s="1"/>
  <c r="AB12"/>
  <c r="AM12" s="1"/>
  <c r="C25"/>
  <c r="S12"/>
  <c r="AD12"/>
  <c r="AO12" s="1"/>
  <c r="C23"/>
  <c r="C28"/>
  <c r="X12"/>
  <c r="Z12"/>
  <c r="AK12" s="1"/>
  <c r="GM5" i="12"/>
  <c r="GP6"/>
  <c r="GM4"/>
  <c r="GP5"/>
  <c r="GD5"/>
  <c r="GG6"/>
  <c r="GJ7"/>
  <c r="GG3"/>
  <c r="GJ4"/>
  <c r="GM7"/>
  <c r="GP8"/>
  <c r="GM6"/>
  <c r="GP7"/>
  <c r="FX3"/>
  <c r="GA3"/>
  <c r="FU5"/>
  <c r="FU30"/>
  <c r="GA4"/>
  <c r="GA7"/>
  <c r="GG9"/>
  <c r="GD8"/>
  <c r="FX7"/>
  <c r="GD4"/>
  <c r="GJ6"/>
  <c r="GG5"/>
  <c r="GM9"/>
  <c r="GP10"/>
  <c r="GP12"/>
  <c r="GJ10"/>
  <c r="GM11"/>
  <c r="GM8"/>
  <c r="GP9"/>
  <c r="FU17"/>
  <c r="FX5"/>
  <c r="GA6"/>
  <c r="GD3"/>
  <c r="GG4"/>
  <c r="GJ5"/>
  <c r="GD6"/>
  <c r="GJ8"/>
  <c r="GG7"/>
  <c r="GM3"/>
  <c r="GP4"/>
  <c r="GA5"/>
  <c r="GP3"/>
  <c r="GM10"/>
  <c r="GP11"/>
  <c r="FX9"/>
  <c r="GJ3"/>
  <c r="GD7"/>
  <c r="GJ9"/>
  <c r="GG8"/>
  <c r="FF14" i="11"/>
  <c r="EJ14"/>
  <c r="CR14"/>
  <c r="BV14"/>
  <c r="AZ14"/>
  <c r="FD12"/>
  <c r="EH12"/>
  <c r="DL12"/>
  <c r="BT12"/>
  <c r="AX12"/>
  <c r="EQ10"/>
  <c r="DU10"/>
  <c r="CY10"/>
  <c r="CC10"/>
  <c r="BG10"/>
  <c r="FE13"/>
  <c r="EI13"/>
  <c r="DM13"/>
  <c r="CQ13"/>
  <c r="BU13"/>
  <c r="AY13"/>
  <c r="ER11"/>
  <c r="DV11"/>
  <c r="CZ11"/>
  <c r="BH11"/>
  <c r="FA9"/>
  <c r="EE9"/>
  <c r="DI9"/>
  <c r="CM9"/>
  <c r="BQ9"/>
  <c r="AU9"/>
  <c r="EU14"/>
  <c r="DY14"/>
  <c r="DC14"/>
  <c r="CG14"/>
  <c r="BK14"/>
  <c r="ES12"/>
  <c r="DW12"/>
  <c r="DA12"/>
  <c r="CE12"/>
  <c r="BI12"/>
  <c r="FB10"/>
  <c r="EF10"/>
  <c r="DJ10"/>
  <c r="CN10"/>
  <c r="AV10"/>
  <c r="FC11"/>
  <c r="BS11"/>
  <c r="EP9"/>
  <c r="CF13"/>
  <c r="EG11"/>
  <c r="AW11"/>
  <c r="DT9"/>
  <c r="ET13"/>
  <c r="BJ13"/>
  <c r="DK11"/>
  <c r="CX9"/>
  <c r="DX13"/>
  <c r="CO11"/>
  <c r="CB9"/>
  <c r="FA14"/>
  <c r="EE14"/>
  <c r="DI14"/>
  <c r="CM14"/>
  <c r="BQ14"/>
  <c r="AU14"/>
  <c r="CB14"/>
  <c r="EP14"/>
  <c r="DT14"/>
  <c r="CX14"/>
  <c r="FF13"/>
  <c r="EJ13"/>
  <c r="CR13"/>
  <c r="BV13"/>
  <c r="AZ13"/>
  <c r="ES11"/>
  <c r="DW11"/>
  <c r="DA11"/>
  <c r="CE11"/>
  <c r="BI11"/>
  <c r="FB9"/>
  <c r="EF9"/>
  <c r="DJ9"/>
  <c r="CN9"/>
  <c r="AV9"/>
  <c r="EV14"/>
  <c r="DD14"/>
  <c r="CH14"/>
  <c r="BL14"/>
  <c r="ET12"/>
  <c r="DX12"/>
  <c r="CF12"/>
  <c r="BJ12"/>
  <c r="FC10"/>
  <c r="EG10"/>
  <c r="DK10"/>
  <c r="CO10"/>
  <c r="BS10"/>
  <c r="AW10"/>
  <c r="EP8"/>
  <c r="DT8"/>
  <c r="CX8"/>
  <c r="EU13"/>
  <c r="DY13"/>
  <c r="DC13"/>
  <c r="CG13"/>
  <c r="BK13"/>
  <c r="FD11"/>
  <c r="EH11"/>
  <c r="DL11"/>
  <c r="BT11"/>
  <c r="AX11"/>
  <c r="EQ9"/>
  <c r="DU9"/>
  <c r="CY9"/>
  <c r="CC9"/>
  <c r="BG9"/>
  <c r="CS14"/>
  <c r="CQ12"/>
  <c r="FA8"/>
  <c r="FG14"/>
  <c r="BW14"/>
  <c r="FE12"/>
  <c r="BU12"/>
  <c r="ER10"/>
  <c r="BH10"/>
  <c r="EE8"/>
  <c r="CB8"/>
  <c r="EK14"/>
  <c r="BA14"/>
  <c r="EI12"/>
  <c r="AY12"/>
  <c r="DV10"/>
  <c r="DI8"/>
  <c r="DO14"/>
  <c r="DM12"/>
  <c r="CZ10"/>
  <c r="CM8"/>
  <c r="BQ8"/>
  <c r="AU8"/>
  <c r="FB13"/>
  <c r="EF13"/>
  <c r="DJ13"/>
  <c r="CN13"/>
  <c r="AV13"/>
  <c r="ER14"/>
  <c r="DV14"/>
  <c r="CZ14"/>
  <c r="BH14"/>
  <c r="EP12"/>
  <c r="DT12"/>
  <c r="CX12"/>
  <c r="CB12"/>
  <c r="EQ13"/>
  <c r="DU13"/>
  <c r="CY13"/>
  <c r="CC13"/>
  <c r="BG13"/>
  <c r="DK14"/>
  <c r="DI12"/>
  <c r="CO14"/>
  <c r="CM12"/>
  <c r="FC14"/>
  <c r="BS14"/>
  <c r="FA12"/>
  <c r="BQ12"/>
  <c r="EG14"/>
  <c r="AW14"/>
  <c r="EE12"/>
  <c r="AU12"/>
  <c r="EV12" i="7"/>
  <c r="AZ11"/>
  <c r="CN7"/>
  <c r="EW14" i="11"/>
  <c r="EA14"/>
  <c r="DE14"/>
  <c r="CI14"/>
  <c r="BM14"/>
  <c r="EU12"/>
  <c r="DY12"/>
  <c r="DC12"/>
  <c r="CG12"/>
  <c r="BK12"/>
  <c r="FD10"/>
  <c r="EH10"/>
  <c r="DL10"/>
  <c r="BT10"/>
  <c r="AX10"/>
  <c r="EQ8"/>
  <c r="DU8"/>
  <c r="EV13"/>
  <c r="DD13"/>
  <c r="CH13"/>
  <c r="BL13"/>
  <c r="FE11"/>
  <c r="EI11"/>
  <c r="DM11"/>
  <c r="CQ11"/>
  <c r="BU11"/>
  <c r="AY11"/>
  <c r="ER9"/>
  <c r="DV9"/>
  <c r="CZ9"/>
  <c r="BH9"/>
  <c r="FH14"/>
  <c r="DP14"/>
  <c r="CT14"/>
  <c r="BX14"/>
  <c r="BB14"/>
  <c r="FF12"/>
  <c r="EJ12"/>
  <c r="CR12"/>
  <c r="BV12"/>
  <c r="AZ12"/>
  <c r="ES10"/>
  <c r="DW10"/>
  <c r="DA10"/>
  <c r="CE10"/>
  <c r="BI10"/>
  <c r="FB8"/>
  <c r="EF8"/>
  <c r="DJ8"/>
  <c r="EK13"/>
  <c r="BA13"/>
  <c r="CO9"/>
  <c r="CC8"/>
  <c r="BG8"/>
  <c r="DO13"/>
  <c r="CF11"/>
  <c r="FC9"/>
  <c r="BS9"/>
  <c r="FA7"/>
  <c r="EE7"/>
  <c r="DI7"/>
  <c r="CM7"/>
  <c r="BQ7"/>
  <c r="AU7"/>
  <c r="CS13"/>
  <c r="ET11"/>
  <c r="BJ11"/>
  <c r="EG9"/>
  <c r="AW9"/>
  <c r="CY8"/>
  <c r="CN8"/>
  <c r="AV8"/>
  <c r="FG13"/>
  <c r="BW13"/>
  <c r="DX11"/>
  <c r="DK9"/>
  <c r="EP7"/>
  <c r="DT7"/>
  <c r="CX7"/>
  <c r="CB7"/>
  <c r="ES13"/>
  <c r="DW13"/>
  <c r="DA13"/>
  <c r="CE13"/>
  <c r="BI13"/>
  <c r="FB11"/>
  <c r="EF11"/>
  <c r="DJ11"/>
  <c r="CN11"/>
  <c r="AV11"/>
  <c r="FE14"/>
  <c r="EI14"/>
  <c r="DM14"/>
  <c r="CQ14"/>
  <c r="BU14"/>
  <c r="AY14"/>
  <c r="FC12"/>
  <c r="EG12"/>
  <c r="DK12"/>
  <c r="CO12"/>
  <c r="BS12"/>
  <c r="AW12"/>
  <c r="EP10"/>
  <c r="DT10"/>
  <c r="CX10"/>
  <c r="CB10"/>
  <c r="FD13"/>
  <c r="EH13"/>
  <c r="DL13"/>
  <c r="BT13"/>
  <c r="AX13"/>
  <c r="EQ11"/>
  <c r="DU11"/>
  <c r="CY11"/>
  <c r="CC11"/>
  <c r="BG11"/>
  <c r="ET14"/>
  <c r="BJ14"/>
  <c r="ER12"/>
  <c r="BH12"/>
  <c r="EE10"/>
  <c r="AU10"/>
  <c r="DX14"/>
  <c r="DV12"/>
  <c r="DI10"/>
  <c r="CZ12"/>
  <c r="CM10"/>
  <c r="CF14"/>
  <c r="FA10"/>
  <c r="BQ10"/>
  <c r="FB14"/>
  <c r="EF14"/>
  <c r="DJ14"/>
  <c r="CN14"/>
  <c r="AV14"/>
  <c r="FA13"/>
  <c r="EE13"/>
  <c r="DI13"/>
  <c r="CM13"/>
  <c r="BQ13"/>
  <c r="AU13"/>
  <c r="EQ14"/>
  <c r="DU14"/>
  <c r="CY14"/>
  <c r="CC14"/>
  <c r="BG14"/>
  <c r="DT13"/>
  <c r="CX13"/>
  <c r="CB13"/>
  <c r="EP13"/>
  <c r="ES14"/>
  <c r="DW14"/>
  <c r="DA14"/>
  <c r="CE14"/>
  <c r="BI14"/>
  <c r="EQ12"/>
  <c r="DU12"/>
  <c r="CY12"/>
  <c r="CC12"/>
  <c r="BG12"/>
  <c r="ER13"/>
  <c r="DV13"/>
  <c r="CZ13"/>
  <c r="BH13"/>
  <c r="FA11"/>
  <c r="EE11"/>
  <c r="DI11"/>
  <c r="CM11"/>
  <c r="BQ11"/>
  <c r="AU11"/>
  <c r="FD14"/>
  <c r="EH14"/>
  <c r="DL14"/>
  <c r="BT14"/>
  <c r="AX14"/>
  <c r="FB12"/>
  <c r="EF12"/>
  <c r="DJ12"/>
  <c r="CN12"/>
  <c r="AV12"/>
  <c r="FC13"/>
  <c r="BS13"/>
  <c r="DT11"/>
  <c r="EG13"/>
  <c r="AW13"/>
  <c r="CX11"/>
  <c r="DK13"/>
  <c r="CB11"/>
  <c r="CO13"/>
  <c r="EP11"/>
  <c r="AJ14"/>
  <c r="AJ5" s="1"/>
  <c r="Y5"/>
  <c r="EX11" i="13"/>
  <c r="DB11"/>
  <c r="BF11"/>
  <c r="FJ11"/>
  <c r="DN11"/>
  <c r="BR11"/>
  <c r="DZ11"/>
  <c r="CD11"/>
  <c r="EL11"/>
  <c r="CP11"/>
  <c r="E7" i="2"/>
  <c r="AS7" i="1"/>
  <c r="EB7" i="13"/>
  <c r="DF7"/>
  <c r="CJ7"/>
  <c r="BN7"/>
  <c r="EY8"/>
  <c r="EC8"/>
  <c r="DG8"/>
  <c r="CK8"/>
  <c r="BO8"/>
  <c r="FH6"/>
  <c r="DP6"/>
  <c r="CT6"/>
  <c r="BX6"/>
  <c r="BB6"/>
  <c r="EV5"/>
  <c r="DD5"/>
  <c r="CH5"/>
  <c r="BL5"/>
  <c r="FI7"/>
  <c r="EM7"/>
  <c r="DQ7"/>
  <c r="CU7"/>
  <c r="BY7"/>
  <c r="BC7"/>
  <c r="EN8"/>
  <c r="DR8"/>
  <c r="CV8"/>
  <c r="BZ8"/>
  <c r="BD8"/>
  <c r="EW6"/>
  <c r="EA6"/>
  <c r="DE6"/>
  <c r="CI6"/>
  <c r="BM6"/>
  <c r="DO5"/>
  <c r="CS5"/>
  <c r="FG5"/>
  <c r="BW5"/>
  <c r="EK5"/>
  <c r="BA5"/>
  <c r="DZ10"/>
  <c r="CD10"/>
  <c r="EL10"/>
  <c r="CP10"/>
  <c r="EX10"/>
  <c r="DB10"/>
  <c r="BF10"/>
  <c r="FJ10"/>
  <c r="DN10"/>
  <c r="BR10"/>
  <c r="EW13" i="11"/>
  <c r="EA13"/>
  <c r="DE13"/>
  <c r="CI13"/>
  <c r="BM13"/>
  <c r="FF11"/>
  <c r="EJ11"/>
  <c r="CR11"/>
  <c r="BV11"/>
  <c r="AZ11"/>
  <c r="ES9"/>
  <c r="DW9"/>
  <c r="DA9"/>
  <c r="CE9"/>
  <c r="BI9"/>
  <c r="FI14"/>
  <c r="EM14"/>
  <c r="DQ14"/>
  <c r="CU14"/>
  <c r="BY14"/>
  <c r="BC14"/>
  <c r="FG12"/>
  <c r="EK12"/>
  <c r="DO12"/>
  <c r="CS12"/>
  <c r="BW12"/>
  <c r="BA12"/>
  <c r="ET10"/>
  <c r="DX10"/>
  <c r="CF10"/>
  <c r="BJ10"/>
  <c r="FC8"/>
  <c r="EG8"/>
  <c r="DK8"/>
  <c r="FH13"/>
  <c r="DP13"/>
  <c r="CT13"/>
  <c r="BX13"/>
  <c r="BB13"/>
  <c r="EU11"/>
  <c r="DY11"/>
  <c r="DC11"/>
  <c r="CG11"/>
  <c r="BK11"/>
  <c r="FD9"/>
  <c r="EH9"/>
  <c r="DL9"/>
  <c r="BT9"/>
  <c r="AX9"/>
  <c r="EB14"/>
  <c r="DM10"/>
  <c r="FB7"/>
  <c r="EF7"/>
  <c r="DJ7"/>
  <c r="CN7"/>
  <c r="AV7"/>
  <c r="DF14"/>
  <c r="DD12"/>
  <c r="CQ10"/>
  <c r="CZ8"/>
  <c r="CO8"/>
  <c r="BS8"/>
  <c r="AW8"/>
  <c r="EP6"/>
  <c r="DT6"/>
  <c r="CX6"/>
  <c r="CB6"/>
  <c r="CJ14"/>
  <c r="CH12"/>
  <c r="FE10"/>
  <c r="BU10"/>
  <c r="ER8"/>
  <c r="EQ7"/>
  <c r="DU7"/>
  <c r="CY7"/>
  <c r="CC7"/>
  <c r="BG7"/>
  <c r="BN14"/>
  <c r="EV12"/>
  <c r="BL12"/>
  <c r="EI10"/>
  <c r="AY10"/>
  <c r="DV8"/>
  <c r="BH8"/>
  <c r="FA6"/>
  <c r="EE6"/>
  <c r="DI6"/>
  <c r="CM6"/>
  <c r="BQ6"/>
  <c r="AU6"/>
  <c r="CO11" i="7"/>
  <c r="FA9"/>
  <c r="DT9"/>
  <c r="EX7" i="13"/>
  <c r="DB7"/>
  <c r="BF7"/>
  <c r="FJ7"/>
  <c r="DN7"/>
  <c r="BR7"/>
  <c r="DZ7"/>
  <c r="CD7"/>
  <c r="EL7"/>
  <c r="CP7"/>
  <c r="E8" i="2"/>
  <c r="AS8" i="1"/>
  <c r="C40"/>
  <c r="C36"/>
  <c r="C32"/>
  <c r="C28"/>
  <c r="C24"/>
  <c r="C20"/>
  <c r="C16"/>
  <c r="C12"/>
  <c r="AE10"/>
  <c r="AA10"/>
  <c r="W10"/>
  <c r="S10"/>
  <c r="C39"/>
  <c r="C35"/>
  <c r="C31"/>
  <c r="C27"/>
  <c r="C23"/>
  <c r="C19"/>
  <c r="C15"/>
  <c r="C11"/>
  <c r="AH10"/>
  <c r="AD10"/>
  <c r="Z10"/>
  <c r="V10"/>
  <c r="R10"/>
  <c r="C37"/>
  <c r="C33"/>
  <c r="C29"/>
  <c r="C25"/>
  <c r="C21"/>
  <c r="C17"/>
  <c r="C13"/>
  <c r="AF10"/>
  <c r="AB10"/>
  <c r="X10"/>
  <c r="T10"/>
  <c r="P10"/>
  <c r="C38"/>
  <c r="C22"/>
  <c r="Y10"/>
  <c r="C34"/>
  <c r="C18"/>
  <c r="U10"/>
  <c r="C26"/>
  <c r="AC10"/>
  <c r="C30"/>
  <c r="AG10"/>
  <c r="C14"/>
  <c r="Q10"/>
  <c r="D8" i="2"/>
  <c r="IK8" i="1"/>
  <c r="HZ8"/>
  <c r="HD8"/>
  <c r="HO8"/>
  <c r="IV8"/>
  <c r="AN14" i="11"/>
  <c r="AN5" s="1"/>
  <c r="AC5"/>
  <c r="AK14"/>
  <c r="AK5" s="1"/>
  <c r="Z5"/>
  <c r="EB13" i="13"/>
  <c r="DF13"/>
  <c r="CJ13"/>
  <c r="BN13"/>
  <c r="FG11"/>
  <c r="EK11"/>
  <c r="DO11"/>
  <c r="CS11"/>
  <c r="BW11"/>
  <c r="BA11"/>
  <c r="ET9"/>
  <c r="DX9"/>
  <c r="CF9"/>
  <c r="BJ9"/>
  <c r="FC7"/>
  <c r="EG7"/>
  <c r="DK7"/>
  <c r="CO7"/>
  <c r="BS7"/>
  <c r="AW7"/>
  <c r="EN14"/>
  <c r="DR14"/>
  <c r="CV14"/>
  <c r="BZ14"/>
  <c r="BD14"/>
  <c r="FH12"/>
  <c r="DP12"/>
  <c r="CT12"/>
  <c r="BX12"/>
  <c r="BB12"/>
  <c r="EU10"/>
  <c r="DY10"/>
  <c r="DC10"/>
  <c r="CG10"/>
  <c r="BK10"/>
  <c r="FD8"/>
  <c r="EH8"/>
  <c r="DL8"/>
  <c r="BT8"/>
  <c r="AX8"/>
  <c r="EQ6"/>
  <c r="DU6"/>
  <c r="CY6"/>
  <c r="CC6"/>
  <c r="BG6"/>
  <c r="FA5"/>
  <c r="EE5"/>
  <c r="DI5"/>
  <c r="CM5"/>
  <c r="BQ5"/>
  <c r="AU5"/>
  <c r="FI13"/>
  <c r="EM13"/>
  <c r="DQ13"/>
  <c r="CU13"/>
  <c r="BY13"/>
  <c r="BC13"/>
  <c r="EV11"/>
  <c r="DD11"/>
  <c r="CH11"/>
  <c r="BL11"/>
  <c r="FE9"/>
  <c r="EI9"/>
  <c r="DM9"/>
  <c r="CQ9"/>
  <c r="BU9"/>
  <c r="AY9"/>
  <c r="ER7"/>
  <c r="DV7"/>
  <c r="CZ7"/>
  <c r="BH7"/>
  <c r="EY14"/>
  <c r="EC14"/>
  <c r="DG14"/>
  <c r="CK14"/>
  <c r="BO14"/>
  <c r="EW12"/>
  <c r="EA12"/>
  <c r="DE12"/>
  <c r="CI12"/>
  <c r="BM12"/>
  <c r="FF10"/>
  <c r="EJ10"/>
  <c r="CR10"/>
  <c r="BV10"/>
  <c r="AZ10"/>
  <c r="ES8"/>
  <c r="DW8"/>
  <c r="DA8"/>
  <c r="CE8"/>
  <c r="BI8"/>
  <c r="FB6"/>
  <c r="EF6"/>
  <c r="DJ6"/>
  <c r="CN6"/>
  <c r="AV6"/>
  <c r="CX5"/>
  <c r="CB5"/>
  <c r="EP5"/>
  <c r="DT5"/>
  <c r="DD11" i="7"/>
  <c r="FI6" i="13"/>
  <c r="EM6"/>
  <c r="DQ6"/>
  <c r="CU6"/>
  <c r="BY6"/>
  <c r="BC6"/>
  <c r="EW5"/>
  <c r="EA5"/>
  <c r="DE5"/>
  <c r="CI5"/>
  <c r="BM5"/>
  <c r="EN7"/>
  <c r="DR7"/>
  <c r="CV7"/>
  <c r="BZ7"/>
  <c r="BD7"/>
  <c r="EB6"/>
  <c r="DF6"/>
  <c r="CJ6"/>
  <c r="BN6"/>
  <c r="FH5"/>
  <c r="DP5"/>
  <c r="CT5"/>
  <c r="BX5"/>
  <c r="BB5"/>
  <c r="EY7"/>
  <c r="EC7"/>
  <c r="DG7"/>
  <c r="CK7"/>
  <c r="BO7"/>
  <c r="IK11" i="5"/>
  <c r="HO11"/>
  <c r="D12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IV11"/>
  <c r="HZ11"/>
  <c r="HD11"/>
  <c r="DZ8" i="13"/>
  <c r="CD8"/>
  <c r="EL8"/>
  <c r="CP8"/>
  <c r="EX8"/>
  <c r="DB8"/>
  <c r="BF8"/>
  <c r="FJ8"/>
  <c r="DN8"/>
  <c r="BR8"/>
  <c r="EY5" i="11"/>
  <c r="EC5"/>
  <c r="DG5"/>
  <c r="CK5"/>
  <c r="BO5"/>
  <c r="EN5"/>
  <c r="DR5"/>
  <c r="CV5"/>
  <c r="BZ5"/>
  <c r="BD5"/>
  <c r="HB5" i="5"/>
  <c r="HB6" s="1"/>
  <c r="AS5"/>
  <c r="HB9" i="6"/>
  <c r="AR5" i="11"/>
  <c r="EB11" i="13"/>
  <c r="DF11"/>
  <c r="CJ11"/>
  <c r="BN11"/>
  <c r="FG9"/>
  <c r="EK9"/>
  <c r="DO9"/>
  <c r="CS9"/>
  <c r="BW9"/>
  <c r="BA9"/>
  <c r="ET7"/>
  <c r="DX7"/>
  <c r="CF7"/>
  <c r="BJ7"/>
  <c r="EY12"/>
  <c r="EC12"/>
  <c r="DG12"/>
  <c r="CK12"/>
  <c r="BO12"/>
  <c r="FH10"/>
  <c r="DP10"/>
  <c r="CT10"/>
  <c r="BX10"/>
  <c r="BB10"/>
  <c r="EU8"/>
  <c r="DY8"/>
  <c r="DC8"/>
  <c r="CG8"/>
  <c r="BK8"/>
  <c r="FD6"/>
  <c r="EH6"/>
  <c r="DL6"/>
  <c r="BT6"/>
  <c r="AX6"/>
  <c r="ER5"/>
  <c r="DV5"/>
  <c r="CZ5"/>
  <c r="BH5"/>
  <c r="FI11"/>
  <c r="EM11"/>
  <c r="DQ11"/>
  <c r="CU11"/>
  <c r="BY11"/>
  <c r="BC11"/>
  <c r="EV9"/>
  <c r="DD9"/>
  <c r="CH9"/>
  <c r="BL9"/>
  <c r="FE7"/>
  <c r="EI7"/>
  <c r="DM7"/>
  <c r="CQ7"/>
  <c r="BU7"/>
  <c r="AY7"/>
  <c r="EN12"/>
  <c r="DR12"/>
  <c r="CV12"/>
  <c r="BZ12"/>
  <c r="BD12"/>
  <c r="EW10"/>
  <c r="EA10"/>
  <c r="DE10"/>
  <c r="CI10"/>
  <c r="BM10"/>
  <c r="FF8"/>
  <c r="EJ8"/>
  <c r="CR8"/>
  <c r="BV8"/>
  <c r="AZ8"/>
  <c r="ES6"/>
  <c r="DW6"/>
  <c r="DA6"/>
  <c r="CE6"/>
  <c r="BI6"/>
  <c r="EG5"/>
  <c r="DK5"/>
  <c r="AW5"/>
  <c r="CO5"/>
  <c r="FC5"/>
  <c r="BS5"/>
  <c r="EX13"/>
  <c r="DB13"/>
  <c r="BF13"/>
  <c r="FJ13"/>
  <c r="DN13"/>
  <c r="BR13"/>
  <c r="DZ13"/>
  <c r="CD13"/>
  <c r="EL13"/>
  <c r="CP13"/>
  <c r="AO9" i="7"/>
  <c r="AO5" s="1"/>
  <c r="AD5"/>
  <c r="AH11" i="5"/>
  <c r="AD11"/>
  <c r="AO11" s="1"/>
  <c r="Z11"/>
  <c r="AK11" s="1"/>
  <c r="V11"/>
  <c r="R11"/>
  <c r="AG11"/>
  <c r="AR11" s="1"/>
  <c r="AC11"/>
  <c r="AN11" s="1"/>
  <c r="Y11"/>
  <c r="AJ11" s="1"/>
  <c r="U11"/>
  <c r="Q11"/>
  <c r="AF11"/>
  <c r="AQ11" s="1"/>
  <c r="AB11"/>
  <c r="AM11" s="1"/>
  <c r="X11"/>
  <c r="T11"/>
  <c r="P11"/>
  <c r="AE11"/>
  <c r="AP11" s="1"/>
  <c r="AA11"/>
  <c r="AL11" s="1"/>
  <c r="W11"/>
  <c r="S11"/>
  <c r="AQ14" i="11"/>
  <c r="AQ5" s="1"/>
  <c r="AF5"/>
  <c r="AG5" i="7"/>
  <c r="EL5" i="6"/>
  <c r="CP5"/>
  <c r="EX5"/>
  <c r="DB5"/>
  <c r="BF5"/>
  <c r="FJ5"/>
  <c r="FJ4" s="1"/>
  <c r="DN5"/>
  <c r="BR5"/>
  <c r="DZ5"/>
  <c r="CD5"/>
  <c r="AP9" i="7"/>
  <c r="AP5" s="1"/>
  <c r="AE5"/>
  <c r="AM9"/>
  <c r="AM5" s="1"/>
  <c r="AB5"/>
  <c r="C9" i="5"/>
  <c r="AG9" i="6"/>
  <c r="AR9" s="1"/>
  <c r="AC9"/>
  <c r="AN9" s="1"/>
  <c r="Y9"/>
  <c r="AJ9" s="1"/>
  <c r="U9"/>
  <c r="Q9"/>
  <c r="AF9"/>
  <c r="AQ9" s="1"/>
  <c r="AB9"/>
  <c r="AM9" s="1"/>
  <c r="X9"/>
  <c r="T9"/>
  <c r="P9"/>
  <c r="AE9"/>
  <c r="AP9" s="1"/>
  <c r="AA9"/>
  <c r="AL9" s="1"/>
  <c r="W9"/>
  <c r="S9"/>
  <c r="AH9"/>
  <c r="AD9"/>
  <c r="AO9" s="1"/>
  <c r="Z9"/>
  <c r="AK9" s="1"/>
  <c r="V9"/>
  <c r="R9"/>
  <c r="B12"/>
  <c r="EX9" i="13"/>
  <c r="DB9"/>
  <c r="BF9"/>
  <c r="FJ9"/>
  <c r="DN9"/>
  <c r="BR9"/>
  <c r="DZ9"/>
  <c r="CD9"/>
  <c r="EL9"/>
  <c r="CP9"/>
  <c r="AS10" i="1"/>
  <c r="EX14" i="13"/>
  <c r="DB14"/>
  <c r="BF14"/>
  <c r="FJ14"/>
  <c r="DN14"/>
  <c r="BR14"/>
  <c r="DZ14"/>
  <c r="CD14"/>
  <c r="EL14"/>
  <c r="CP14"/>
  <c r="FI8"/>
  <c r="EM8"/>
  <c r="DQ8"/>
  <c r="CU8"/>
  <c r="BY8"/>
  <c r="BC8"/>
  <c r="EV6"/>
  <c r="DD6"/>
  <c r="CH6"/>
  <c r="BL6"/>
  <c r="FF5"/>
  <c r="EJ5"/>
  <c r="CR5"/>
  <c r="BV5"/>
  <c r="AZ5"/>
  <c r="EN9"/>
  <c r="DR9"/>
  <c r="CV9"/>
  <c r="BZ9"/>
  <c r="BD9"/>
  <c r="EW7"/>
  <c r="EA7"/>
  <c r="DE7"/>
  <c r="CI7"/>
  <c r="BM7"/>
  <c r="EB8"/>
  <c r="DF8"/>
  <c r="CJ8"/>
  <c r="BN8"/>
  <c r="FG6"/>
  <c r="EK6"/>
  <c r="DO6"/>
  <c r="CS6"/>
  <c r="BW6"/>
  <c r="BA6"/>
  <c r="EU5"/>
  <c r="DY5"/>
  <c r="DC5"/>
  <c r="CG5"/>
  <c r="BK5"/>
  <c r="EY9"/>
  <c r="EC9"/>
  <c r="DG9"/>
  <c r="CK9"/>
  <c r="BO9"/>
  <c r="FH7"/>
  <c r="DP7"/>
  <c r="CT7"/>
  <c r="BX7"/>
  <c r="BB7"/>
  <c r="FC14"/>
  <c r="EG14"/>
  <c r="DK14"/>
  <c r="CO14"/>
  <c r="BS14"/>
  <c r="AW14"/>
  <c r="FA12"/>
  <c r="EE12"/>
  <c r="DI12"/>
  <c r="CM12"/>
  <c r="BQ12"/>
  <c r="AU12"/>
  <c r="FB13"/>
  <c r="EF13"/>
  <c r="DJ13"/>
  <c r="CN13"/>
  <c r="AV13"/>
  <c r="ER14"/>
  <c r="DV14"/>
  <c r="CZ14"/>
  <c r="BH14"/>
  <c r="EP12"/>
  <c r="DT12"/>
  <c r="CX12"/>
  <c r="CB12"/>
  <c r="EQ13"/>
  <c r="DU13"/>
  <c r="CY13"/>
  <c r="CC13"/>
  <c r="BG13"/>
  <c r="E9" i="2"/>
  <c r="AS9" i="1"/>
  <c r="AC5" i="7"/>
  <c r="D7" i="1"/>
  <c r="IV7" i="5"/>
  <c r="HZ7"/>
  <c r="HD7"/>
  <c r="IK7"/>
  <c r="HO7"/>
  <c r="G20" i="8"/>
  <c r="N20"/>
  <c r="HB11" i="6"/>
  <c r="E6" i="2"/>
  <c r="AS6" i="1"/>
  <c r="AD5" i="11"/>
  <c r="C7" i="1"/>
  <c r="AG7" i="5"/>
  <c r="AR7" s="1"/>
  <c r="AC7"/>
  <c r="AN7" s="1"/>
  <c r="Y7"/>
  <c r="AJ7" s="1"/>
  <c r="U7"/>
  <c r="Q7"/>
  <c r="AF7"/>
  <c r="AQ7" s="1"/>
  <c r="AB7"/>
  <c r="AM7" s="1"/>
  <c r="X7"/>
  <c r="T7"/>
  <c r="P7"/>
  <c r="AE7"/>
  <c r="AP7" s="1"/>
  <c r="AA7"/>
  <c r="AL7" s="1"/>
  <c r="W7"/>
  <c r="S7"/>
  <c r="AH7"/>
  <c r="AD7"/>
  <c r="AO7" s="1"/>
  <c r="Z7"/>
  <c r="AK7" s="1"/>
  <c r="V7"/>
  <c r="R7"/>
  <c r="FG14" i="13"/>
  <c r="EK14"/>
  <c r="DO14"/>
  <c r="CS14"/>
  <c r="BW14"/>
  <c r="BA14"/>
  <c r="FE12"/>
  <c r="EI12"/>
  <c r="DM12"/>
  <c r="CQ12"/>
  <c r="BU12"/>
  <c r="AY12"/>
  <c r="ER10"/>
  <c r="DV10"/>
  <c r="CZ10"/>
  <c r="BH10"/>
  <c r="FA8"/>
  <c r="EE8"/>
  <c r="DI8"/>
  <c r="CM8"/>
  <c r="BQ8"/>
  <c r="AU8"/>
  <c r="FF13"/>
  <c r="EJ13"/>
  <c r="CR13"/>
  <c r="BV13"/>
  <c r="AZ13"/>
  <c r="ES11"/>
  <c r="DW11"/>
  <c r="DA11"/>
  <c r="CE11"/>
  <c r="BI11"/>
  <c r="FB9"/>
  <c r="EF9"/>
  <c r="DJ9"/>
  <c r="CN9"/>
  <c r="AV9"/>
  <c r="EV14"/>
  <c r="DD14"/>
  <c r="CH14"/>
  <c r="BL14"/>
  <c r="ET12"/>
  <c r="DX12"/>
  <c r="CF12"/>
  <c r="BJ12"/>
  <c r="FC10"/>
  <c r="EG10"/>
  <c r="DK10"/>
  <c r="CO10"/>
  <c r="BS10"/>
  <c r="AW10"/>
  <c r="EP8"/>
  <c r="DT8"/>
  <c r="CX8"/>
  <c r="CB8"/>
  <c r="EU13"/>
  <c r="DY13"/>
  <c r="DC13"/>
  <c r="CG13"/>
  <c r="BK13"/>
  <c r="FD11"/>
  <c r="EH11"/>
  <c r="DL11"/>
  <c r="BT11"/>
  <c r="AX11"/>
  <c r="EQ9"/>
  <c r="DU9"/>
  <c r="CY9"/>
  <c r="CC9"/>
  <c r="BG9"/>
  <c r="AQ9" i="7"/>
  <c r="AQ5" s="1"/>
  <c r="AF5"/>
  <c r="AK9"/>
  <c r="AK5" s="1"/>
  <c r="Z5"/>
  <c r="AM6" i="5"/>
  <c r="AJ6"/>
  <c r="C6" i="2"/>
  <c r="AH6" i="1"/>
  <c r="AD6"/>
  <c r="Z6"/>
  <c r="V6"/>
  <c r="R6"/>
  <c r="AG6"/>
  <c r="AC6"/>
  <c r="Y6"/>
  <c r="U6"/>
  <c r="Q6"/>
  <c r="AE6"/>
  <c r="AA6"/>
  <c r="W6"/>
  <c r="S6"/>
  <c r="T6"/>
  <c r="AF6"/>
  <c r="P6"/>
  <c r="AB6"/>
  <c r="X6"/>
  <c r="AA5" i="7"/>
  <c r="AM14" i="11"/>
  <c r="AM5" s="1"/>
  <c r="AB5"/>
  <c r="FI10" i="13"/>
  <c r="EM10"/>
  <c r="DQ10"/>
  <c r="CU10"/>
  <c r="BY10"/>
  <c r="BC10"/>
  <c r="EV8"/>
  <c r="DD8"/>
  <c r="CH8"/>
  <c r="BL8"/>
  <c r="FE6"/>
  <c r="EI6"/>
  <c r="DM6"/>
  <c r="CQ6"/>
  <c r="BU6"/>
  <c r="AY6"/>
  <c r="ES5"/>
  <c r="DW5"/>
  <c r="DA5"/>
  <c r="CE5"/>
  <c r="BI5"/>
  <c r="EN11"/>
  <c r="DR11"/>
  <c r="CV11"/>
  <c r="BZ11"/>
  <c r="BD11"/>
  <c r="EW9"/>
  <c r="EA9"/>
  <c r="DE9"/>
  <c r="CI9"/>
  <c r="BM9"/>
  <c r="FF7"/>
  <c r="EJ7"/>
  <c r="CR7"/>
  <c r="BV7"/>
  <c r="AZ7"/>
  <c r="EB10"/>
  <c r="DF10"/>
  <c r="CJ10"/>
  <c r="BN10"/>
  <c r="FG8"/>
  <c r="EK8"/>
  <c r="DO8"/>
  <c r="CS8"/>
  <c r="BW8"/>
  <c r="BA8"/>
  <c r="ET6"/>
  <c r="DX6"/>
  <c r="CF6"/>
  <c r="BJ6"/>
  <c r="FD5"/>
  <c r="EH5"/>
  <c r="DL5"/>
  <c r="BT5"/>
  <c r="EY11"/>
  <c r="EC11"/>
  <c r="DG11"/>
  <c r="CK11"/>
  <c r="BO11"/>
  <c r="FH9"/>
  <c r="DP9"/>
  <c r="CT9"/>
  <c r="BX9"/>
  <c r="BB9"/>
  <c r="EU7"/>
  <c r="DY7"/>
  <c r="DC7"/>
  <c r="CG7"/>
  <c r="BK7"/>
  <c r="AX5"/>
  <c r="AA5" i="11"/>
  <c r="B4" i="5"/>
  <c r="B1" s="1"/>
  <c r="D6" i="2"/>
  <c r="IV6" i="1"/>
  <c r="HZ6"/>
  <c r="HD6"/>
  <c r="IK6"/>
  <c r="HO6"/>
  <c r="HB8" i="6"/>
  <c r="D9" i="1"/>
  <c r="IK9" i="5"/>
  <c r="HZ9"/>
  <c r="HO9"/>
  <c r="IV9"/>
  <c r="HD9"/>
  <c r="EB14" i="13"/>
  <c r="DF14"/>
  <c r="CJ14"/>
  <c r="BN14"/>
  <c r="EV12"/>
  <c r="DD12"/>
  <c r="CH12"/>
  <c r="BL12"/>
  <c r="FE10"/>
  <c r="EI10"/>
  <c r="DM10"/>
  <c r="CQ10"/>
  <c r="BU10"/>
  <c r="AY10"/>
  <c r="ER8"/>
  <c r="DV8"/>
  <c r="CZ8"/>
  <c r="BH8"/>
  <c r="FA6"/>
  <c r="EE6"/>
  <c r="DI6"/>
  <c r="CM6"/>
  <c r="BQ6"/>
  <c r="AU6"/>
  <c r="EW13"/>
  <c r="EA13"/>
  <c r="DE13"/>
  <c r="CI13"/>
  <c r="BM13"/>
  <c r="FF11"/>
  <c r="EJ11"/>
  <c r="CR11"/>
  <c r="BV11"/>
  <c r="AZ11"/>
  <c r="ES9"/>
  <c r="DW9"/>
  <c r="DA9"/>
  <c r="CE9"/>
  <c r="BI9"/>
  <c r="FB7"/>
  <c r="EF7"/>
  <c r="DJ7"/>
  <c r="CN7"/>
  <c r="AV7"/>
  <c r="FI14"/>
  <c r="EM14"/>
  <c r="DQ14"/>
  <c r="CU14"/>
  <c r="BY14"/>
  <c r="BC14"/>
  <c r="FG12"/>
  <c r="EK12"/>
  <c r="DO12"/>
  <c r="CS12"/>
  <c r="BW12"/>
  <c r="BA12"/>
  <c r="ET10"/>
  <c r="DX10"/>
  <c r="CF10"/>
  <c r="BJ10"/>
  <c r="FC8"/>
  <c r="EG8"/>
  <c r="DK8"/>
  <c r="CO8"/>
  <c r="BS8"/>
  <c r="AW8"/>
  <c r="EP6"/>
  <c r="DT6"/>
  <c r="CX6"/>
  <c r="CB6"/>
  <c r="FH13"/>
  <c r="DP13"/>
  <c r="CT13"/>
  <c r="BX13"/>
  <c r="BB13"/>
  <c r="EU11"/>
  <c r="DY11"/>
  <c r="DC11"/>
  <c r="CG11"/>
  <c r="BK11"/>
  <c r="FD9"/>
  <c r="EH9"/>
  <c r="DL9"/>
  <c r="BT9"/>
  <c r="AX9"/>
  <c r="EQ7"/>
  <c r="DU7"/>
  <c r="CY7"/>
  <c r="CC7"/>
  <c r="BG7"/>
  <c r="DZ12"/>
  <c r="CD12"/>
  <c r="EL12"/>
  <c r="CP12"/>
  <c r="EX12"/>
  <c r="DB12"/>
  <c r="BF12"/>
  <c r="FJ12"/>
  <c r="DN12"/>
  <c r="BR12"/>
  <c r="AO5" i="11"/>
  <c r="AC1" i="16" l="1"/>
  <c r="AD18"/>
  <c r="AP18" s="1"/>
  <c r="AD17"/>
  <c r="AP17" s="1"/>
  <c r="AD19"/>
  <c r="AP19" s="1"/>
  <c r="AD20"/>
  <c r="AP20" s="1"/>
  <c r="AD6"/>
  <c r="AP6" s="1"/>
  <c r="AD7"/>
  <c r="AP7" s="1"/>
  <c r="AD9"/>
  <c r="AP9" s="1"/>
  <c r="AD8"/>
  <c r="AP8" s="1"/>
  <c r="AD10"/>
  <c r="AP10" s="1"/>
  <c r="AD11"/>
  <c r="AP11" s="1"/>
  <c r="P19"/>
  <c r="P21"/>
  <c r="P17"/>
  <c r="P18"/>
  <c r="P20"/>
  <c r="KV8"/>
  <c r="Q20"/>
  <c r="Q19"/>
  <c r="Q21"/>
  <c r="Q17"/>
  <c r="Q18"/>
  <c r="HD5" i="18"/>
  <c r="HA9"/>
  <c r="HP10"/>
  <c r="HP7"/>
  <c r="GX30"/>
  <c r="HG5"/>
  <c r="HM10"/>
  <c r="HS12"/>
  <c r="HM4"/>
  <c r="HM9"/>
  <c r="HM6"/>
  <c r="HS10"/>
  <c r="HS5"/>
  <c r="HJ6"/>
  <c r="HJ8"/>
  <c r="GR3"/>
  <c r="HV4"/>
  <c r="HV10"/>
  <c r="HP5"/>
  <c r="HG7"/>
  <c r="GX5"/>
  <c r="HM3"/>
  <c r="HS8"/>
  <c r="HS3"/>
  <c r="GR9"/>
  <c r="HJ4"/>
  <c r="HJ5"/>
  <c r="HV6"/>
  <c r="HV2"/>
  <c r="HV9"/>
  <c r="HD4"/>
  <c r="HD6"/>
  <c r="HP4"/>
  <c r="HP9"/>
  <c r="HG3"/>
  <c r="HG4"/>
  <c r="GX17"/>
  <c r="HM5"/>
  <c r="HM7"/>
  <c r="HS9"/>
  <c r="HS4"/>
  <c r="HS6"/>
  <c r="HV12"/>
  <c r="HJ3"/>
  <c r="HD7"/>
  <c r="HV8"/>
  <c r="HV3"/>
  <c r="HG8"/>
  <c r="HD3"/>
  <c r="HP6"/>
  <c r="HP3"/>
  <c r="HP8"/>
  <c r="HG6"/>
  <c r="HA7"/>
  <c r="HA5"/>
  <c r="HA3"/>
  <c r="HJ9"/>
  <c r="HM8"/>
  <c r="HS7"/>
  <c r="HS11"/>
  <c r="HJ7"/>
  <c r="HV11"/>
  <c r="HV5"/>
  <c r="HV7"/>
  <c r="HP11"/>
  <c r="LB9" i="16"/>
  <c r="Q6"/>
  <c r="Q6" i="18" s="1"/>
  <c r="C17" i="11"/>
  <c r="C16" i="7"/>
  <c r="C30" i="18"/>
  <c r="D31"/>
  <c r="LB11" i="16"/>
  <c r="Q9"/>
  <c r="Q9" i="18" s="1"/>
  <c r="Q13" i="16"/>
  <c r="Q13" i="18" s="1"/>
  <c r="Q16"/>
  <c r="Q10" i="16"/>
  <c r="Q10" i="18" s="1"/>
  <c r="Q14"/>
  <c r="Q12" i="16"/>
  <c r="Q12" i="18" s="1"/>
  <c r="Q7" i="16"/>
  <c r="Q7" i="18" s="1"/>
  <c r="Q11" i="16"/>
  <c r="Q11" i="18" s="1"/>
  <c r="Q15"/>
  <c r="Q8" i="16"/>
  <c r="Q8" i="18" s="1"/>
  <c r="P10" i="16"/>
  <c r="P10" i="18" s="1"/>
  <c r="P14"/>
  <c r="P9" i="16"/>
  <c r="P9" i="18" s="1"/>
  <c r="P6" i="16"/>
  <c r="P6" i="18" s="1"/>
  <c r="P7" i="16"/>
  <c r="P7" i="18" s="1"/>
  <c r="P11" i="16"/>
  <c r="P11" i="18" s="1"/>
  <c r="P15"/>
  <c r="P8" i="16"/>
  <c r="P8" i="18" s="1"/>
  <c r="P12" i="16"/>
  <c r="P12" i="18" s="1"/>
  <c r="P16"/>
  <c r="P13" i="16"/>
  <c r="P13" i="18" s="1"/>
  <c r="LB7" i="16"/>
  <c r="LB5"/>
  <c r="LB13"/>
  <c r="LB4"/>
  <c r="LB6"/>
  <c r="LB8"/>
  <c r="LB10"/>
  <c r="LB12"/>
  <c r="AS12"/>
  <c r="AP12"/>
  <c r="AQ12"/>
  <c r="AV12"/>
  <c r="AJ13"/>
  <c r="AV13" s="1"/>
  <c r="AK13"/>
  <c r="AW13" s="1"/>
  <c r="AI13"/>
  <c r="AU13" s="1"/>
  <c r="AL13"/>
  <c r="AH13"/>
  <c r="AT13" s="1"/>
  <c r="AG13"/>
  <c r="AS13" s="1"/>
  <c r="AF13"/>
  <c r="AR13" s="1"/>
  <c r="AC13"/>
  <c r="AO13" s="1"/>
  <c r="AD13"/>
  <c r="AP13" s="1"/>
  <c r="AE13"/>
  <c r="AQ13" s="1"/>
  <c r="AW12"/>
  <c r="AT12"/>
  <c r="AR12"/>
  <c r="KV13"/>
  <c r="KV7"/>
  <c r="KV11"/>
  <c r="KV9"/>
  <c r="KV10"/>
  <c r="KV5"/>
  <c r="KV12"/>
  <c r="KV6"/>
  <c r="KV4"/>
  <c r="CY10" i="7"/>
  <c r="FC8"/>
  <c r="FA8"/>
  <c r="DQ7" i="11"/>
  <c r="BJ12" i="7"/>
  <c r="CZ11"/>
  <c r="BH11"/>
  <c r="AV10"/>
  <c r="CE12"/>
  <c r="DV8"/>
  <c r="EH9"/>
  <c r="CY7"/>
  <c r="DO12"/>
  <c r="EQ10"/>
  <c r="DW12"/>
  <c r="FB10"/>
  <c r="EH12"/>
  <c r="BH8"/>
  <c r="CQ10"/>
  <c r="DU7"/>
  <c r="EK12"/>
  <c r="EF6"/>
  <c r="ER11"/>
  <c r="BQ9"/>
  <c r="DV11"/>
  <c r="FD12"/>
  <c r="AV7"/>
  <c r="DK8"/>
  <c r="CF10"/>
  <c r="BL12"/>
  <c r="AH12" i="9"/>
  <c r="AG12"/>
  <c r="AR12" s="1"/>
  <c r="AC12"/>
  <c r="AN12" s="1"/>
  <c r="Y12"/>
  <c r="AJ12" s="1"/>
  <c r="U12"/>
  <c r="Q12"/>
  <c r="C13"/>
  <c r="AF12"/>
  <c r="AQ12" s="1"/>
  <c r="AB12"/>
  <c r="AM12" s="1"/>
  <c r="X12"/>
  <c r="T12"/>
  <c r="P12"/>
  <c r="AE12"/>
  <c r="AP12" s="1"/>
  <c r="W12"/>
  <c r="AD12"/>
  <c r="AO12" s="1"/>
  <c r="V12"/>
  <c r="AA12"/>
  <c r="AL12" s="1"/>
  <c r="S12"/>
  <c r="Z12"/>
  <c r="AK12" s="1"/>
  <c r="R12"/>
  <c r="D5" i="3"/>
  <c r="HZ5" i="2"/>
  <c r="HO5"/>
  <c r="IV5"/>
  <c r="HD5"/>
  <c r="IK5"/>
  <c r="BH10" i="7"/>
  <c r="FD11"/>
  <c r="AV9"/>
  <c r="DK10"/>
  <c r="DV7"/>
  <c r="DA12"/>
  <c r="CB9"/>
  <c r="DK11"/>
  <c r="CM9"/>
  <c r="CN10"/>
  <c r="ES12"/>
  <c r="AX12"/>
  <c r="BQ6"/>
  <c r="AX9"/>
  <c r="DM10"/>
  <c r="CX6"/>
  <c r="DA9"/>
  <c r="EJ11"/>
  <c r="BK11"/>
  <c r="CZ9"/>
  <c r="BQ5"/>
  <c r="CM12"/>
  <c r="EP9"/>
  <c r="CX9"/>
  <c r="FC11"/>
  <c r="DI9"/>
  <c r="EF10"/>
  <c r="AW11"/>
  <c r="BT12"/>
  <c r="DI6"/>
  <c r="DL9"/>
  <c r="AW8"/>
  <c r="CC7"/>
  <c r="ES9"/>
  <c r="FF11"/>
  <c r="EU11"/>
  <c r="DN12"/>
  <c r="EX12" i="11"/>
  <c r="EU10" i="7"/>
  <c r="EW12"/>
  <c r="DU10"/>
  <c r="BG10"/>
  <c r="CC10"/>
  <c r="BS11"/>
  <c r="AU9"/>
  <c r="EE9"/>
  <c r="DJ10"/>
  <c r="BI12"/>
  <c r="EG11"/>
  <c r="CM6"/>
  <c r="EF7"/>
  <c r="BU10"/>
  <c r="BS8"/>
  <c r="DT6"/>
  <c r="CE9"/>
  <c r="ET10"/>
  <c r="BA12"/>
  <c r="DC11"/>
  <c r="DU11"/>
  <c r="BG9"/>
  <c r="ER10"/>
  <c r="EF9"/>
  <c r="BI11"/>
  <c r="ET12"/>
  <c r="CQ12"/>
  <c r="BA5" i="11"/>
  <c r="DD5"/>
  <c r="CC9" i="7"/>
  <c r="CB8"/>
  <c r="FB9"/>
  <c r="CE11"/>
  <c r="AX11"/>
  <c r="DM12"/>
  <c r="FG5" i="11"/>
  <c r="FH6"/>
  <c r="BQ8" i="7"/>
  <c r="EQ9"/>
  <c r="EP8"/>
  <c r="CO10"/>
  <c r="ES11"/>
  <c r="EH11"/>
  <c r="BD8" i="11"/>
  <c r="EN8"/>
  <c r="EN6"/>
  <c r="EQ6" i="7"/>
  <c r="AY9"/>
  <c r="DP12"/>
  <c r="CP12"/>
  <c r="DQ5" i="11"/>
  <c r="CS11" i="7"/>
  <c r="CR10"/>
  <c r="EE10"/>
  <c r="DT10"/>
  <c r="BS12"/>
  <c r="AU10"/>
  <c r="FC12"/>
  <c r="FJ12"/>
  <c r="EX12"/>
  <c r="DZ12"/>
  <c r="DT12"/>
  <c r="BF12"/>
  <c r="EL12"/>
  <c r="BR12"/>
  <c r="DB12"/>
  <c r="DI12"/>
  <c r="CM11"/>
  <c r="BD6" i="11"/>
  <c r="DN12"/>
  <c r="DC10" i="7"/>
  <c r="DA8"/>
  <c r="CO7"/>
  <c r="BT8"/>
  <c r="CB12"/>
  <c r="AU12"/>
  <c r="EE12"/>
  <c r="ER8"/>
  <c r="FA6"/>
  <c r="FB7"/>
  <c r="FD9"/>
  <c r="FE10"/>
  <c r="EG8"/>
  <c r="EP6"/>
  <c r="BI9"/>
  <c r="BJ10"/>
  <c r="BV11"/>
  <c r="CS12"/>
  <c r="CG11"/>
  <c r="CH12"/>
  <c r="DZ6"/>
  <c r="F10" i="12"/>
  <c r="HE10" s="1"/>
  <c r="AC5" i="6"/>
  <c r="CU9" s="1"/>
  <c r="EP12" i="7"/>
  <c r="CX12"/>
  <c r="BQ12"/>
  <c r="BT10"/>
  <c r="BF6"/>
  <c r="AU8"/>
  <c r="CY9"/>
  <c r="CN9"/>
  <c r="EG10"/>
  <c r="CF12"/>
  <c r="AY12"/>
  <c r="CI6" i="11"/>
  <c r="BO8"/>
  <c r="CM8" i="7"/>
  <c r="CZ10"/>
  <c r="CX8"/>
  <c r="AW10"/>
  <c r="DA11"/>
  <c r="BT11"/>
  <c r="EI12"/>
  <c r="BN7" i="11"/>
  <c r="BW5"/>
  <c r="BZ8"/>
  <c r="EM7"/>
  <c r="BB6"/>
  <c r="DG8"/>
  <c r="EE8" i="7"/>
  <c r="DI8"/>
  <c r="DU9"/>
  <c r="DV10"/>
  <c r="DT8"/>
  <c r="DJ9"/>
  <c r="BS10"/>
  <c r="FC10"/>
  <c r="DW11"/>
  <c r="DX12"/>
  <c r="DL11"/>
  <c r="BU12"/>
  <c r="CJ7" i="11"/>
  <c r="DO5"/>
  <c r="DE6"/>
  <c r="BC7"/>
  <c r="BL5"/>
  <c r="BX6"/>
  <c r="CK8"/>
  <c r="EY8"/>
  <c r="DJ11" i="7"/>
  <c r="DV12"/>
  <c r="BN5" i="11"/>
  <c r="CK6"/>
  <c r="C19" i="5"/>
  <c r="DX9" i="7"/>
  <c r="CG10"/>
  <c r="FA5"/>
  <c r="EI9"/>
  <c r="BW11"/>
  <c r="DN8" i="11"/>
  <c r="CZ8" i="7"/>
  <c r="AU6"/>
  <c r="EE6"/>
  <c r="DJ7"/>
  <c r="BT9"/>
  <c r="AY10"/>
  <c r="EI10"/>
  <c r="CO8"/>
  <c r="CB6"/>
  <c r="BG7"/>
  <c r="EQ7"/>
  <c r="DW9"/>
  <c r="DX10"/>
  <c r="CR11"/>
  <c r="BW12"/>
  <c r="FG12"/>
  <c r="DY11"/>
  <c r="CD10"/>
  <c r="F17" i="12"/>
  <c r="EB7" i="11"/>
  <c r="EK5"/>
  <c r="EA6"/>
  <c r="CU7"/>
  <c r="CH5"/>
  <c r="CT6"/>
  <c r="DR8"/>
  <c r="EL8"/>
  <c r="FJ10" i="7"/>
  <c r="CJ5" i="11"/>
  <c r="BZ6"/>
  <c r="BC5"/>
  <c r="EM5"/>
  <c r="DG6"/>
  <c r="CD12"/>
  <c r="FJ12"/>
  <c r="CP12"/>
  <c r="CX5" i="7"/>
  <c r="DY10"/>
  <c r="BJ9"/>
  <c r="CH11"/>
  <c r="BH7"/>
  <c r="CI12"/>
  <c r="DW8"/>
  <c r="EK11"/>
  <c r="CM5"/>
  <c r="AV6"/>
  <c r="FB6"/>
  <c r="DK7"/>
  <c r="BU9"/>
  <c r="FE9"/>
  <c r="EJ10"/>
  <c r="EV11"/>
  <c r="DL8"/>
  <c r="DO11"/>
  <c r="BB12"/>
  <c r="FH12"/>
  <c r="EL6"/>
  <c r="BR6"/>
  <c r="DB6"/>
  <c r="DF5" i="11"/>
  <c r="CV6"/>
  <c r="BY5"/>
  <c r="FI5"/>
  <c r="EC6"/>
  <c r="DZ12"/>
  <c r="BF12"/>
  <c r="EL12"/>
  <c r="CB5" i="7"/>
  <c r="CY6"/>
  <c r="DT5"/>
  <c r="ET9"/>
  <c r="EP5"/>
  <c r="ER7"/>
  <c r="BI8"/>
  <c r="ES8"/>
  <c r="DE12"/>
  <c r="DI5"/>
  <c r="CN6"/>
  <c r="AW7"/>
  <c r="EG7"/>
  <c r="CQ9"/>
  <c r="AZ10"/>
  <c r="FF10"/>
  <c r="EA12"/>
  <c r="EH8"/>
  <c r="FG11"/>
  <c r="BX12"/>
  <c r="CP6"/>
  <c r="DN6"/>
  <c r="EX6"/>
  <c r="Y5" i="6"/>
  <c r="BL11" s="1"/>
  <c r="EB5" i="11"/>
  <c r="DR6"/>
  <c r="CU5"/>
  <c r="BO6"/>
  <c r="BR12"/>
  <c r="CC6" i="7"/>
  <c r="CZ7"/>
  <c r="DU6"/>
  <c r="BK10"/>
  <c r="BG6"/>
  <c r="CF9"/>
  <c r="CE8"/>
  <c r="BA11"/>
  <c r="AU5"/>
  <c r="EE5"/>
  <c r="DJ6"/>
  <c r="BS7"/>
  <c r="FC7"/>
  <c r="DM9"/>
  <c r="BV10"/>
  <c r="BL11"/>
  <c r="AX8"/>
  <c r="FD8"/>
  <c r="BM12"/>
  <c r="CD6"/>
  <c r="AN5" i="6"/>
  <c r="CD10" s="1"/>
  <c r="E96" i="12"/>
  <c r="CK5" i="7"/>
  <c r="DK9"/>
  <c r="BU11"/>
  <c r="CC12"/>
  <c r="F13" i="12"/>
  <c r="HE13" s="1"/>
  <c r="EN5" i="7"/>
  <c r="EH10"/>
  <c r="EQ8"/>
  <c r="F27" i="12"/>
  <c r="ET11" i="7"/>
  <c r="BQ11"/>
  <c r="HB7" i="5"/>
  <c r="F20" i="12"/>
  <c r="F22"/>
  <c r="E83"/>
  <c r="HB9" i="5"/>
  <c r="HB10"/>
  <c r="AK5" i="6"/>
  <c r="T5"/>
  <c r="CM10" s="1"/>
  <c r="C18" i="5"/>
  <c r="EC5" i="7"/>
  <c r="EI11"/>
  <c r="AY11"/>
  <c r="AV8"/>
  <c r="FF12"/>
  <c r="ER9"/>
  <c r="FE11"/>
  <c r="DX11"/>
  <c r="FA11"/>
  <c r="DJ12"/>
  <c r="DU12"/>
  <c r="F32" i="12"/>
  <c r="E90"/>
  <c r="C13" i="5"/>
  <c r="C31"/>
  <c r="C12"/>
  <c r="BD5" i="7"/>
  <c r="AU7"/>
  <c r="FA7"/>
  <c r="DI7"/>
  <c r="DJ8"/>
  <c r="CX7"/>
  <c r="CE10"/>
  <c r="BG8"/>
  <c r="CG12"/>
  <c r="CB11"/>
  <c r="EP11"/>
  <c r="HB4" i="6"/>
  <c r="F40" i="12"/>
  <c r="E97"/>
  <c r="E93"/>
  <c r="AH5" i="6"/>
  <c r="EC5" s="1"/>
  <c r="EC4" s="1"/>
  <c r="AJ5"/>
  <c r="C29" i="5"/>
  <c r="C28"/>
  <c r="CV5" i="7"/>
  <c r="BS9"/>
  <c r="AZ12"/>
  <c r="EG9"/>
  <c r="FB8"/>
  <c r="EP7"/>
  <c r="DW10"/>
  <c r="CY8"/>
  <c r="DY12"/>
  <c r="CN12"/>
  <c r="EF12"/>
  <c r="AL5" i="6"/>
  <c r="AP5"/>
  <c r="CD8" s="1"/>
  <c r="F30" i="12"/>
  <c r="E94"/>
  <c r="F9"/>
  <c r="HE9" s="1"/>
  <c r="F16"/>
  <c r="F12"/>
  <c r="HE12" s="1"/>
  <c r="F33"/>
  <c r="F21"/>
  <c r="E89"/>
  <c r="DF7" i="11"/>
  <c r="CS5"/>
  <c r="BM6"/>
  <c r="EW6"/>
  <c r="BY7"/>
  <c r="FI7"/>
  <c r="EV5"/>
  <c r="DP6"/>
  <c r="CV8"/>
  <c r="F25" i="12"/>
  <c r="F7"/>
  <c r="HE7" s="1"/>
  <c r="E84"/>
  <c r="F28"/>
  <c r="E87"/>
  <c r="BR8" i="11"/>
  <c r="BQ10" i="7"/>
  <c r="FA10"/>
  <c r="EP10"/>
  <c r="EF11"/>
  <c r="CO12"/>
  <c r="BG11"/>
  <c r="EQ11"/>
  <c r="ER12"/>
  <c r="AE5" i="6"/>
  <c r="DQ7" s="1"/>
  <c r="R5"/>
  <c r="AM5"/>
  <c r="EL11" s="1"/>
  <c r="C17" i="5"/>
  <c r="C35"/>
  <c r="C22"/>
  <c r="C38"/>
  <c r="C23"/>
  <c r="C16"/>
  <c r="C32"/>
  <c r="C33"/>
  <c r="CM10" i="7"/>
  <c r="CB10"/>
  <c r="AV11"/>
  <c r="FB11"/>
  <c r="DK12"/>
  <c r="CC11"/>
  <c r="BH12"/>
  <c r="AF5" i="6"/>
  <c r="DQ6" s="1"/>
  <c r="AA5"/>
  <c r="FI11" s="1"/>
  <c r="V5"/>
  <c r="CZ10" s="1"/>
  <c r="S5"/>
  <c r="EE11" s="1"/>
  <c r="AQ5"/>
  <c r="DZ7" s="1"/>
  <c r="C21" i="5"/>
  <c r="C26"/>
  <c r="C27"/>
  <c r="C20"/>
  <c r="C34"/>
  <c r="C37"/>
  <c r="C36"/>
  <c r="DI10" i="7"/>
  <c r="CX10"/>
  <c r="CN11"/>
  <c r="AW12"/>
  <c r="EG12"/>
  <c r="CY11"/>
  <c r="AB5" i="6"/>
  <c r="FI10" s="1"/>
  <c r="W5"/>
  <c r="CQ11" s="1"/>
  <c r="Q5"/>
  <c r="C25" i="5"/>
  <c r="C14"/>
  <c r="C30"/>
  <c r="C15"/>
  <c r="C24"/>
  <c r="C40"/>
  <c r="C39"/>
  <c r="AR5" i="6"/>
  <c r="EL6" s="1"/>
  <c r="AD5"/>
  <c r="DQ8" s="1"/>
  <c r="F8" i="12"/>
  <c r="HE8" s="1"/>
  <c r="F38"/>
  <c r="E91"/>
  <c r="F24"/>
  <c r="F37"/>
  <c r="E85"/>
  <c r="F35"/>
  <c r="F26"/>
  <c r="E92"/>
  <c r="F19"/>
  <c r="F11"/>
  <c r="HE11" s="1"/>
  <c r="E86"/>
  <c r="AO5" i="6"/>
  <c r="EL9" s="1"/>
  <c r="X5"/>
  <c r="EI10" s="1"/>
  <c r="U5"/>
  <c r="DV11" s="1"/>
  <c r="DZ8" i="11"/>
  <c r="FJ8"/>
  <c r="BO5" i="7"/>
  <c r="EY5"/>
  <c r="DR5"/>
  <c r="EE7"/>
  <c r="FD10"/>
  <c r="CO9"/>
  <c r="DL10"/>
  <c r="AW9"/>
  <c r="CQ11"/>
  <c r="EF8"/>
  <c r="BV12"/>
  <c r="DT7"/>
  <c r="DV9"/>
  <c r="DA10"/>
  <c r="DM11"/>
  <c r="CC8"/>
  <c r="CF11"/>
  <c r="DC12"/>
  <c r="DI11"/>
  <c r="DT11"/>
  <c r="EE11"/>
  <c r="AV12"/>
  <c r="CY12"/>
  <c r="DZ10"/>
  <c r="BF10"/>
  <c r="BF8" i="11"/>
  <c r="DB8"/>
  <c r="EL10" i="7"/>
  <c r="BR10"/>
  <c r="DB10"/>
  <c r="F23" i="12"/>
  <c r="F18"/>
  <c r="E88"/>
  <c r="F14"/>
  <c r="IA2" s="1"/>
  <c r="F29"/>
  <c r="F36"/>
  <c r="F6"/>
  <c r="HE6" s="1"/>
  <c r="F15"/>
  <c r="F39"/>
  <c r="E95"/>
  <c r="F31"/>
  <c r="F34"/>
  <c r="P5" i="6"/>
  <c r="CD8" i="11"/>
  <c r="CP8"/>
  <c r="DG5" i="7"/>
  <c r="FC9"/>
  <c r="BQ7"/>
  <c r="CM7"/>
  <c r="EJ12"/>
  <c r="AX10"/>
  <c r="CN8"/>
  <c r="BJ11"/>
  <c r="CB7"/>
  <c r="BH9"/>
  <c r="BI10"/>
  <c r="ES10"/>
  <c r="CR12"/>
  <c r="DU8"/>
  <c r="BK12"/>
  <c r="FB12"/>
  <c r="AU11"/>
  <c r="CX11"/>
  <c r="BG12"/>
  <c r="CP10"/>
  <c r="DN10"/>
  <c r="Y8" i="5"/>
  <c r="AJ8" s="1"/>
  <c r="AB8"/>
  <c r="AM8" s="1"/>
  <c r="AE8"/>
  <c r="AP8" s="1"/>
  <c r="AH8"/>
  <c r="R8"/>
  <c r="T8"/>
  <c r="C8" i="1"/>
  <c r="U8" i="5"/>
  <c r="X8"/>
  <c r="AA8"/>
  <c r="AL8" s="1"/>
  <c r="AD8"/>
  <c r="AO8" s="1"/>
  <c r="AG8"/>
  <c r="AR8" s="1"/>
  <c r="Z8"/>
  <c r="AK8" s="1"/>
  <c r="AC8"/>
  <c r="AN8" s="1"/>
  <c r="AF8"/>
  <c r="AQ8" s="1"/>
  <c r="P8"/>
  <c r="S8"/>
  <c r="V8"/>
  <c r="Q8"/>
  <c r="W8"/>
  <c r="GG7" i="13"/>
  <c r="GA5"/>
  <c r="GD6"/>
  <c r="GP12"/>
  <c r="GM3"/>
  <c r="GJ3"/>
  <c r="GM4"/>
  <c r="FX9"/>
  <c r="FU5"/>
  <c r="GP9"/>
  <c r="GP10"/>
  <c r="FX3"/>
  <c r="GG4"/>
  <c r="GD3"/>
  <c r="GJ4"/>
  <c r="GM5"/>
  <c r="GJ5"/>
  <c r="GM6"/>
  <c r="GP3"/>
  <c r="GP11"/>
  <c r="GP4"/>
  <c r="FU30"/>
  <c r="FX5"/>
  <c r="FX7"/>
  <c r="GG6"/>
  <c r="GG3"/>
  <c r="GA4"/>
  <c r="GD5"/>
  <c r="GA7"/>
  <c r="GM11"/>
  <c r="GJ6"/>
  <c r="GM7"/>
  <c r="GJ7"/>
  <c r="GM8"/>
  <c r="FU17"/>
  <c r="FO3"/>
  <c r="GP5"/>
  <c r="GP6"/>
  <c r="GD8"/>
  <c r="GJ10"/>
  <c r="GG8"/>
  <c r="GG5"/>
  <c r="GA6"/>
  <c r="GD7"/>
  <c r="GA3"/>
  <c r="GD4"/>
  <c r="GJ8"/>
  <c r="GM9"/>
  <c r="GJ9"/>
  <c r="GM10"/>
  <c r="FO9"/>
  <c r="GP7"/>
  <c r="GP8"/>
  <c r="GG9"/>
  <c r="FA11" i="6"/>
  <c r="CP7"/>
  <c r="EY12" i="7"/>
  <c r="EC12"/>
  <c r="DG12"/>
  <c r="CK12"/>
  <c r="BO12"/>
  <c r="CV12"/>
  <c r="DF11"/>
  <c r="BN11"/>
  <c r="EU8"/>
  <c r="DY8"/>
  <c r="DC8"/>
  <c r="CG8"/>
  <c r="BK8"/>
  <c r="BZ12"/>
  <c r="EM11"/>
  <c r="CU11"/>
  <c r="BC11"/>
  <c r="EW10"/>
  <c r="EA10"/>
  <c r="DE10"/>
  <c r="CI10"/>
  <c r="BM10"/>
  <c r="EV9"/>
  <c r="DD9"/>
  <c r="CH9"/>
  <c r="BL9"/>
  <c r="ET7"/>
  <c r="DX7"/>
  <c r="CF7"/>
  <c r="BJ7"/>
  <c r="ES6"/>
  <c r="DW6"/>
  <c r="DA6"/>
  <c r="CE6"/>
  <c r="BI6"/>
  <c r="ER5"/>
  <c r="DV5"/>
  <c r="CZ5"/>
  <c r="BH5"/>
  <c r="EN12"/>
  <c r="BD12"/>
  <c r="EB11"/>
  <c r="CJ11"/>
  <c r="FF8"/>
  <c r="EJ8"/>
  <c r="CR8"/>
  <c r="BV8"/>
  <c r="AZ8"/>
  <c r="FI11"/>
  <c r="DP10"/>
  <c r="DO9"/>
  <c r="CQ7"/>
  <c r="CO5"/>
  <c r="DQ11"/>
  <c r="CT10"/>
  <c r="CS9"/>
  <c r="FE7"/>
  <c r="BU7"/>
  <c r="FD6"/>
  <c r="BT6"/>
  <c r="FC5"/>
  <c r="BS5"/>
  <c r="DR12"/>
  <c r="BY11"/>
  <c r="FH10"/>
  <c r="BX10"/>
  <c r="FG9"/>
  <c r="BW9"/>
  <c r="EI7"/>
  <c r="AY7"/>
  <c r="EH6"/>
  <c r="AX6"/>
  <c r="EG5"/>
  <c r="AW5"/>
  <c r="BB10"/>
  <c r="EK9"/>
  <c r="BA9"/>
  <c r="DM7"/>
  <c r="DL6"/>
  <c r="DK5"/>
  <c r="AP6" i="1"/>
  <c r="AN6"/>
  <c r="AK6"/>
  <c r="AG6" i="2"/>
  <c r="AC6"/>
  <c r="Y6"/>
  <c r="U6"/>
  <c r="Q6"/>
  <c r="AF6"/>
  <c r="AB6"/>
  <c r="X6"/>
  <c r="T6"/>
  <c r="P6"/>
  <c r="C6" i="3"/>
  <c r="AH6" i="2"/>
  <c r="AD6"/>
  <c r="Z6"/>
  <c r="V6"/>
  <c r="R6"/>
  <c r="W6"/>
  <c r="S6"/>
  <c r="AA6"/>
  <c r="AE6"/>
  <c r="EL7" i="7"/>
  <c r="CP7"/>
  <c r="EX7"/>
  <c r="DB7"/>
  <c r="BF7"/>
  <c r="FJ7"/>
  <c r="DN7"/>
  <c r="BR7"/>
  <c r="DZ7"/>
  <c r="CD7"/>
  <c r="D7" i="2"/>
  <c r="IV7" i="1"/>
  <c r="HZ7"/>
  <c r="HD7"/>
  <c r="IK7"/>
  <c r="HO7"/>
  <c r="FC5" i="6"/>
  <c r="EY8" i="7"/>
  <c r="EC8"/>
  <c r="DG8"/>
  <c r="CK8"/>
  <c r="BO8"/>
  <c r="EB7"/>
  <c r="DF7"/>
  <c r="CJ7"/>
  <c r="BN7"/>
  <c r="EW6"/>
  <c r="EA6"/>
  <c r="DE6"/>
  <c r="CI6"/>
  <c r="BM6"/>
  <c r="EV5"/>
  <c r="DD5"/>
  <c r="CH5"/>
  <c r="BL5"/>
  <c r="EN8"/>
  <c r="DR8"/>
  <c r="CV8"/>
  <c r="BZ8"/>
  <c r="BD8"/>
  <c r="FI7"/>
  <c r="BY7"/>
  <c r="FH6"/>
  <c r="BX6"/>
  <c r="FG5"/>
  <c r="BW5"/>
  <c r="EM7"/>
  <c r="BC7"/>
  <c r="BB6"/>
  <c r="EK5"/>
  <c r="BA5"/>
  <c r="DQ7"/>
  <c r="DP6"/>
  <c r="DO5"/>
  <c r="CU7"/>
  <c r="CT6"/>
  <c r="CS5"/>
  <c r="EL6" i="11"/>
  <c r="CP6"/>
  <c r="EX6"/>
  <c r="DB6"/>
  <c r="BF6"/>
  <c r="FJ6"/>
  <c r="DN6"/>
  <c r="BR6"/>
  <c r="DZ6"/>
  <c r="CD6"/>
  <c r="EX5" i="5"/>
  <c r="DB5"/>
  <c r="BF5"/>
  <c r="FJ5"/>
  <c r="FJ4" s="1"/>
  <c r="DN5"/>
  <c r="BR5"/>
  <c r="DZ5"/>
  <c r="CD5"/>
  <c r="EL5"/>
  <c r="CP5"/>
  <c r="EL10" i="11"/>
  <c r="CP10"/>
  <c r="EX10"/>
  <c r="DB10"/>
  <c r="BF10"/>
  <c r="FJ10"/>
  <c r="DN10"/>
  <c r="BR10"/>
  <c r="CD10"/>
  <c r="DZ10"/>
  <c r="AJ10" i="1"/>
  <c r="E7" i="3"/>
  <c r="AS7" i="2"/>
  <c r="FJ14" i="11"/>
  <c r="DN14"/>
  <c r="BR14"/>
  <c r="DZ14"/>
  <c r="CD14"/>
  <c r="EL14"/>
  <c r="CP14"/>
  <c r="BF14"/>
  <c r="DB14"/>
  <c r="EX14"/>
  <c r="H91" i="12"/>
  <c r="I37"/>
  <c r="H86"/>
  <c r="H85"/>
  <c r="H92"/>
  <c r="I31"/>
  <c r="I16"/>
  <c r="I36"/>
  <c r="I18"/>
  <c r="I25"/>
  <c r="I8"/>
  <c r="I20"/>
  <c r="H87"/>
  <c r="I33"/>
  <c r="I40"/>
  <c r="I39"/>
  <c r="H88"/>
  <c r="I27"/>
  <c r="I14"/>
  <c r="I30"/>
  <c r="I11"/>
  <c r="I21"/>
  <c r="I32"/>
  <c r="I17"/>
  <c r="H96"/>
  <c r="H84"/>
  <c r="H94"/>
  <c r="H93"/>
  <c r="I35"/>
  <c r="I38"/>
  <c r="I23"/>
  <c r="I13"/>
  <c r="I26"/>
  <c r="I10"/>
  <c r="I15"/>
  <c r="I28"/>
  <c r="I7"/>
  <c r="H95"/>
  <c r="H83"/>
  <c r="H90"/>
  <c r="H89"/>
  <c r="H97"/>
  <c r="I34"/>
  <c r="I19"/>
  <c r="I9"/>
  <c r="I22"/>
  <c r="I29"/>
  <c r="I12"/>
  <c r="I24"/>
  <c r="I6"/>
  <c r="DL8" i="6"/>
  <c r="AM6" i="1"/>
  <c r="AR6"/>
  <c r="AO6"/>
  <c r="FI12" i="7"/>
  <c r="EM12"/>
  <c r="DQ12"/>
  <c r="CU12"/>
  <c r="BY12"/>
  <c r="BC12"/>
  <c r="FH11"/>
  <c r="DP11"/>
  <c r="CT11"/>
  <c r="BX11"/>
  <c r="BB11"/>
  <c r="EB12"/>
  <c r="DF12"/>
  <c r="CJ12"/>
  <c r="BN12"/>
  <c r="EW11"/>
  <c r="EA11"/>
  <c r="DE11"/>
  <c r="CI11"/>
  <c r="BM11"/>
  <c r="FG10"/>
  <c r="EK10"/>
  <c r="DO10"/>
  <c r="CS10"/>
  <c r="BW10"/>
  <c r="BA10"/>
  <c r="FF9"/>
  <c r="EJ9"/>
  <c r="CR9"/>
  <c r="BV9"/>
  <c r="AZ9"/>
  <c r="FD7"/>
  <c r="EH7"/>
  <c r="DL7"/>
  <c r="BT7"/>
  <c r="AX7"/>
  <c r="FC6"/>
  <c r="EG6"/>
  <c r="DK6"/>
  <c r="CO6"/>
  <c r="BS6"/>
  <c r="AW6"/>
  <c r="FB5"/>
  <c r="EF5"/>
  <c r="DJ5"/>
  <c r="CN5"/>
  <c r="AV5"/>
  <c r="ET8"/>
  <c r="DX8"/>
  <c r="CF8"/>
  <c r="BJ8"/>
  <c r="EV10"/>
  <c r="DD10"/>
  <c r="CH10"/>
  <c r="BL10"/>
  <c r="EU9"/>
  <c r="DY9"/>
  <c r="DC9"/>
  <c r="CG9"/>
  <c r="BK9"/>
  <c r="ES7"/>
  <c r="DW7"/>
  <c r="DA7"/>
  <c r="CE7"/>
  <c r="BI7"/>
  <c r="ER6"/>
  <c r="DV6"/>
  <c r="CZ6"/>
  <c r="BH6"/>
  <c r="EQ5"/>
  <c r="DU5"/>
  <c r="CY5"/>
  <c r="CC5"/>
  <c r="BG5"/>
  <c r="CQ8"/>
  <c r="FE8"/>
  <c r="BU8"/>
  <c r="EI8"/>
  <c r="AY8"/>
  <c r="DM8"/>
  <c r="EN9" i="11"/>
  <c r="DR9"/>
  <c r="CV9"/>
  <c r="BZ9"/>
  <c r="BD9"/>
  <c r="EB8"/>
  <c r="DF8"/>
  <c r="EY9"/>
  <c r="EC9"/>
  <c r="DG9"/>
  <c r="CK9"/>
  <c r="BO9"/>
  <c r="DQ8"/>
  <c r="EW7"/>
  <c r="EA7"/>
  <c r="DE7"/>
  <c r="CI7"/>
  <c r="BM7"/>
  <c r="CJ8"/>
  <c r="BN8"/>
  <c r="FG6"/>
  <c r="EK6"/>
  <c r="DO6"/>
  <c r="CS6"/>
  <c r="BW6"/>
  <c r="BA6"/>
  <c r="EU5"/>
  <c r="DY5"/>
  <c r="DC5"/>
  <c r="CG5"/>
  <c r="BK5"/>
  <c r="FI8"/>
  <c r="FH7"/>
  <c r="DP7"/>
  <c r="CT7"/>
  <c r="BX7"/>
  <c r="BB7"/>
  <c r="EM8"/>
  <c r="CU8"/>
  <c r="BY8"/>
  <c r="BC8"/>
  <c r="EV6"/>
  <c r="DD6"/>
  <c r="CH6"/>
  <c r="BL6"/>
  <c r="FF5"/>
  <c r="EJ5"/>
  <c r="CR5"/>
  <c r="BV5"/>
  <c r="AZ5"/>
  <c r="HB5" i="1"/>
  <c r="HB8" s="1"/>
  <c r="AS5"/>
  <c r="G21" i="8"/>
  <c r="N21"/>
  <c r="FH8" i="7"/>
  <c r="DP8"/>
  <c r="CT8"/>
  <c r="BX8"/>
  <c r="BB8"/>
  <c r="EN10"/>
  <c r="DR10"/>
  <c r="CV10"/>
  <c r="BZ10"/>
  <c r="BD10"/>
  <c r="FI9"/>
  <c r="EM9"/>
  <c r="DQ9"/>
  <c r="CU9"/>
  <c r="BY9"/>
  <c r="BC9"/>
  <c r="FG7"/>
  <c r="EK7"/>
  <c r="DO7"/>
  <c r="CS7"/>
  <c r="BW7"/>
  <c r="BA7"/>
  <c r="FF6"/>
  <c r="EJ6"/>
  <c r="CR6"/>
  <c r="BV6"/>
  <c r="AZ6"/>
  <c r="FE5"/>
  <c r="EI5"/>
  <c r="DM5"/>
  <c r="CQ5"/>
  <c r="BU5"/>
  <c r="AY5"/>
  <c r="EW8"/>
  <c r="EA8"/>
  <c r="DE8"/>
  <c r="CI8"/>
  <c r="BM8"/>
  <c r="EY10"/>
  <c r="BO10"/>
  <c r="BN9"/>
  <c r="DY6"/>
  <c r="DX5"/>
  <c r="EC10"/>
  <c r="EB9"/>
  <c r="DD7"/>
  <c r="DC6"/>
  <c r="DG10"/>
  <c r="DF9"/>
  <c r="CH7"/>
  <c r="CG6"/>
  <c r="CF5"/>
  <c r="CK10"/>
  <c r="CJ9"/>
  <c r="EV7"/>
  <c r="BL7"/>
  <c r="EU6"/>
  <c r="BK6"/>
  <c r="ET5"/>
  <c r="BJ5"/>
  <c r="AG5" i="6"/>
  <c r="C9" i="1"/>
  <c r="AG9" i="5"/>
  <c r="AR9" s="1"/>
  <c r="AC9"/>
  <c r="AN9" s="1"/>
  <c r="Y9"/>
  <c r="U9"/>
  <c r="Q9"/>
  <c r="AF9"/>
  <c r="AQ9" s="1"/>
  <c r="AB9"/>
  <c r="X9"/>
  <c r="T9"/>
  <c r="P9"/>
  <c r="AE9"/>
  <c r="AA9"/>
  <c r="AL9" s="1"/>
  <c r="W9"/>
  <c r="S9"/>
  <c r="AH9"/>
  <c r="AD9"/>
  <c r="AO9" s="1"/>
  <c r="Z9"/>
  <c r="AK9" s="1"/>
  <c r="V9"/>
  <c r="R9"/>
  <c r="EL8" i="7"/>
  <c r="CP8"/>
  <c r="EX8"/>
  <c r="DB8"/>
  <c r="BF8"/>
  <c r="FJ8"/>
  <c r="DN8"/>
  <c r="BR8"/>
  <c r="DZ8"/>
  <c r="CD8"/>
  <c r="EN6"/>
  <c r="DR6"/>
  <c r="CV6"/>
  <c r="BZ6"/>
  <c r="BD6"/>
  <c r="FI5"/>
  <c r="EM5"/>
  <c r="DQ5"/>
  <c r="CU5"/>
  <c r="BY5"/>
  <c r="BC5"/>
  <c r="DG6"/>
  <c r="DF5"/>
  <c r="CK6"/>
  <c r="CJ5"/>
  <c r="EY6"/>
  <c r="BO6"/>
  <c r="BN5"/>
  <c r="EC6"/>
  <c r="EB5"/>
  <c r="EN7" i="11"/>
  <c r="DR7"/>
  <c r="CV7"/>
  <c r="BZ7"/>
  <c r="BD7"/>
  <c r="EB6"/>
  <c r="DF6"/>
  <c r="CJ6"/>
  <c r="BN6"/>
  <c r="FH5"/>
  <c r="DP5"/>
  <c r="CT5"/>
  <c r="BX5"/>
  <c r="BB5"/>
  <c r="EY7"/>
  <c r="EC7"/>
  <c r="DG7"/>
  <c r="CK7"/>
  <c r="BO7"/>
  <c r="FI6"/>
  <c r="EM6"/>
  <c r="DQ6"/>
  <c r="CU6"/>
  <c r="BY6"/>
  <c r="BC6"/>
  <c r="EW5"/>
  <c r="EA5"/>
  <c r="DE5"/>
  <c r="CI5"/>
  <c r="BM5"/>
  <c r="HB11" i="5"/>
  <c r="EN13" i="11"/>
  <c r="DR13"/>
  <c r="CV13"/>
  <c r="BZ13"/>
  <c r="BD13"/>
  <c r="EW11"/>
  <c r="EA11"/>
  <c r="DE11"/>
  <c r="CI11"/>
  <c r="BM11"/>
  <c r="FF9"/>
  <c r="EJ9"/>
  <c r="CR9"/>
  <c r="BV9"/>
  <c r="AZ9"/>
  <c r="EB12"/>
  <c r="DF12"/>
  <c r="CJ12"/>
  <c r="BN12"/>
  <c r="FG10"/>
  <c r="EK10"/>
  <c r="DO10"/>
  <c r="CS10"/>
  <c r="BW10"/>
  <c r="BA10"/>
  <c r="ET8"/>
  <c r="DX8"/>
  <c r="EY13"/>
  <c r="EC13"/>
  <c r="DG13"/>
  <c r="CK13"/>
  <c r="BO13"/>
  <c r="FH11"/>
  <c r="DP11"/>
  <c r="CT11"/>
  <c r="BX11"/>
  <c r="BB11"/>
  <c r="EU9"/>
  <c r="DY9"/>
  <c r="DC9"/>
  <c r="CG9"/>
  <c r="BK9"/>
  <c r="FI12"/>
  <c r="BY12"/>
  <c r="EV10"/>
  <c r="BL10"/>
  <c r="EI8"/>
  <c r="ES7"/>
  <c r="DW7"/>
  <c r="DA7"/>
  <c r="CE7"/>
  <c r="BI7"/>
  <c r="EM12"/>
  <c r="BC12"/>
  <c r="DM8"/>
  <c r="CF8"/>
  <c r="BJ8"/>
  <c r="FC6"/>
  <c r="EG6"/>
  <c r="DK6"/>
  <c r="CO6"/>
  <c r="BS6"/>
  <c r="AW6"/>
  <c r="EQ5"/>
  <c r="DU5"/>
  <c r="CY5"/>
  <c r="CC5"/>
  <c r="BG5"/>
  <c r="DQ12"/>
  <c r="DD10"/>
  <c r="FD7"/>
  <c r="EH7"/>
  <c r="DL7"/>
  <c r="BT7"/>
  <c r="AX7"/>
  <c r="CU12"/>
  <c r="CH10"/>
  <c r="FE8"/>
  <c r="CQ8"/>
  <c r="BU8"/>
  <c r="AY8"/>
  <c r="ER6"/>
  <c r="DV6"/>
  <c r="CZ6"/>
  <c r="BH6"/>
  <c r="FB5"/>
  <c r="EF5"/>
  <c r="DJ5"/>
  <c r="CN5"/>
  <c r="AV5"/>
  <c r="AR10" i="1"/>
  <c r="AK10"/>
  <c r="HB8" i="5"/>
  <c r="B11"/>
  <c r="M37" i="12"/>
  <c r="M35"/>
  <c r="M27"/>
  <c r="M14"/>
  <c r="M31"/>
  <c r="M18"/>
  <c r="M25"/>
  <c r="M8"/>
  <c r="M17"/>
  <c r="M33"/>
  <c r="M38"/>
  <c r="M23"/>
  <c r="M13"/>
  <c r="M30"/>
  <c r="M11"/>
  <c r="M21"/>
  <c r="M28"/>
  <c r="M7"/>
  <c r="M40"/>
  <c r="M34"/>
  <c r="M19"/>
  <c r="M9"/>
  <c r="M26"/>
  <c r="M10"/>
  <c r="M15"/>
  <c r="M24"/>
  <c r="M6"/>
  <c r="M39"/>
  <c r="M36"/>
  <c r="M16"/>
  <c r="M32"/>
  <c r="M22"/>
  <c r="M29"/>
  <c r="M12"/>
  <c r="M20"/>
  <c r="G97"/>
  <c r="G88"/>
  <c r="G93"/>
  <c r="G85"/>
  <c r="G83"/>
  <c r="H35"/>
  <c r="H20"/>
  <c r="H31"/>
  <c r="H16"/>
  <c r="H30"/>
  <c r="H11"/>
  <c r="H21"/>
  <c r="H6"/>
  <c r="G94"/>
  <c r="G86"/>
  <c r="G91"/>
  <c r="G96"/>
  <c r="H40"/>
  <c r="H32"/>
  <c r="H17"/>
  <c r="H27"/>
  <c r="H14"/>
  <c r="H26"/>
  <c r="H10"/>
  <c r="H15"/>
  <c r="H7"/>
  <c r="G92"/>
  <c r="G84"/>
  <c r="G89"/>
  <c r="H38"/>
  <c r="H36"/>
  <c r="H28"/>
  <c r="H37"/>
  <c r="H23"/>
  <c r="H13"/>
  <c r="H22"/>
  <c r="H29"/>
  <c r="H12"/>
  <c r="G90"/>
  <c r="G95"/>
  <c r="G87"/>
  <c r="H34"/>
  <c r="H39"/>
  <c r="H24"/>
  <c r="H33"/>
  <c r="H19"/>
  <c r="H9"/>
  <c r="H18"/>
  <c r="H25"/>
  <c r="H8"/>
  <c r="FJ9" i="11"/>
  <c r="DN9"/>
  <c r="BR9"/>
  <c r="DZ9"/>
  <c r="CD9"/>
  <c r="EL9"/>
  <c r="CP9"/>
  <c r="BF9"/>
  <c r="DB9"/>
  <c r="EX9"/>
  <c r="D9" i="2"/>
  <c r="IK9" i="1"/>
  <c r="HO9"/>
  <c r="IV9"/>
  <c r="HZ9"/>
  <c r="HD9"/>
  <c r="EN11" i="11"/>
  <c r="DR11"/>
  <c r="CV11"/>
  <c r="BZ11"/>
  <c r="BD11"/>
  <c r="EW9"/>
  <c r="EA9"/>
  <c r="DE9"/>
  <c r="CI9"/>
  <c r="BM9"/>
  <c r="EB10"/>
  <c r="DF10"/>
  <c r="CJ10"/>
  <c r="BN10"/>
  <c r="FG8"/>
  <c r="EK8"/>
  <c r="DO8"/>
  <c r="EY11"/>
  <c r="EC11"/>
  <c r="DG11"/>
  <c r="CK11"/>
  <c r="BO11"/>
  <c r="FH9"/>
  <c r="DP9"/>
  <c r="CT9"/>
  <c r="BX9"/>
  <c r="BB9"/>
  <c r="CU10"/>
  <c r="FF7"/>
  <c r="EJ7"/>
  <c r="CR7"/>
  <c r="BV7"/>
  <c r="AZ7"/>
  <c r="FI10"/>
  <c r="BY10"/>
  <c r="EV8"/>
  <c r="CS8"/>
  <c r="BW8"/>
  <c r="BA8"/>
  <c r="ET6"/>
  <c r="DX6"/>
  <c r="CF6"/>
  <c r="BJ6"/>
  <c r="FD5"/>
  <c r="EH5"/>
  <c r="DL5"/>
  <c r="BT5"/>
  <c r="AX5"/>
  <c r="EM10"/>
  <c r="BC10"/>
  <c r="EU7"/>
  <c r="DY7"/>
  <c r="DC7"/>
  <c r="CG7"/>
  <c r="BK7"/>
  <c r="DQ10"/>
  <c r="DD8"/>
  <c r="CH8"/>
  <c r="BL8"/>
  <c r="FE6"/>
  <c r="EI6"/>
  <c r="DM6"/>
  <c r="CQ6"/>
  <c r="BU6"/>
  <c r="AY6"/>
  <c r="ES5"/>
  <c r="DW5"/>
  <c r="DA5"/>
  <c r="CE5"/>
  <c r="BI5"/>
  <c r="C7" i="2"/>
  <c r="AH7" i="1"/>
  <c r="AD7"/>
  <c r="AO7" s="1"/>
  <c r="Z7"/>
  <c r="AK7" s="1"/>
  <c r="V7"/>
  <c r="R7"/>
  <c r="AG7"/>
  <c r="AR7" s="1"/>
  <c r="AC7"/>
  <c r="AN7" s="1"/>
  <c r="Y7"/>
  <c r="AJ7" s="1"/>
  <c r="U7"/>
  <c r="Q7"/>
  <c r="AE7"/>
  <c r="AP7" s="1"/>
  <c r="AA7"/>
  <c r="AL7" s="1"/>
  <c r="W7"/>
  <c r="S7"/>
  <c r="AB7"/>
  <c r="AM7" s="1"/>
  <c r="X7"/>
  <c r="T7"/>
  <c r="AF7"/>
  <c r="AQ7" s="1"/>
  <c r="P7"/>
  <c r="E6" i="3"/>
  <c r="AS6" i="2"/>
  <c r="AS9"/>
  <c r="EY11" i="7"/>
  <c r="EC11"/>
  <c r="DG11"/>
  <c r="CK11"/>
  <c r="BO11"/>
  <c r="EN11"/>
  <c r="DR11"/>
  <c r="CV11"/>
  <c r="BZ11"/>
  <c r="BD11"/>
  <c r="EB10"/>
  <c r="DF10"/>
  <c r="CJ10"/>
  <c r="BN10"/>
  <c r="EW9"/>
  <c r="EA9"/>
  <c r="DE9"/>
  <c r="CI9"/>
  <c r="BM9"/>
  <c r="EU7"/>
  <c r="DY7"/>
  <c r="DC7"/>
  <c r="CG7"/>
  <c r="BK7"/>
  <c r="ET6"/>
  <c r="DX6"/>
  <c r="CF6"/>
  <c r="BJ6"/>
  <c r="ES5"/>
  <c r="DW5"/>
  <c r="DA5"/>
  <c r="CE5"/>
  <c r="BI5"/>
  <c r="FG8"/>
  <c r="EK8"/>
  <c r="DO8"/>
  <c r="CS8"/>
  <c r="BW8"/>
  <c r="BA8"/>
  <c r="FI10"/>
  <c r="EM10"/>
  <c r="DQ10"/>
  <c r="CU10"/>
  <c r="BY10"/>
  <c r="BC10"/>
  <c r="FH9"/>
  <c r="DP9"/>
  <c r="CT9"/>
  <c r="BX9"/>
  <c r="BB9"/>
  <c r="FF7"/>
  <c r="EJ7"/>
  <c r="CR7"/>
  <c r="BV7"/>
  <c r="AZ7"/>
  <c r="FE6"/>
  <c r="EI6"/>
  <c r="DM6"/>
  <c r="CQ6"/>
  <c r="BU6"/>
  <c r="AY6"/>
  <c r="FD5"/>
  <c r="EH5"/>
  <c r="DL5"/>
  <c r="BT5"/>
  <c r="AX5"/>
  <c r="DD8"/>
  <c r="CH8"/>
  <c r="EV8"/>
  <c r="BL8"/>
  <c r="FJ7" i="11"/>
  <c r="DN7"/>
  <c r="BR7"/>
  <c r="DZ7"/>
  <c r="CD7"/>
  <c r="EL7"/>
  <c r="CP7"/>
  <c r="EX7"/>
  <c r="DB7"/>
  <c r="BF7"/>
  <c r="EN9" i="7"/>
  <c r="DR9"/>
  <c r="CV9"/>
  <c r="BZ9"/>
  <c r="BD9"/>
  <c r="FH7"/>
  <c r="DP7"/>
  <c r="CT7"/>
  <c r="BX7"/>
  <c r="BB7"/>
  <c r="FG6"/>
  <c r="EK6"/>
  <c r="DO6"/>
  <c r="CS6"/>
  <c r="BW6"/>
  <c r="BA6"/>
  <c r="FF5"/>
  <c r="EJ5"/>
  <c r="CR5"/>
  <c r="BV5"/>
  <c r="AZ5"/>
  <c r="EB8"/>
  <c r="DF8"/>
  <c r="CJ8"/>
  <c r="BN8"/>
  <c r="EY9"/>
  <c r="EC9"/>
  <c r="DG9"/>
  <c r="CK9"/>
  <c r="BO9"/>
  <c r="EW7"/>
  <c r="EA7"/>
  <c r="DE7"/>
  <c r="CI7"/>
  <c r="BM7"/>
  <c r="EV6"/>
  <c r="DD6"/>
  <c r="CH6"/>
  <c r="BL6"/>
  <c r="EU5"/>
  <c r="DY5"/>
  <c r="DC5"/>
  <c r="CG5"/>
  <c r="BK5"/>
  <c r="FI8"/>
  <c r="BY8"/>
  <c r="EM8"/>
  <c r="BC8"/>
  <c r="DQ8"/>
  <c r="CU8"/>
  <c r="Z5" i="6"/>
  <c r="FJ13" i="11"/>
  <c r="DN13"/>
  <c r="BR13"/>
  <c r="DZ13"/>
  <c r="CD13"/>
  <c r="EL13"/>
  <c r="CP13"/>
  <c r="DB13"/>
  <c r="EX13"/>
  <c r="BF13"/>
  <c r="D8" i="3"/>
  <c r="IV8" i="2"/>
  <c r="HZ8"/>
  <c r="HD8"/>
  <c r="HO8"/>
  <c r="IK8"/>
  <c r="AM10" i="1"/>
  <c r="AO10"/>
  <c r="AL10"/>
  <c r="E8" i="3"/>
  <c r="AS8" i="2"/>
  <c r="K92" i="12"/>
  <c r="K84"/>
  <c r="K89"/>
  <c r="L34"/>
  <c r="L36"/>
  <c r="L28"/>
  <c r="L27"/>
  <c r="L14"/>
  <c r="L31"/>
  <c r="L18"/>
  <c r="L29"/>
  <c r="L12"/>
  <c r="K90"/>
  <c r="K95"/>
  <c r="K87"/>
  <c r="K83"/>
  <c r="L39"/>
  <c r="L24"/>
  <c r="L23"/>
  <c r="L13"/>
  <c r="L30"/>
  <c r="L11"/>
  <c r="L25"/>
  <c r="L8"/>
  <c r="L26"/>
  <c r="L21"/>
  <c r="K97"/>
  <c r="K88"/>
  <c r="K93"/>
  <c r="K85"/>
  <c r="K96"/>
  <c r="L35"/>
  <c r="L20"/>
  <c r="L19"/>
  <c r="L9"/>
  <c r="L10"/>
  <c r="K94"/>
  <c r="K86"/>
  <c r="K91"/>
  <c r="L38"/>
  <c r="L40"/>
  <c r="L37"/>
  <c r="L17"/>
  <c r="L16"/>
  <c r="L32"/>
  <c r="L22"/>
  <c r="L33"/>
  <c r="L15"/>
  <c r="L7"/>
  <c r="L6"/>
  <c r="N39"/>
  <c r="N33"/>
  <c r="N22"/>
  <c r="N35"/>
  <c r="N15"/>
  <c r="N24"/>
  <c r="N23"/>
  <c r="N13"/>
  <c r="N40"/>
  <c r="N38"/>
  <c r="N31"/>
  <c r="N18"/>
  <c r="N29"/>
  <c r="N12"/>
  <c r="N20"/>
  <c r="N19"/>
  <c r="N9"/>
  <c r="N36"/>
  <c r="N34"/>
  <c r="N30"/>
  <c r="N11"/>
  <c r="N25"/>
  <c r="N8"/>
  <c r="N17"/>
  <c r="N16"/>
  <c r="N6"/>
  <c r="N32"/>
  <c r="N37"/>
  <c r="N26"/>
  <c r="N10"/>
  <c r="N21"/>
  <c r="N28"/>
  <c r="N27"/>
  <c r="N14"/>
  <c r="N7"/>
  <c r="B4" i="1"/>
  <c r="B1" s="1"/>
  <c r="D6" i="3"/>
  <c r="IV6" i="2"/>
  <c r="HZ6"/>
  <c r="HD6"/>
  <c r="IK6"/>
  <c r="HO6"/>
  <c r="EY12" i="11"/>
  <c r="EC12"/>
  <c r="DG12"/>
  <c r="CK12"/>
  <c r="BO12"/>
  <c r="FH10"/>
  <c r="DP10"/>
  <c r="CT10"/>
  <c r="BX10"/>
  <c r="BB10"/>
  <c r="EU8"/>
  <c r="DY8"/>
  <c r="FI11"/>
  <c r="EM11"/>
  <c r="DQ11"/>
  <c r="CU11"/>
  <c r="BY11"/>
  <c r="BC11"/>
  <c r="EV9"/>
  <c r="DD9"/>
  <c r="CH9"/>
  <c r="BL9"/>
  <c r="EN12"/>
  <c r="DR12"/>
  <c r="CV12"/>
  <c r="BZ12"/>
  <c r="BD12"/>
  <c r="EW10"/>
  <c r="EA10"/>
  <c r="DE10"/>
  <c r="CI10"/>
  <c r="BM10"/>
  <c r="FF8"/>
  <c r="EJ8"/>
  <c r="CJ11"/>
  <c r="FG9"/>
  <c r="BW9"/>
  <c r="DC8"/>
  <c r="CG8"/>
  <c r="BK8"/>
  <c r="FD6"/>
  <c r="EH6"/>
  <c r="DL6"/>
  <c r="BT6"/>
  <c r="AX6"/>
  <c r="ER5"/>
  <c r="DV5"/>
  <c r="CZ5"/>
  <c r="BH5"/>
  <c r="BN11"/>
  <c r="EK9"/>
  <c r="BA9"/>
  <c r="FE7"/>
  <c r="EI7"/>
  <c r="DM7"/>
  <c r="CQ7"/>
  <c r="BU7"/>
  <c r="AY7"/>
  <c r="EB11"/>
  <c r="DO9"/>
  <c r="CR8"/>
  <c r="BV8"/>
  <c r="AZ8"/>
  <c r="ES6"/>
  <c r="DW6"/>
  <c r="DA6"/>
  <c r="CE6"/>
  <c r="BI6"/>
  <c r="FC5"/>
  <c r="EG5"/>
  <c r="DK5"/>
  <c r="CO5"/>
  <c r="BS5"/>
  <c r="AW5"/>
  <c r="DF11"/>
  <c r="CS9"/>
  <c r="ET7"/>
  <c r="DX7"/>
  <c r="CF7"/>
  <c r="BJ7"/>
  <c r="FJ11"/>
  <c r="DN11"/>
  <c r="BR11"/>
  <c r="DZ11"/>
  <c r="CD11"/>
  <c r="EL11"/>
  <c r="CP11"/>
  <c r="DB11"/>
  <c r="EX11"/>
  <c r="BF11"/>
  <c r="AQ6" i="1"/>
  <c r="AL6"/>
  <c r="AJ6"/>
  <c r="EY7" i="7"/>
  <c r="EC7"/>
  <c r="DG7"/>
  <c r="CK7"/>
  <c r="BO7"/>
  <c r="EB6"/>
  <c r="DF6"/>
  <c r="CJ6"/>
  <c r="BN6"/>
  <c r="EW5"/>
  <c r="EA5"/>
  <c r="DE5"/>
  <c r="CI5"/>
  <c r="BM5"/>
  <c r="EN7"/>
  <c r="DR7"/>
  <c r="CV7"/>
  <c r="BZ7"/>
  <c r="BD7"/>
  <c r="FI6"/>
  <c r="EM6"/>
  <c r="DQ6"/>
  <c r="CU6"/>
  <c r="BY6"/>
  <c r="BC6"/>
  <c r="FH5"/>
  <c r="DP5"/>
  <c r="CT5"/>
  <c r="BX5"/>
  <c r="BB5"/>
  <c r="BC6" i="6"/>
  <c r="EA5"/>
  <c r="ER10"/>
  <c r="EL11" i="7"/>
  <c r="CP11"/>
  <c r="FJ11"/>
  <c r="DN11"/>
  <c r="BR11"/>
  <c r="EX11"/>
  <c r="BF11"/>
  <c r="CD11"/>
  <c r="DB11"/>
  <c r="DZ11"/>
  <c r="FJ9"/>
  <c r="DN9"/>
  <c r="BR9"/>
  <c r="DZ9"/>
  <c r="CD9"/>
  <c r="EL9"/>
  <c r="CP9"/>
  <c r="EX9"/>
  <c r="BF9"/>
  <c r="DB9"/>
  <c r="EY10" i="11"/>
  <c r="EC10"/>
  <c r="DG10"/>
  <c r="CK10"/>
  <c r="BO10"/>
  <c r="FH8"/>
  <c r="DP8"/>
  <c r="FI9"/>
  <c r="EM9"/>
  <c r="DQ9"/>
  <c r="CU9"/>
  <c r="BY9"/>
  <c r="BC9"/>
  <c r="EN10"/>
  <c r="DR10"/>
  <c r="CV10"/>
  <c r="BZ10"/>
  <c r="BD10"/>
  <c r="EW8"/>
  <c r="EA8"/>
  <c r="DE8"/>
  <c r="DF9"/>
  <c r="CT8"/>
  <c r="BX8"/>
  <c r="BB8"/>
  <c r="EU6"/>
  <c r="DY6"/>
  <c r="DC6"/>
  <c r="CG6"/>
  <c r="BK6"/>
  <c r="FE5"/>
  <c r="EI5"/>
  <c r="DM5"/>
  <c r="CQ5"/>
  <c r="BU5"/>
  <c r="AY5"/>
  <c r="CJ9"/>
  <c r="EV7"/>
  <c r="DD7"/>
  <c r="CH7"/>
  <c r="BL7"/>
  <c r="BN9"/>
  <c r="CI8"/>
  <c r="BM8"/>
  <c r="FF6"/>
  <c r="EJ6"/>
  <c r="CR6"/>
  <c r="BV6"/>
  <c r="AZ6"/>
  <c r="ET5"/>
  <c r="DX5"/>
  <c r="CF5"/>
  <c r="BJ5"/>
  <c r="EB9"/>
  <c r="FG7"/>
  <c r="EK7"/>
  <c r="DO7"/>
  <c r="CS7"/>
  <c r="BW7"/>
  <c r="BA7"/>
  <c r="AN10" i="1"/>
  <c r="AQ10"/>
  <c r="AP10"/>
  <c r="EN14" i="11"/>
  <c r="DR14"/>
  <c r="CV14"/>
  <c r="BZ14"/>
  <c r="BD14"/>
  <c r="FH12"/>
  <c r="DP12"/>
  <c r="CT12"/>
  <c r="BX12"/>
  <c r="BB12"/>
  <c r="EU10"/>
  <c r="DY10"/>
  <c r="DC10"/>
  <c r="CG10"/>
  <c r="BK10"/>
  <c r="FD8"/>
  <c r="EH8"/>
  <c r="DL8"/>
  <c r="FI13"/>
  <c r="EM13"/>
  <c r="DQ13"/>
  <c r="CU13"/>
  <c r="BY13"/>
  <c r="BC13"/>
  <c r="EV11"/>
  <c r="DD11"/>
  <c r="CH11"/>
  <c r="BL11"/>
  <c r="FE9"/>
  <c r="EI9"/>
  <c r="DM9"/>
  <c r="CQ9"/>
  <c r="BU9"/>
  <c r="AY9"/>
  <c r="EY14"/>
  <c r="EC14"/>
  <c r="DG14"/>
  <c r="CK14"/>
  <c r="BO14"/>
  <c r="EW12"/>
  <c r="EA12"/>
  <c r="DE12"/>
  <c r="CI12"/>
  <c r="BM12"/>
  <c r="FF10"/>
  <c r="EJ10"/>
  <c r="CR10"/>
  <c r="BV10"/>
  <c r="AZ10"/>
  <c r="ES8"/>
  <c r="DW8"/>
  <c r="DA8"/>
  <c r="CJ13"/>
  <c r="EK11"/>
  <c r="BA11"/>
  <c r="DX9"/>
  <c r="BT8"/>
  <c r="AX8"/>
  <c r="EQ6"/>
  <c r="DU6"/>
  <c r="CY6"/>
  <c r="CC6"/>
  <c r="BG6"/>
  <c r="FA5"/>
  <c r="EE5"/>
  <c r="DI5"/>
  <c r="CM5"/>
  <c r="BQ5"/>
  <c r="AU5"/>
  <c r="BN13"/>
  <c r="DO11"/>
  <c r="ER7"/>
  <c r="DV7"/>
  <c r="CZ7"/>
  <c r="BH7"/>
  <c r="EB13"/>
  <c r="CS11"/>
  <c r="CF9"/>
  <c r="CE8"/>
  <c r="BI8"/>
  <c r="FB6"/>
  <c r="EF6"/>
  <c r="DJ6"/>
  <c r="CN6"/>
  <c r="AV6"/>
  <c r="EP5"/>
  <c r="DT5"/>
  <c r="CX5"/>
  <c r="CB5"/>
  <c r="DF13"/>
  <c r="FG11"/>
  <c r="BW11"/>
  <c r="ET9"/>
  <c r="BJ9"/>
  <c r="FC7"/>
  <c r="EG7"/>
  <c r="DK7"/>
  <c r="CO7"/>
  <c r="BS7"/>
  <c r="AW7"/>
  <c r="I93" i="12"/>
  <c r="I85"/>
  <c r="I90"/>
  <c r="J36"/>
  <c r="J34"/>
  <c r="J37"/>
  <c r="J22"/>
  <c r="J29"/>
  <c r="J12"/>
  <c r="J24"/>
  <c r="J27"/>
  <c r="J14"/>
  <c r="J7"/>
  <c r="I91"/>
  <c r="I97"/>
  <c r="I88"/>
  <c r="J32"/>
  <c r="I96"/>
  <c r="J33"/>
  <c r="J18"/>
  <c r="J25"/>
  <c r="J8"/>
  <c r="J20"/>
  <c r="J23"/>
  <c r="J13"/>
  <c r="I89"/>
  <c r="I94"/>
  <c r="I86"/>
  <c r="J39"/>
  <c r="I84"/>
  <c r="J30"/>
  <c r="J11"/>
  <c r="J21"/>
  <c r="J35"/>
  <c r="J17"/>
  <c r="J19"/>
  <c r="J9"/>
  <c r="I95"/>
  <c r="I87"/>
  <c r="I92"/>
  <c r="J40"/>
  <c r="J38"/>
  <c r="I83"/>
  <c r="J26"/>
  <c r="J10"/>
  <c r="HI10" s="1"/>
  <c r="J15"/>
  <c r="J28"/>
  <c r="J31"/>
  <c r="J16"/>
  <c r="J6"/>
  <c r="F97"/>
  <c r="G35"/>
  <c r="F87"/>
  <c r="F86"/>
  <c r="F89"/>
  <c r="G32"/>
  <c r="G21"/>
  <c r="G38"/>
  <c r="G17"/>
  <c r="G19"/>
  <c r="G9"/>
  <c r="G18"/>
  <c r="G7"/>
  <c r="F92"/>
  <c r="G31"/>
  <c r="F84"/>
  <c r="F83"/>
  <c r="F85"/>
  <c r="G34"/>
  <c r="G15"/>
  <c r="G28"/>
  <c r="G33"/>
  <c r="G16"/>
  <c r="G30"/>
  <c r="G11"/>
  <c r="F88"/>
  <c r="F95"/>
  <c r="F94"/>
  <c r="G37"/>
  <c r="G40"/>
  <c r="G29"/>
  <c r="G12"/>
  <c r="G24"/>
  <c r="G27"/>
  <c r="G14"/>
  <c r="G26"/>
  <c r="G10"/>
  <c r="F96"/>
  <c r="G39"/>
  <c r="F91"/>
  <c r="F90"/>
  <c r="F93"/>
  <c r="G36"/>
  <c r="G25"/>
  <c r="G8"/>
  <c r="G20"/>
  <c r="G23"/>
  <c r="G13"/>
  <c r="G22"/>
  <c r="G6"/>
  <c r="J96"/>
  <c r="K39"/>
  <c r="J89"/>
  <c r="J88"/>
  <c r="J95"/>
  <c r="K36"/>
  <c r="K29"/>
  <c r="K12"/>
  <c r="K20"/>
  <c r="K19"/>
  <c r="K9"/>
  <c r="K22"/>
  <c r="K6"/>
  <c r="J94"/>
  <c r="K35"/>
  <c r="J85"/>
  <c r="J84"/>
  <c r="J91"/>
  <c r="K32"/>
  <c r="K25"/>
  <c r="K8"/>
  <c r="K17"/>
  <c r="K16"/>
  <c r="K34"/>
  <c r="K18"/>
  <c r="K7"/>
  <c r="J90"/>
  <c r="K31"/>
  <c r="J97"/>
  <c r="J83"/>
  <c r="J87"/>
  <c r="K38"/>
  <c r="K21"/>
  <c r="K28"/>
  <c r="K27"/>
  <c r="K14"/>
  <c r="K30"/>
  <c r="K11"/>
  <c r="J86"/>
  <c r="J93"/>
  <c r="J92"/>
  <c r="K37"/>
  <c r="K40"/>
  <c r="K33"/>
  <c r="K15"/>
  <c r="K24"/>
  <c r="K23"/>
  <c r="K13"/>
  <c r="K26"/>
  <c r="K10"/>
  <c r="AB1" i="16" l="1"/>
  <c r="AC18"/>
  <c r="AO18" s="1"/>
  <c r="AC17"/>
  <c r="AO17" s="1"/>
  <c r="AC19"/>
  <c r="AO19" s="1"/>
  <c r="AC20"/>
  <c r="AO20" s="1"/>
  <c r="AC7"/>
  <c r="AO7" s="1"/>
  <c r="AC9"/>
  <c r="AO9" s="1"/>
  <c r="AC6"/>
  <c r="AO6" s="1"/>
  <c r="AC8"/>
  <c r="AO8" s="1"/>
  <c r="AC10"/>
  <c r="AO10" s="1"/>
  <c r="AC11"/>
  <c r="AO11" s="1"/>
  <c r="AC12"/>
  <c r="AO12" s="1"/>
  <c r="E94" i="18"/>
  <c r="B17"/>
  <c r="F85"/>
  <c r="E90"/>
  <c r="F95"/>
  <c r="K95"/>
  <c r="F93"/>
  <c r="F83"/>
  <c r="F86"/>
  <c r="E83"/>
  <c r="E85"/>
  <c r="F84"/>
  <c r="F88"/>
  <c r="E96"/>
  <c r="K94"/>
  <c r="F87"/>
  <c r="K89"/>
  <c r="K90"/>
  <c r="K92"/>
  <c r="K91"/>
  <c r="E95"/>
  <c r="E89"/>
  <c r="E87"/>
  <c r="E88"/>
  <c r="K86"/>
  <c r="K85"/>
  <c r="K97"/>
  <c r="K88"/>
  <c r="K87"/>
  <c r="K93"/>
  <c r="F89"/>
  <c r="F94"/>
  <c r="F96"/>
  <c r="F91"/>
  <c r="E97"/>
  <c r="E91"/>
  <c r="E84"/>
  <c r="E92"/>
  <c r="K96"/>
  <c r="K83"/>
  <c r="K84"/>
  <c r="F97"/>
  <c r="F90"/>
  <c r="F92"/>
  <c r="E93"/>
  <c r="E86"/>
  <c r="D32"/>
  <c r="C31"/>
  <c r="C18" i="11"/>
  <c r="C17" i="7"/>
  <c r="G93" i="18"/>
  <c r="G83"/>
  <c r="G94"/>
  <c r="G88"/>
  <c r="G92"/>
  <c r="G86"/>
  <c r="G85"/>
  <c r="G96"/>
  <c r="G91"/>
  <c r="G87"/>
  <c r="G97"/>
  <c r="G84"/>
  <c r="G95"/>
  <c r="G89"/>
  <c r="G90"/>
  <c r="H91"/>
  <c r="H97"/>
  <c r="H90"/>
  <c r="H85"/>
  <c r="H83"/>
  <c r="H95"/>
  <c r="H88"/>
  <c r="H96"/>
  <c r="H87"/>
  <c r="H84"/>
  <c r="H89"/>
  <c r="H93"/>
  <c r="H86"/>
  <c r="H92"/>
  <c r="H94"/>
  <c r="J89"/>
  <c r="J85"/>
  <c r="J87"/>
  <c r="J90"/>
  <c r="J93"/>
  <c r="J97"/>
  <c r="J84"/>
  <c r="J94"/>
  <c r="J83"/>
  <c r="J91"/>
  <c r="J96"/>
  <c r="J86"/>
  <c r="J95"/>
  <c r="J92"/>
  <c r="J88"/>
  <c r="I94"/>
  <c r="I92"/>
  <c r="I89"/>
  <c r="I96"/>
  <c r="I83"/>
  <c r="I86"/>
  <c r="I91"/>
  <c r="I97"/>
  <c r="I88"/>
  <c r="I87"/>
  <c r="I95"/>
  <c r="I85"/>
  <c r="I90"/>
  <c r="I84"/>
  <c r="I93"/>
  <c r="P17"/>
  <c r="Q17"/>
  <c r="LB1" i="16"/>
  <c r="LC12" s="1"/>
  <c r="LB2"/>
  <c r="KV2"/>
  <c r="KV1"/>
  <c r="KW8" s="1"/>
  <c r="EF8" i="6"/>
  <c r="EB8"/>
  <c r="CY7"/>
  <c r="DG8"/>
  <c r="BW7"/>
  <c r="BZ11"/>
  <c r="AF13" i="9"/>
  <c r="AQ13" s="1"/>
  <c r="AB13"/>
  <c r="AM13" s="1"/>
  <c r="X13"/>
  <c r="T13"/>
  <c r="P13"/>
  <c r="C14"/>
  <c r="AE13"/>
  <c r="AP13" s="1"/>
  <c r="AA13"/>
  <c r="AL13" s="1"/>
  <c r="W13"/>
  <c r="S13"/>
  <c r="AH13"/>
  <c r="AD13"/>
  <c r="AO13" s="1"/>
  <c r="Z13"/>
  <c r="AK13" s="1"/>
  <c r="V13"/>
  <c r="R13"/>
  <c r="AG13"/>
  <c r="AR13" s="1"/>
  <c r="Q13"/>
  <c r="AC13"/>
  <c r="AN13" s="1"/>
  <c r="Y13"/>
  <c r="AJ13" s="1"/>
  <c r="U13"/>
  <c r="B13"/>
  <c r="HZ5" i="3"/>
  <c r="D5" i="4"/>
  <c r="HO5" i="3"/>
  <c r="IK5"/>
  <c r="HD5"/>
  <c r="IV5"/>
  <c r="EX8" i="6"/>
  <c r="DA6"/>
  <c r="DZ10"/>
  <c r="EW10"/>
  <c r="FE7"/>
  <c r="CI7"/>
  <c r="BC8"/>
  <c r="BX10"/>
  <c r="EC9"/>
  <c r="EY5"/>
  <c r="EY4" s="1"/>
  <c r="EK9"/>
  <c r="CR5"/>
  <c r="CP8"/>
  <c r="BZ5"/>
  <c r="BZ4" s="1"/>
  <c r="BV8"/>
  <c r="BJ7"/>
  <c r="CJ11"/>
  <c r="EH6"/>
  <c r="CT10"/>
  <c r="DD9"/>
  <c r="EW7"/>
  <c r="BW6"/>
  <c r="BB7"/>
  <c r="CG5"/>
  <c r="EM8"/>
  <c r="DN8"/>
  <c r="DZ8"/>
  <c r="BO5"/>
  <c r="BO4" s="1"/>
  <c r="DV5"/>
  <c r="CR8"/>
  <c r="ET7"/>
  <c r="BS5"/>
  <c r="FD6"/>
  <c r="AY7"/>
  <c r="CU11"/>
  <c r="DR9"/>
  <c r="CS6"/>
  <c r="DP7"/>
  <c r="BL6"/>
  <c r="FI8"/>
  <c r="FJ8"/>
  <c r="CK5"/>
  <c r="CK4" s="1"/>
  <c r="ER5"/>
  <c r="BM10"/>
  <c r="DO9"/>
  <c r="CO5"/>
  <c r="DC8"/>
  <c r="EI7"/>
  <c r="DQ11"/>
  <c r="BM7"/>
  <c r="EN9"/>
  <c r="FG6"/>
  <c r="DG9"/>
  <c r="CH6"/>
  <c r="DF6"/>
  <c r="EM6"/>
  <c r="EG11"/>
  <c r="BD7"/>
  <c r="DG7"/>
  <c r="DN10"/>
  <c r="EN7"/>
  <c r="BX5"/>
  <c r="EX10"/>
  <c r="CD6"/>
  <c r="DI10"/>
  <c r="DB11"/>
  <c r="BZ7"/>
  <c r="BM5"/>
  <c r="EW5"/>
  <c r="EB6"/>
  <c r="EC7"/>
  <c r="CT5"/>
  <c r="BY6"/>
  <c r="FI6"/>
  <c r="FJ10"/>
  <c r="CP10"/>
  <c r="CY10"/>
  <c r="CN11"/>
  <c r="CD11"/>
  <c r="CV7"/>
  <c r="CI5"/>
  <c r="BN6"/>
  <c r="BO7"/>
  <c r="EY7"/>
  <c r="DP5"/>
  <c r="CU6"/>
  <c r="BF10"/>
  <c r="EL10"/>
  <c r="CN10"/>
  <c r="BQ9"/>
  <c r="CB10"/>
  <c r="DR7"/>
  <c r="DE5"/>
  <c r="CJ6"/>
  <c r="CK7"/>
  <c r="BB5"/>
  <c r="FH5"/>
  <c r="BR10"/>
  <c r="DB10"/>
  <c r="BR6"/>
  <c r="P5" i="5"/>
  <c r="CB9" i="6"/>
  <c r="ER11"/>
  <c r="BG11"/>
  <c r="FJ7"/>
  <c r="FC9"/>
  <c r="DI6"/>
  <c r="BQ7"/>
  <c r="CB6"/>
  <c r="DY6"/>
  <c r="AU5"/>
  <c r="EI9"/>
  <c r="DO8"/>
  <c r="DA11"/>
  <c r="AZ10"/>
  <c r="FH9"/>
  <c r="BC9"/>
  <c r="DU9"/>
  <c r="CV5"/>
  <c r="CV4" s="1"/>
  <c r="CJ7"/>
  <c r="DB6"/>
  <c r="AZ6"/>
  <c r="AW11"/>
  <c r="FA9"/>
  <c r="BW11"/>
  <c r="EX9"/>
  <c r="EQ11"/>
  <c r="DW6"/>
  <c r="CI10"/>
  <c r="BA9"/>
  <c r="DF11"/>
  <c r="AX6"/>
  <c r="DY8"/>
  <c r="BU7"/>
  <c r="EV9"/>
  <c r="FE6"/>
  <c r="BD9"/>
  <c r="EJ5"/>
  <c r="BN8"/>
  <c r="FH7"/>
  <c r="DC5"/>
  <c r="BY8"/>
  <c r="BR11"/>
  <c r="DL11"/>
  <c r="EV5"/>
  <c r="FF6"/>
  <c r="EM9"/>
  <c r="FG11"/>
  <c r="DZ9"/>
  <c r="CJ10"/>
  <c r="FG7"/>
  <c r="EE5"/>
  <c r="CG10"/>
  <c r="BI5"/>
  <c r="EC11"/>
  <c r="BS10"/>
  <c r="BQ8"/>
  <c r="BF8"/>
  <c r="EL8"/>
  <c r="DR5"/>
  <c r="DR4" s="1"/>
  <c r="DG5"/>
  <c r="DG4" s="1"/>
  <c r="EA6"/>
  <c r="FG5"/>
  <c r="FI7"/>
  <c r="EA8"/>
  <c r="EB9"/>
  <c r="CK10"/>
  <c r="AK5" i="5"/>
  <c r="DJ6" i="6"/>
  <c r="DK7"/>
  <c r="EP5"/>
  <c r="BH7"/>
  <c r="BH5"/>
  <c r="BI6"/>
  <c r="ES6"/>
  <c r="EJ8"/>
  <c r="DE10"/>
  <c r="CF7"/>
  <c r="BW9"/>
  <c r="FG9"/>
  <c r="EB11"/>
  <c r="DK5"/>
  <c r="BT6"/>
  <c r="BK8"/>
  <c r="EU8"/>
  <c r="DP10"/>
  <c r="CQ7"/>
  <c r="BL9"/>
  <c r="BC11"/>
  <c r="EM11"/>
  <c r="EJ7"/>
  <c r="ES5"/>
  <c r="CG7"/>
  <c r="DL5"/>
  <c r="DQ10"/>
  <c r="DE7"/>
  <c r="BZ9"/>
  <c r="AZ5"/>
  <c r="FF5"/>
  <c r="DO6"/>
  <c r="CJ8"/>
  <c r="BX7"/>
  <c r="BO9"/>
  <c r="EY9"/>
  <c r="DY5"/>
  <c r="DD6"/>
  <c r="CU8"/>
  <c r="CX8"/>
  <c r="BW5"/>
  <c r="BY7"/>
  <c r="CT8"/>
  <c r="FF10"/>
  <c r="DD11"/>
  <c r="EV8"/>
  <c r="EF9"/>
  <c r="FC10"/>
  <c r="FA8"/>
  <c r="BR8"/>
  <c r="DB8"/>
  <c r="BD5"/>
  <c r="BD4" s="1"/>
  <c r="EN5"/>
  <c r="EN4" s="1"/>
  <c r="CV8"/>
  <c r="DP6"/>
  <c r="CQ5"/>
  <c r="CV10"/>
  <c r="ET5"/>
  <c r="BL7"/>
  <c r="CE8"/>
  <c r="CF9"/>
  <c r="DU6"/>
  <c r="AY9"/>
  <c r="DN9"/>
  <c r="CZ5"/>
  <c r="CE6"/>
  <c r="AZ8"/>
  <c r="FF8"/>
  <c r="EA10"/>
  <c r="DX7"/>
  <c r="CS9"/>
  <c r="BN11"/>
  <c r="AW5"/>
  <c r="EG5"/>
  <c r="DL6"/>
  <c r="CG8"/>
  <c r="BB10"/>
  <c r="FH10"/>
  <c r="DM7"/>
  <c r="CH9"/>
  <c r="BY11"/>
  <c r="DE9"/>
  <c r="ET6"/>
  <c r="BB9"/>
  <c r="BU6"/>
  <c r="EA7"/>
  <c r="CV9"/>
  <c r="BV5"/>
  <c r="BA6"/>
  <c r="EK6"/>
  <c r="DF8"/>
  <c r="CT7"/>
  <c r="CK9"/>
  <c r="BK5"/>
  <c r="EU5"/>
  <c r="EV6"/>
  <c r="DJ9"/>
  <c r="CE11"/>
  <c r="CB8"/>
  <c r="AW10"/>
  <c r="EG10"/>
  <c r="CY9"/>
  <c r="BT11"/>
  <c r="AU8"/>
  <c r="EE8"/>
  <c r="DV10"/>
  <c r="DD5"/>
  <c r="DE6"/>
  <c r="BZ8"/>
  <c r="BN7"/>
  <c r="BA5"/>
  <c r="EK5"/>
  <c r="CT6"/>
  <c r="CK8"/>
  <c r="BC7"/>
  <c r="EM7"/>
  <c r="BU5"/>
  <c r="FE5"/>
  <c r="EJ6"/>
  <c r="DE8"/>
  <c r="BZ10"/>
  <c r="BA7"/>
  <c r="EK7"/>
  <c r="DF9"/>
  <c r="DX5"/>
  <c r="DC6"/>
  <c r="BX8"/>
  <c r="BO10"/>
  <c r="EY10"/>
  <c r="EV7"/>
  <c r="DQ9"/>
  <c r="AL5" i="5"/>
  <c r="DI5" i="6"/>
  <c r="CN6"/>
  <c r="BI8"/>
  <c r="ES8"/>
  <c r="EJ10"/>
  <c r="CO7"/>
  <c r="BJ9"/>
  <c r="BA11"/>
  <c r="EK11"/>
  <c r="DT5"/>
  <c r="CY6"/>
  <c r="BT8"/>
  <c r="BK10"/>
  <c r="EU10"/>
  <c r="ER7"/>
  <c r="DM9"/>
  <c r="CH11"/>
  <c r="BR9"/>
  <c r="DB9"/>
  <c r="CD9"/>
  <c r="CR7"/>
  <c r="CI9"/>
  <c r="BD11"/>
  <c r="EN11"/>
  <c r="DW5"/>
  <c r="DX6"/>
  <c r="CS8"/>
  <c r="BN10"/>
  <c r="BK7"/>
  <c r="EU7"/>
  <c r="DP9"/>
  <c r="DG11"/>
  <c r="BT5"/>
  <c r="AY6"/>
  <c r="EI6"/>
  <c r="DD8"/>
  <c r="CU10"/>
  <c r="AV9"/>
  <c r="FB9"/>
  <c r="DW11"/>
  <c r="DT8"/>
  <c r="CO10"/>
  <c r="BG9"/>
  <c r="EQ9"/>
  <c r="EH11"/>
  <c r="CM8"/>
  <c r="BH10"/>
  <c r="BL5"/>
  <c r="BM6"/>
  <c r="EW6"/>
  <c r="DR8"/>
  <c r="DF7"/>
  <c r="CS5"/>
  <c r="BB6"/>
  <c r="FH6"/>
  <c r="EC8"/>
  <c r="CU7"/>
  <c r="DM5"/>
  <c r="BV6"/>
  <c r="BM8"/>
  <c r="EW8"/>
  <c r="DR10"/>
  <c r="CS7"/>
  <c r="BN9"/>
  <c r="BJ5"/>
  <c r="BK6"/>
  <c r="EU6"/>
  <c r="DP8"/>
  <c r="DG10"/>
  <c r="CH7"/>
  <c r="BY9"/>
  <c r="FI9"/>
  <c r="V5" i="5"/>
  <c r="EF9" s="1"/>
  <c r="AN5"/>
  <c r="DZ10" s="1"/>
  <c r="BQ5" i="6"/>
  <c r="FA5"/>
  <c r="EF6"/>
  <c r="DA8"/>
  <c r="BV10"/>
  <c r="AW7"/>
  <c r="EG7"/>
  <c r="DX9"/>
  <c r="CS11"/>
  <c r="CB5"/>
  <c r="BG6"/>
  <c r="EQ6"/>
  <c r="EH8"/>
  <c r="DC10"/>
  <c r="CZ7"/>
  <c r="BU9"/>
  <c r="FE9"/>
  <c r="EV11"/>
  <c r="FJ9"/>
  <c r="CP9"/>
  <c r="AZ7"/>
  <c r="FF7"/>
  <c r="EA9"/>
  <c r="CV11"/>
  <c r="CE5"/>
  <c r="BJ6"/>
  <c r="BA8"/>
  <c r="EK8"/>
  <c r="DF10"/>
  <c r="DC7"/>
  <c r="BX9"/>
  <c r="BO11"/>
  <c r="EY11"/>
  <c r="EH5"/>
  <c r="CQ6"/>
  <c r="BL8"/>
  <c r="BC10"/>
  <c r="EM10"/>
  <c r="CN9"/>
  <c r="BI11"/>
  <c r="ES11"/>
  <c r="EP8"/>
  <c r="DK10"/>
  <c r="CC9"/>
  <c r="AX11"/>
  <c r="FD11"/>
  <c r="DI8"/>
  <c r="CH5"/>
  <c r="CI6"/>
  <c r="BD8"/>
  <c r="EN8"/>
  <c r="EB7"/>
  <c r="DO5"/>
  <c r="BX6"/>
  <c r="BO8"/>
  <c r="EY8"/>
  <c r="AY5"/>
  <c r="EI5"/>
  <c r="CR6"/>
  <c r="CI8"/>
  <c r="BD10"/>
  <c r="EN10"/>
  <c r="DO7"/>
  <c r="CJ9"/>
  <c r="CF5"/>
  <c r="CG6"/>
  <c r="BB8"/>
  <c r="FH8"/>
  <c r="EC10"/>
  <c r="DD7"/>
  <c r="T5" i="5"/>
  <c r="CM10" s="1"/>
  <c r="CM5" i="6"/>
  <c r="AV6"/>
  <c r="FB6"/>
  <c r="DW8"/>
  <c r="CR10"/>
  <c r="BS7"/>
  <c r="FC7"/>
  <c r="ET9"/>
  <c r="DO11"/>
  <c r="CX5"/>
  <c r="CC6"/>
  <c r="AX8"/>
  <c r="FD8"/>
  <c r="DY10"/>
  <c r="DV7"/>
  <c r="CQ9"/>
  <c r="BF9"/>
  <c r="BV7"/>
  <c r="BM9"/>
  <c r="EW9"/>
  <c r="DR11"/>
  <c r="DA5"/>
  <c r="CF6"/>
  <c r="BW8"/>
  <c r="FG8"/>
  <c r="EB10"/>
  <c r="DY7"/>
  <c r="CT9"/>
  <c r="CK11"/>
  <c r="AX5"/>
  <c r="FD5"/>
  <c r="DM6"/>
  <c r="CH8"/>
  <c r="BY10"/>
  <c r="DA10"/>
  <c r="ET11"/>
  <c r="FA7"/>
  <c r="EF7"/>
  <c r="AW8"/>
  <c r="BT9"/>
  <c r="CZ8"/>
  <c r="CX7"/>
  <c r="DU8"/>
  <c r="ER9"/>
  <c r="DA9"/>
  <c r="EG8"/>
  <c r="BK11"/>
  <c r="BU10"/>
  <c r="CX11"/>
  <c r="BS9"/>
  <c r="DL10"/>
  <c r="DM11"/>
  <c r="BV11"/>
  <c r="DX10"/>
  <c r="EU11"/>
  <c r="FE10"/>
  <c r="BQ11"/>
  <c r="Q5" i="5"/>
  <c r="AV8" i="6"/>
  <c r="FB8"/>
  <c r="DW10"/>
  <c r="DT7"/>
  <c r="CO9"/>
  <c r="BJ11"/>
  <c r="BG8"/>
  <c r="EQ8"/>
  <c r="EH10"/>
  <c r="CM7"/>
  <c r="BH9"/>
  <c r="AY11"/>
  <c r="EI11"/>
  <c r="AV7"/>
  <c r="FB7"/>
  <c r="DW9"/>
  <c r="CR11"/>
  <c r="CX6"/>
  <c r="BS8"/>
  <c r="FC8"/>
  <c r="ET10"/>
  <c r="DU7"/>
  <c r="DL9"/>
  <c r="CG11"/>
  <c r="AU6"/>
  <c r="EE6"/>
  <c r="DV8"/>
  <c r="CQ10"/>
  <c r="DT11"/>
  <c r="CM11"/>
  <c r="CN8"/>
  <c r="BI10"/>
  <c r="ES10"/>
  <c r="EP7"/>
  <c r="DK9"/>
  <c r="CF11"/>
  <c r="CC8"/>
  <c r="AX10"/>
  <c r="FD10"/>
  <c r="DI7"/>
  <c r="CZ9"/>
  <c r="BU11"/>
  <c r="FE11"/>
  <c r="CN7"/>
  <c r="BI9"/>
  <c r="ES9"/>
  <c r="EJ11"/>
  <c r="DT6"/>
  <c r="CO8"/>
  <c r="BJ10"/>
  <c r="BG7"/>
  <c r="EQ7"/>
  <c r="EH9"/>
  <c r="DC11"/>
  <c r="BQ6"/>
  <c r="FA6"/>
  <c r="ER8"/>
  <c r="DM10"/>
  <c r="EP11"/>
  <c r="DI11"/>
  <c r="DJ8"/>
  <c r="CE10"/>
  <c r="CB7"/>
  <c r="AW9"/>
  <c r="EG9"/>
  <c r="DX11"/>
  <c r="CY8"/>
  <c r="BT10"/>
  <c r="AU7"/>
  <c r="EE7"/>
  <c r="DV9"/>
  <c r="DJ7"/>
  <c r="CE9"/>
  <c r="AZ11"/>
  <c r="FF11"/>
  <c r="EP6"/>
  <c r="DK8"/>
  <c r="CF10"/>
  <c r="CC7"/>
  <c r="AX9"/>
  <c r="FD9"/>
  <c r="DY11"/>
  <c r="CM6"/>
  <c r="BH8"/>
  <c r="AY10"/>
  <c r="CB11"/>
  <c r="AU11"/>
  <c r="AC5" i="5"/>
  <c r="BZ10" s="1"/>
  <c r="DN6" i="6"/>
  <c r="EX6"/>
  <c r="DZ6"/>
  <c r="AG5" i="5"/>
  <c r="EB5" s="1"/>
  <c r="W5"/>
  <c r="DW10" s="1"/>
  <c r="AR5"/>
  <c r="DZ6" s="1"/>
  <c r="DJ10" i="6"/>
  <c r="CX9"/>
  <c r="BS11"/>
  <c r="FC11"/>
  <c r="DU10"/>
  <c r="CM9"/>
  <c r="BH11"/>
  <c r="DJ11"/>
  <c r="CX10"/>
  <c r="CC11"/>
  <c r="AU10"/>
  <c r="EE10"/>
  <c r="DN11"/>
  <c r="EX11"/>
  <c r="DZ11"/>
  <c r="BF7"/>
  <c r="EL7"/>
  <c r="FJ6"/>
  <c r="CP6"/>
  <c r="U5" i="5"/>
  <c r="CN10" s="1"/>
  <c r="EF10" i="6"/>
  <c r="DT9"/>
  <c r="CO11"/>
  <c r="BG10"/>
  <c r="EQ10"/>
  <c r="DI9"/>
  <c r="CZ11"/>
  <c r="EF11"/>
  <c r="DT10"/>
  <c r="CY11"/>
  <c r="BQ10"/>
  <c r="FA10"/>
  <c r="FJ11"/>
  <c r="CP11"/>
  <c r="BR7"/>
  <c r="DB7"/>
  <c r="CD7"/>
  <c r="AF5" i="5"/>
  <c r="FI6" s="1"/>
  <c r="BF6" i="6"/>
  <c r="B4" i="2"/>
  <c r="B1" s="1"/>
  <c r="AH5" i="5"/>
  <c r="DR5" s="1"/>
  <c r="DR4" s="1"/>
  <c r="AV10" i="6"/>
  <c r="FB10"/>
  <c r="EP9"/>
  <c r="DK11"/>
  <c r="CC10"/>
  <c r="AU9"/>
  <c r="EE9"/>
  <c r="AV11"/>
  <c r="FB11"/>
  <c r="EP10"/>
  <c r="DU11"/>
  <c r="BF11"/>
  <c r="DN7"/>
  <c r="EX7"/>
  <c r="HA5" i="12"/>
  <c r="HA8" s="1"/>
  <c r="D22" i="16"/>
  <c r="M83" i="12"/>
  <c r="M97"/>
  <c r="L89"/>
  <c r="HB4" i="5"/>
  <c r="AQ5"/>
  <c r="CD7" s="1"/>
  <c r="Z5"/>
  <c r="FF9" s="1"/>
  <c r="R5"/>
  <c r="AH8" i="1"/>
  <c r="R8"/>
  <c r="U8"/>
  <c r="W8"/>
  <c r="P8"/>
  <c r="AD8"/>
  <c r="AO8" s="1"/>
  <c r="AG8"/>
  <c r="AR8" s="1"/>
  <c r="Q8"/>
  <c r="S8"/>
  <c r="AB8"/>
  <c r="AM8" s="1"/>
  <c r="Z8"/>
  <c r="AK8" s="1"/>
  <c r="AC8"/>
  <c r="AN8" s="1"/>
  <c r="AE8"/>
  <c r="AP8" s="1"/>
  <c r="T8"/>
  <c r="X8"/>
  <c r="C8" i="2"/>
  <c r="V8" i="1"/>
  <c r="Y8"/>
  <c r="AJ8" s="1"/>
  <c r="AA8"/>
  <c r="AL8" s="1"/>
  <c r="AF8"/>
  <c r="AQ8" s="1"/>
  <c r="L91" i="12"/>
  <c r="L94"/>
  <c r="L84"/>
  <c r="L86"/>
  <c r="AD5" i="5"/>
  <c r="FI8" s="1"/>
  <c r="GP6" i="7"/>
  <c r="S5" i="5"/>
  <c r="M90" i="12"/>
  <c r="M87"/>
  <c r="M89"/>
  <c r="L95"/>
  <c r="M86"/>
  <c r="L93"/>
  <c r="L96"/>
  <c r="L88"/>
  <c r="L85"/>
  <c r="M92"/>
  <c r="L87"/>
  <c r="AO5" i="5"/>
  <c r="DN9" s="1"/>
  <c r="X5"/>
  <c r="ES9" s="1"/>
  <c r="M91" i="12"/>
  <c r="L97"/>
  <c r="GP7" i="11"/>
  <c r="GD6"/>
  <c r="GD5"/>
  <c r="GJ7"/>
  <c r="GM6"/>
  <c r="GM7"/>
  <c r="GP3"/>
  <c r="GP11"/>
  <c r="GP6"/>
  <c r="GJ6"/>
  <c r="GJ3"/>
  <c r="GG4"/>
  <c r="GM10"/>
  <c r="GM3"/>
  <c r="FU17"/>
  <c r="FX7"/>
  <c r="GA4"/>
  <c r="GA5"/>
  <c r="GD8"/>
  <c r="FO9"/>
  <c r="GP10"/>
  <c r="GM11"/>
  <c r="GG8"/>
  <c r="GG5"/>
  <c r="FU5"/>
  <c r="FX5"/>
  <c r="GP5"/>
  <c r="GP8"/>
  <c r="GD4"/>
  <c r="GD3"/>
  <c r="GJ8"/>
  <c r="GJ5"/>
  <c r="FU30"/>
  <c r="FX9"/>
  <c r="GG6"/>
  <c r="GG3"/>
  <c r="GA7"/>
  <c r="GM4"/>
  <c r="GM5"/>
  <c r="GA6"/>
  <c r="GP9"/>
  <c r="GP4"/>
  <c r="GD7"/>
  <c r="GG9"/>
  <c r="GJ10"/>
  <c r="GJ4"/>
  <c r="GJ9"/>
  <c r="GG7"/>
  <c r="GM8"/>
  <c r="GM9"/>
  <c r="FX3"/>
  <c r="GA3"/>
  <c r="GP12"/>
  <c r="FO3"/>
  <c r="CC10" i="5"/>
  <c r="GP8" i="7"/>
  <c r="GP4"/>
  <c r="BS10" i="5"/>
  <c r="CX8"/>
  <c r="CB10"/>
  <c r="GZ5" i="12"/>
  <c r="GZ6" s="1"/>
  <c r="HF6"/>
  <c r="HI11"/>
  <c r="D6" i="4"/>
  <c r="IV6" i="3"/>
  <c r="HZ6"/>
  <c r="HD6"/>
  <c r="IK6"/>
  <c r="HO6"/>
  <c r="HM10" i="12"/>
  <c r="HM12"/>
  <c r="HK8"/>
  <c r="M93"/>
  <c r="HG13"/>
  <c r="HL12"/>
  <c r="HL7"/>
  <c r="C9" i="2"/>
  <c r="AE9" i="1"/>
  <c r="AA9"/>
  <c r="AL9" s="1"/>
  <c r="W9"/>
  <c r="S9"/>
  <c r="AH9"/>
  <c r="AD9"/>
  <c r="AO9" s="1"/>
  <c r="Z9"/>
  <c r="V9"/>
  <c r="R9"/>
  <c r="AF9"/>
  <c r="AB9"/>
  <c r="AM9" s="1"/>
  <c r="X9"/>
  <c r="T9"/>
  <c r="P9"/>
  <c r="AC9"/>
  <c r="AN9" s="1"/>
  <c r="Y9"/>
  <c r="AG9"/>
  <c r="AR9" s="1"/>
  <c r="Q9"/>
  <c r="U9"/>
  <c r="B10"/>
  <c r="EY6" i="6"/>
  <c r="EC6"/>
  <c r="DG6"/>
  <c r="CK6"/>
  <c r="BO6"/>
  <c r="EB5"/>
  <c r="DF5"/>
  <c r="CJ5"/>
  <c r="BN5"/>
  <c r="EN6"/>
  <c r="DR6"/>
  <c r="CV6"/>
  <c r="BZ6"/>
  <c r="BD6"/>
  <c r="FI5"/>
  <c r="EM5"/>
  <c r="DQ5"/>
  <c r="CU5"/>
  <c r="BY5"/>
  <c r="BC5"/>
  <c r="L92" i="12"/>
  <c r="HH12"/>
  <c r="HH13"/>
  <c r="E7" i="4"/>
  <c r="AS7" i="3"/>
  <c r="CM7" i="5"/>
  <c r="K95" i="13"/>
  <c r="L33"/>
  <c r="L18"/>
  <c r="K88"/>
  <c r="L32"/>
  <c r="L15"/>
  <c r="L31"/>
  <c r="L17"/>
  <c r="L9"/>
  <c r="K93"/>
  <c r="L40"/>
  <c r="L8"/>
  <c r="K85"/>
  <c r="L30"/>
  <c r="K94"/>
  <c r="K86"/>
  <c r="L29"/>
  <c r="L12"/>
  <c r="L28"/>
  <c r="L27"/>
  <c r="L11"/>
  <c r="K91"/>
  <c r="L34"/>
  <c r="L7"/>
  <c r="K97"/>
  <c r="K83"/>
  <c r="L26"/>
  <c r="K92"/>
  <c r="K84"/>
  <c r="L25"/>
  <c r="L39"/>
  <c r="L24"/>
  <c r="L16"/>
  <c r="L10"/>
  <c r="K89"/>
  <c r="L19"/>
  <c r="L38"/>
  <c r="K96"/>
  <c r="L37"/>
  <c r="L22"/>
  <c r="K90"/>
  <c r="L36"/>
  <c r="L21"/>
  <c r="L35"/>
  <c r="L20"/>
  <c r="L13"/>
  <c r="L6"/>
  <c r="K87"/>
  <c r="L14"/>
  <c r="L23"/>
  <c r="HJ9" i="12"/>
  <c r="HF8"/>
  <c r="HJ10"/>
  <c r="HJ11"/>
  <c r="HJ7"/>
  <c r="HF13"/>
  <c r="HF12"/>
  <c r="HI6"/>
  <c r="GW5"/>
  <c r="GW10" s="1"/>
  <c r="HI8"/>
  <c r="GP12" i="7"/>
  <c r="M95" i="12"/>
  <c r="M88"/>
  <c r="HM13"/>
  <c r="GU5"/>
  <c r="GU8" s="1"/>
  <c r="HK6"/>
  <c r="HK11"/>
  <c r="IK8" i="3"/>
  <c r="HO8"/>
  <c r="D9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HZ8"/>
  <c r="HD8"/>
  <c r="IV8"/>
  <c r="GG9" i="7"/>
  <c r="GG6"/>
  <c r="M94" i="12"/>
  <c r="L83"/>
  <c r="M84"/>
  <c r="GY5"/>
  <c r="GY13" s="1"/>
  <c r="HG6"/>
  <c r="HL10"/>
  <c r="HL8"/>
  <c r="GG3" i="7"/>
  <c r="HB6" i="1"/>
  <c r="M85" i="12"/>
  <c r="GX5"/>
  <c r="GX13" s="1"/>
  <c r="HH6"/>
  <c r="HH10"/>
  <c r="L90"/>
  <c r="AK6" i="2"/>
  <c r="AQ6"/>
  <c r="AN6"/>
  <c r="E92" i="13"/>
  <c r="F35"/>
  <c r="F20"/>
  <c r="E85"/>
  <c r="F34"/>
  <c r="F16"/>
  <c r="E93"/>
  <c r="F37"/>
  <c r="F22"/>
  <c r="F7"/>
  <c r="F12"/>
  <c r="F11"/>
  <c r="E96"/>
  <c r="E90"/>
  <c r="F31"/>
  <c r="F17"/>
  <c r="E84"/>
  <c r="F27"/>
  <c r="F14"/>
  <c r="E91"/>
  <c r="F33"/>
  <c r="F18"/>
  <c r="F32"/>
  <c r="F9"/>
  <c r="F10"/>
  <c r="F40"/>
  <c r="E88"/>
  <c r="F28"/>
  <c r="E97"/>
  <c r="E83"/>
  <c r="F23"/>
  <c r="F13"/>
  <c r="E89"/>
  <c r="F30"/>
  <c r="F29"/>
  <c r="F36"/>
  <c r="F25"/>
  <c r="F6"/>
  <c r="E94"/>
  <c r="F39"/>
  <c r="F24"/>
  <c r="E86"/>
  <c r="F38"/>
  <c r="F19"/>
  <c r="E95"/>
  <c r="E87"/>
  <c r="F26"/>
  <c r="F8"/>
  <c r="HE8" s="1"/>
  <c r="F21"/>
  <c r="F15"/>
  <c r="G97"/>
  <c r="H37"/>
  <c r="H22"/>
  <c r="G91"/>
  <c r="H32"/>
  <c r="H15"/>
  <c r="H35"/>
  <c r="H20"/>
  <c r="G90"/>
  <c r="H9"/>
  <c r="H13"/>
  <c r="H8"/>
  <c r="H19"/>
  <c r="G96"/>
  <c r="H33"/>
  <c r="H18"/>
  <c r="G89"/>
  <c r="H29"/>
  <c r="H12"/>
  <c r="H31"/>
  <c r="H17"/>
  <c r="G88"/>
  <c r="G83"/>
  <c r="H11"/>
  <c r="H7"/>
  <c r="H14"/>
  <c r="G86"/>
  <c r="H30"/>
  <c r="G95"/>
  <c r="G87"/>
  <c r="H25"/>
  <c r="H40"/>
  <c r="H28"/>
  <c r="G94"/>
  <c r="H38"/>
  <c r="H27"/>
  <c r="H10"/>
  <c r="G85"/>
  <c r="G84"/>
  <c r="H26"/>
  <c r="G93"/>
  <c r="H36"/>
  <c r="H21"/>
  <c r="H39"/>
  <c r="H24"/>
  <c r="G92"/>
  <c r="H23"/>
  <c r="H16"/>
  <c r="H6"/>
  <c r="H34"/>
  <c r="HJ13" i="12"/>
  <c r="HJ12"/>
  <c r="GS5"/>
  <c r="GS6" s="1"/>
  <c r="HM6"/>
  <c r="HK10"/>
  <c r="HK13"/>
  <c r="HK12"/>
  <c r="E6" i="4"/>
  <c r="AS6" i="3"/>
  <c r="C7"/>
  <c r="AG7" i="2"/>
  <c r="AR7" s="1"/>
  <c r="AC7"/>
  <c r="AN7" s="1"/>
  <c r="Y7"/>
  <c r="AJ7" s="1"/>
  <c r="U7"/>
  <c r="Q7"/>
  <c r="AF7"/>
  <c r="AQ7" s="1"/>
  <c r="AB7"/>
  <c r="AM7" s="1"/>
  <c r="X7"/>
  <c r="T7"/>
  <c r="P7"/>
  <c r="AH7"/>
  <c r="AD7"/>
  <c r="AO7" s="1"/>
  <c r="Z7"/>
  <c r="AK7" s="1"/>
  <c r="V7"/>
  <c r="R7"/>
  <c r="S7"/>
  <c r="AE7"/>
  <c r="AP7" s="1"/>
  <c r="W7"/>
  <c r="AA7"/>
  <c r="AL7" s="1"/>
  <c r="HG9" i="12"/>
  <c r="GY11"/>
  <c r="HG11"/>
  <c r="HL9"/>
  <c r="GP9" i="7"/>
  <c r="GD6"/>
  <c r="M96" i="12"/>
  <c r="GJ6" i="7"/>
  <c r="J93" i="13"/>
  <c r="J97"/>
  <c r="J88"/>
  <c r="K38"/>
  <c r="K19"/>
  <c r="J85"/>
  <c r="K30"/>
  <c r="J96"/>
  <c r="K25"/>
  <c r="K28"/>
  <c r="K35"/>
  <c r="K6"/>
  <c r="K7"/>
  <c r="J91"/>
  <c r="J94"/>
  <c r="J86"/>
  <c r="K34"/>
  <c r="K16"/>
  <c r="J83"/>
  <c r="K26"/>
  <c r="K36"/>
  <c r="K21"/>
  <c r="K17"/>
  <c r="K20"/>
  <c r="K39"/>
  <c r="J89"/>
  <c r="J92"/>
  <c r="J84"/>
  <c r="K27"/>
  <c r="K14"/>
  <c r="K37"/>
  <c r="K22"/>
  <c r="K32"/>
  <c r="K15"/>
  <c r="K31"/>
  <c r="K11"/>
  <c r="K24"/>
  <c r="J95"/>
  <c r="J87"/>
  <c r="J90"/>
  <c r="K40"/>
  <c r="K23"/>
  <c r="K13"/>
  <c r="K33"/>
  <c r="K18"/>
  <c r="K29"/>
  <c r="K12"/>
  <c r="K9"/>
  <c r="HJ9" s="1"/>
  <c r="K10"/>
  <c r="K8"/>
  <c r="J40"/>
  <c r="I89"/>
  <c r="J31"/>
  <c r="J17"/>
  <c r="J23"/>
  <c r="J13"/>
  <c r="I88"/>
  <c r="I83"/>
  <c r="J26"/>
  <c r="J8"/>
  <c r="J12"/>
  <c r="J29"/>
  <c r="I97"/>
  <c r="I87"/>
  <c r="J28"/>
  <c r="J38"/>
  <c r="J19"/>
  <c r="I94"/>
  <c r="I86"/>
  <c r="J37"/>
  <c r="J22"/>
  <c r="J7"/>
  <c r="J25"/>
  <c r="J11"/>
  <c r="I96"/>
  <c r="I93"/>
  <c r="J39"/>
  <c r="J24"/>
  <c r="J34"/>
  <c r="J16"/>
  <c r="I92"/>
  <c r="I85"/>
  <c r="J33"/>
  <c r="J18"/>
  <c r="J36"/>
  <c r="J15"/>
  <c r="J10"/>
  <c r="I95"/>
  <c r="I91"/>
  <c r="J35"/>
  <c r="J20"/>
  <c r="J27"/>
  <c r="J14"/>
  <c r="I90"/>
  <c r="I84"/>
  <c r="J30"/>
  <c r="J32"/>
  <c r="J21"/>
  <c r="J9"/>
  <c r="J6"/>
  <c r="HJ8" i="12"/>
  <c r="GV5"/>
  <c r="GV10" s="1"/>
  <c r="HJ6"/>
  <c r="HF9"/>
  <c r="HI9"/>
  <c r="HI13"/>
  <c r="HI7"/>
  <c r="HI12"/>
  <c r="HM7"/>
  <c r="HM8"/>
  <c r="HK7"/>
  <c r="EV10" i="6"/>
  <c r="DD10"/>
  <c r="CH10"/>
  <c r="BL10"/>
  <c r="FE8"/>
  <c r="EI8"/>
  <c r="DM8"/>
  <c r="CQ8"/>
  <c r="BU8"/>
  <c r="AY8"/>
  <c r="ER6"/>
  <c r="DV6"/>
  <c r="CZ6"/>
  <c r="BH6"/>
  <c r="EQ5"/>
  <c r="DU5"/>
  <c r="CY5"/>
  <c r="CC5"/>
  <c r="BG5"/>
  <c r="FH11"/>
  <c r="DP11"/>
  <c r="CT11"/>
  <c r="BX11"/>
  <c r="BB11"/>
  <c r="EU9"/>
  <c r="DY9"/>
  <c r="DC9"/>
  <c r="CG9"/>
  <c r="BK9"/>
  <c r="FD7"/>
  <c r="EH7"/>
  <c r="DL7"/>
  <c r="BT7"/>
  <c r="AX7"/>
  <c r="FG10"/>
  <c r="EK10"/>
  <c r="DO10"/>
  <c r="CS10"/>
  <c r="BW10"/>
  <c r="BA10"/>
  <c r="ET8"/>
  <c r="DX8"/>
  <c r="CF8"/>
  <c r="BJ8"/>
  <c r="FC6"/>
  <c r="EG6"/>
  <c r="DK6"/>
  <c r="CO6"/>
  <c r="BS6"/>
  <c r="AW6"/>
  <c r="FB5"/>
  <c r="EF5"/>
  <c r="DJ5"/>
  <c r="CN5"/>
  <c r="AV5"/>
  <c r="EW11"/>
  <c r="EA11"/>
  <c r="DE11"/>
  <c r="CI11"/>
  <c r="BM11"/>
  <c r="FF9"/>
  <c r="EJ9"/>
  <c r="CR9"/>
  <c r="BV9"/>
  <c r="AZ9"/>
  <c r="ES7"/>
  <c r="DW7"/>
  <c r="DA7"/>
  <c r="CE7"/>
  <c r="BI7"/>
  <c r="GG8" i="7"/>
  <c r="HB5" i="2"/>
  <c r="HB8" s="1"/>
  <c r="AS5"/>
  <c r="HG10" i="12"/>
  <c r="HL6"/>
  <c r="GT5"/>
  <c r="GT6" s="1"/>
  <c r="HL11"/>
  <c r="GP11" i="7"/>
  <c r="FO9"/>
  <c r="AA5" i="5"/>
  <c r="GD4" i="7"/>
  <c r="N22" i="8"/>
  <c r="G22"/>
  <c r="EL5" i="1"/>
  <c r="CP5"/>
  <c r="EX5"/>
  <c r="DB5"/>
  <c r="BF5"/>
  <c r="DZ5"/>
  <c r="CD5"/>
  <c r="FJ5"/>
  <c r="FJ4" s="1"/>
  <c r="BR5"/>
  <c r="DN5"/>
  <c r="GM6" i="7"/>
  <c r="GM9"/>
  <c r="HH9" i="12"/>
  <c r="HH7"/>
  <c r="HH11"/>
  <c r="AP6" i="2"/>
  <c r="AO6"/>
  <c r="AR6"/>
  <c r="GJ8" i="7"/>
  <c r="GJ10"/>
  <c r="GJ4"/>
  <c r="GJ7"/>
  <c r="N39" i="13"/>
  <c r="N24"/>
  <c r="N34"/>
  <c r="N16"/>
  <c r="N33"/>
  <c r="N18"/>
  <c r="N8"/>
  <c r="N29"/>
  <c r="N11"/>
  <c r="N35"/>
  <c r="N20"/>
  <c r="N27"/>
  <c r="N14"/>
  <c r="N30"/>
  <c r="N36"/>
  <c r="N7"/>
  <c r="N9"/>
  <c r="N10"/>
  <c r="N31"/>
  <c r="N17"/>
  <c r="N23"/>
  <c r="N13"/>
  <c r="N26"/>
  <c r="N21"/>
  <c r="N25"/>
  <c r="N32"/>
  <c r="N40"/>
  <c r="N28"/>
  <c r="N38"/>
  <c r="N19"/>
  <c r="N37"/>
  <c r="N22"/>
  <c r="N12"/>
  <c r="N15"/>
  <c r="N6"/>
  <c r="HF10" i="12"/>
  <c r="HF11"/>
  <c r="HF7"/>
  <c r="HB7" i="1"/>
  <c r="HB10"/>
  <c r="FU30" i="7"/>
  <c r="FU17"/>
  <c r="HM11" i="12"/>
  <c r="HM9"/>
  <c r="HK9"/>
  <c r="AS8" i="3"/>
  <c r="GP10" i="7"/>
  <c r="GA4"/>
  <c r="GG7"/>
  <c r="GG4"/>
  <c r="HB9" i="1"/>
  <c r="IK9" i="2"/>
  <c r="HO9"/>
  <c r="D10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HZ9"/>
  <c r="HD9"/>
  <c r="IV9"/>
  <c r="HG8" i="12"/>
  <c r="HG12"/>
  <c r="HG7"/>
  <c r="HL13"/>
  <c r="GP5" i="7"/>
  <c r="FO3"/>
  <c r="AP9" i="5"/>
  <c r="AP5" s="1"/>
  <c r="AE5"/>
  <c r="AM9"/>
  <c r="AM5" s="1"/>
  <c r="AB5"/>
  <c r="AJ9"/>
  <c r="AJ5" s="1"/>
  <c r="Y5"/>
  <c r="GD8" i="7"/>
  <c r="GP3"/>
  <c r="GM10"/>
  <c r="GM5"/>
  <c r="HH8" i="12"/>
  <c r="GP7" i="7"/>
  <c r="FX7"/>
  <c r="D7" i="3"/>
  <c r="B4" s="1"/>
  <c r="B1" s="1"/>
  <c r="IV7" i="2"/>
  <c r="HZ7"/>
  <c r="HD7"/>
  <c r="IK7"/>
  <c r="HO7"/>
  <c r="AL6"/>
  <c r="C6" i="4"/>
  <c r="AH6" i="3"/>
  <c r="AD6"/>
  <c r="Z6"/>
  <c r="V6"/>
  <c r="R6"/>
  <c r="AG6"/>
  <c r="AC6"/>
  <c r="Y6"/>
  <c r="U6"/>
  <c r="Q6"/>
  <c r="AE6"/>
  <c r="AA6"/>
  <c r="W6"/>
  <c r="S6"/>
  <c r="AF6"/>
  <c r="P6"/>
  <c r="AB6"/>
  <c r="T6"/>
  <c r="X6"/>
  <c r="AM6" i="2"/>
  <c r="AJ6"/>
  <c r="H92" i="13"/>
  <c r="H95"/>
  <c r="H87"/>
  <c r="I32"/>
  <c r="I15"/>
  <c r="I35"/>
  <c r="I20"/>
  <c r="I27"/>
  <c r="I14"/>
  <c r="I22"/>
  <c r="I26"/>
  <c r="I30"/>
  <c r="H90"/>
  <c r="H93"/>
  <c r="H85"/>
  <c r="I29"/>
  <c r="I12"/>
  <c r="I31"/>
  <c r="I17"/>
  <c r="I23"/>
  <c r="I13"/>
  <c r="I11"/>
  <c r="I8"/>
  <c r="I33"/>
  <c r="H97"/>
  <c r="H88"/>
  <c r="H91"/>
  <c r="H83"/>
  <c r="I25"/>
  <c r="I40"/>
  <c r="I28"/>
  <c r="I38"/>
  <c r="I19"/>
  <c r="H86"/>
  <c r="I10"/>
  <c r="I7"/>
  <c r="I18"/>
  <c r="H94"/>
  <c r="H96"/>
  <c r="H89"/>
  <c r="I36"/>
  <c r="I21"/>
  <c r="I39"/>
  <c r="I24"/>
  <c r="I34"/>
  <c r="I16"/>
  <c r="I37"/>
  <c r="I6"/>
  <c r="H84"/>
  <c r="I9"/>
  <c r="F89"/>
  <c r="F92"/>
  <c r="F84"/>
  <c r="G34"/>
  <c r="G16"/>
  <c r="G33"/>
  <c r="G18"/>
  <c r="G25"/>
  <c r="G39"/>
  <c r="G9"/>
  <c r="G10"/>
  <c r="G20"/>
  <c r="F95"/>
  <c r="F87"/>
  <c r="F90"/>
  <c r="F85"/>
  <c r="G27"/>
  <c r="G14"/>
  <c r="G30"/>
  <c r="G36"/>
  <c r="G21"/>
  <c r="G24"/>
  <c r="F96"/>
  <c r="G6"/>
  <c r="G7"/>
  <c r="F93"/>
  <c r="F97"/>
  <c r="F88"/>
  <c r="F83"/>
  <c r="G23"/>
  <c r="G13"/>
  <c r="G26"/>
  <c r="G32"/>
  <c r="G15"/>
  <c r="G28"/>
  <c r="G31"/>
  <c r="G40"/>
  <c r="G8"/>
  <c r="F91"/>
  <c r="F94"/>
  <c r="F86"/>
  <c r="G38"/>
  <c r="G19"/>
  <c r="G37"/>
  <c r="G22"/>
  <c r="G29"/>
  <c r="G12"/>
  <c r="HF12" s="1"/>
  <c r="G17"/>
  <c r="G11"/>
  <c r="G35"/>
  <c r="M36"/>
  <c r="M21"/>
  <c r="M35"/>
  <c r="M20"/>
  <c r="M34"/>
  <c r="M16"/>
  <c r="M11"/>
  <c r="M8"/>
  <c r="M37"/>
  <c r="M32"/>
  <c r="M15"/>
  <c r="M31"/>
  <c r="M17"/>
  <c r="M27"/>
  <c r="M14"/>
  <c r="M10"/>
  <c r="M7"/>
  <c r="M22"/>
  <c r="M29"/>
  <c r="M12"/>
  <c r="M28"/>
  <c r="M40"/>
  <c r="M23"/>
  <c r="M13"/>
  <c r="M6"/>
  <c r="M33"/>
  <c r="M9"/>
  <c r="HL9" s="1"/>
  <c r="M25"/>
  <c r="M39"/>
  <c r="M24"/>
  <c r="M38"/>
  <c r="M19"/>
  <c r="M26"/>
  <c r="M30"/>
  <c r="M18"/>
  <c r="AA1" i="16" l="1"/>
  <c r="AB17"/>
  <c r="AN17" s="1"/>
  <c r="AB18"/>
  <c r="AN18" s="1"/>
  <c r="AB19"/>
  <c r="AN19" s="1"/>
  <c r="AB20"/>
  <c r="AN20" s="1"/>
  <c r="AB6"/>
  <c r="AN6" s="1"/>
  <c r="AB8"/>
  <c r="AN8" s="1"/>
  <c r="AB9"/>
  <c r="AN9" s="1"/>
  <c r="AB7"/>
  <c r="AN7" s="1"/>
  <c r="AB10"/>
  <c r="AN10" s="1"/>
  <c r="AB11"/>
  <c r="AN11" s="1"/>
  <c r="AB12"/>
  <c r="AN12" s="1"/>
  <c r="AB13"/>
  <c r="AN13" s="1"/>
  <c r="C22"/>
  <c r="P22"/>
  <c r="Q22"/>
  <c r="Q18" i="18"/>
  <c r="Q19" s="1"/>
  <c r="Q20" s="1"/>
  <c r="L96"/>
  <c r="L84"/>
  <c r="L87"/>
  <c r="L86"/>
  <c r="M90"/>
  <c r="M84"/>
  <c r="M96"/>
  <c r="M86"/>
  <c r="M85"/>
  <c r="M87"/>
  <c r="M83"/>
  <c r="M94"/>
  <c r="L88"/>
  <c r="M95"/>
  <c r="M92"/>
  <c r="L95"/>
  <c r="L90"/>
  <c r="L83"/>
  <c r="M97"/>
  <c r="L91"/>
  <c r="L94"/>
  <c r="L89"/>
  <c r="M93"/>
  <c r="L85"/>
  <c r="L97"/>
  <c r="M89"/>
  <c r="M88"/>
  <c r="L92"/>
  <c r="M91"/>
  <c r="L93"/>
  <c r="C19" i="11"/>
  <c r="L19" s="1"/>
  <c r="C18" i="7"/>
  <c r="D33" i="18"/>
  <c r="C32"/>
  <c r="P18"/>
  <c r="LC6" i="16"/>
  <c r="LC10"/>
  <c r="LC5"/>
  <c r="LC4"/>
  <c r="LC7"/>
  <c r="LC11"/>
  <c r="LC9"/>
  <c r="LC8"/>
  <c r="LC13"/>
  <c r="KW5"/>
  <c r="KW11"/>
  <c r="KW13"/>
  <c r="KW7"/>
  <c r="KW9"/>
  <c r="KW10"/>
  <c r="KW12"/>
  <c r="KW6"/>
  <c r="KW4"/>
  <c r="CB7" i="5"/>
  <c r="ES10"/>
  <c r="HA7" i="12"/>
  <c r="BR6" i="5"/>
  <c r="AU10"/>
  <c r="BG9"/>
  <c r="EG10"/>
  <c r="CX9"/>
  <c r="AV10"/>
  <c r="DB6"/>
  <c r="EX4" i="6"/>
  <c r="EE10" i="5"/>
  <c r="CY9"/>
  <c r="DV10"/>
  <c r="BQ9"/>
  <c r="FB10"/>
  <c r="EU9"/>
  <c r="CD6"/>
  <c r="CN9"/>
  <c r="DI8"/>
  <c r="EE9"/>
  <c r="IK5" i="4"/>
  <c r="HZ5"/>
  <c r="IV5"/>
  <c r="HO5"/>
  <c r="HD5"/>
  <c r="AF14" i="9"/>
  <c r="AF5" s="1"/>
  <c r="AB14"/>
  <c r="AB5" s="1"/>
  <c r="C15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AE14"/>
  <c r="AE5" s="1"/>
  <c r="AA14"/>
  <c r="AA5" s="1"/>
  <c r="W14"/>
  <c r="W5" s="1"/>
  <c r="AG14"/>
  <c r="AG5" s="1"/>
  <c r="Y14"/>
  <c r="Y5" s="1"/>
  <c r="T14"/>
  <c r="T5" s="1"/>
  <c r="P14"/>
  <c r="P5" s="1"/>
  <c r="AD14"/>
  <c r="AD5" s="1"/>
  <c r="X14"/>
  <c r="X5" s="1"/>
  <c r="S14"/>
  <c r="S5" s="1"/>
  <c r="AC14"/>
  <c r="AC5" s="1"/>
  <c r="V14"/>
  <c r="V5" s="1"/>
  <c r="R14"/>
  <c r="R5" s="1"/>
  <c r="Z14"/>
  <c r="Z5" s="1"/>
  <c r="U14"/>
  <c r="U5" s="1"/>
  <c r="Q14"/>
  <c r="Q5" s="1"/>
  <c r="AH14"/>
  <c r="AH5" s="1"/>
  <c r="AW9" i="5"/>
  <c r="BH9"/>
  <c r="DV9"/>
  <c r="BT10"/>
  <c r="EF8"/>
  <c r="DU8"/>
  <c r="BI10"/>
  <c r="DF4" i="6"/>
  <c r="CP6" i="5"/>
  <c r="X5" i="1"/>
  <c r="DW9" s="1"/>
  <c r="BQ10" i="5"/>
  <c r="DU9"/>
  <c r="CC9"/>
  <c r="FA8"/>
  <c r="CZ10"/>
  <c r="CM9"/>
  <c r="EQ10"/>
  <c r="BF6"/>
  <c r="EB4" i="6"/>
  <c r="EP10" i="5"/>
  <c r="FA10"/>
  <c r="DT8"/>
  <c r="CM8"/>
  <c r="DK10"/>
  <c r="ER10"/>
  <c r="FA9"/>
  <c r="BG10"/>
  <c r="DJ10"/>
  <c r="AV8"/>
  <c r="FB8"/>
  <c r="CX7"/>
  <c r="BS9"/>
  <c r="BG8"/>
  <c r="EQ8"/>
  <c r="DI7"/>
  <c r="CZ9"/>
  <c r="DL10"/>
  <c r="CE10"/>
  <c r="BN4" i="6"/>
  <c r="FJ7" i="5"/>
  <c r="CN8"/>
  <c r="EG9"/>
  <c r="DT7"/>
  <c r="CO9"/>
  <c r="CC8"/>
  <c r="AU7"/>
  <c r="EE7"/>
  <c r="FC9"/>
  <c r="EH10"/>
  <c r="DA10"/>
  <c r="CJ4" i="6"/>
  <c r="EW4"/>
  <c r="EX7" i="5"/>
  <c r="DJ8"/>
  <c r="ER9"/>
  <c r="EP7"/>
  <c r="DK9"/>
  <c r="CY8"/>
  <c r="BQ7"/>
  <c r="FA7"/>
  <c r="AX10"/>
  <c r="FD10"/>
  <c r="AM5" i="1"/>
  <c r="EL10" i="5"/>
  <c r="GY14" i="12"/>
  <c r="GY8"/>
  <c r="GY7"/>
  <c r="BK4" i="6"/>
  <c r="FJ6" i="5"/>
  <c r="EL6"/>
  <c r="CX10"/>
  <c r="DI10"/>
  <c r="DJ9"/>
  <c r="EP8"/>
  <c r="BQ8"/>
  <c r="EQ9"/>
  <c r="FC10"/>
  <c r="FB9"/>
  <c r="EP9"/>
  <c r="DI9"/>
  <c r="DU10"/>
  <c r="EF10"/>
  <c r="EW8"/>
  <c r="P5" i="1"/>
  <c r="GY9" i="12"/>
  <c r="DG5" i="5"/>
  <c r="DG4" s="1"/>
  <c r="GY12" i="12"/>
  <c r="EQ5" i="5"/>
  <c r="HA13" i="12"/>
  <c r="DX5" i="5"/>
  <c r="DN6"/>
  <c r="EX6"/>
  <c r="DT10"/>
  <c r="AV9"/>
  <c r="CB8"/>
  <c r="AW10"/>
  <c r="AU8"/>
  <c r="EE8"/>
  <c r="CO10"/>
  <c r="BH10"/>
  <c r="CB9"/>
  <c r="AU9"/>
  <c r="DT9"/>
  <c r="CY10"/>
  <c r="DZ9"/>
  <c r="HA6" i="12"/>
  <c r="EV4" i="6"/>
  <c r="BD5" i="5"/>
  <c r="BD4" s="1"/>
  <c r="BM4" i="6"/>
  <c r="BR10" i="5"/>
  <c r="DB9"/>
  <c r="BZ5"/>
  <c r="BZ4" s="1"/>
  <c r="BF10"/>
  <c r="DN10"/>
  <c r="CP9"/>
  <c r="CK5"/>
  <c r="CK4" s="1"/>
  <c r="EN5"/>
  <c r="EN4" s="1"/>
  <c r="CP10"/>
  <c r="DD4" i="6"/>
  <c r="BL4"/>
  <c r="GX9" i="12"/>
  <c r="GU13"/>
  <c r="EC5" i="5"/>
  <c r="EC4" s="1"/>
  <c r="CV5"/>
  <c r="CV4" s="1"/>
  <c r="DQ5"/>
  <c r="EB9"/>
  <c r="CV10"/>
  <c r="DB10"/>
  <c r="CD10"/>
  <c r="FJ10"/>
  <c r="EL9"/>
  <c r="CD9"/>
  <c r="BD6"/>
  <c r="BW7"/>
  <c r="CU9"/>
  <c r="BO5"/>
  <c r="BO4" s="1"/>
  <c r="EY5"/>
  <c r="EY4" s="1"/>
  <c r="DX10"/>
  <c r="BN5"/>
  <c r="BV6"/>
  <c r="BX8"/>
  <c r="EX10"/>
  <c r="BY4" i="6"/>
  <c r="EX9" i="5"/>
  <c r="FJ9"/>
  <c r="CX4" i="6"/>
  <c r="EK10" i="5"/>
  <c r="EN6"/>
  <c r="BM8"/>
  <c r="FG7"/>
  <c r="DQ9"/>
  <c r="EC10"/>
  <c r="BB7"/>
  <c r="BM5"/>
  <c r="CF8"/>
  <c r="EU4" i="6"/>
  <c r="CK6" i="5"/>
  <c r="DM5"/>
  <c r="DC6"/>
  <c r="DD7"/>
  <c r="DU7"/>
  <c r="BA6"/>
  <c r="BN6"/>
  <c r="CU6"/>
  <c r="DQ8"/>
  <c r="CT5"/>
  <c r="EW5"/>
  <c r="DA9"/>
  <c r="BZ7"/>
  <c r="EC7"/>
  <c r="CX6"/>
  <c r="BT9"/>
  <c r="AY10"/>
  <c r="BZ6"/>
  <c r="BC5"/>
  <c r="EM5"/>
  <c r="DG6"/>
  <c r="CJ5"/>
  <c r="CR6"/>
  <c r="CI8"/>
  <c r="AY5"/>
  <c r="EI5"/>
  <c r="CS7"/>
  <c r="BN9"/>
  <c r="EM9"/>
  <c r="DY6"/>
  <c r="CT8"/>
  <c r="FI9"/>
  <c r="ET5"/>
  <c r="EV7"/>
  <c r="BO10"/>
  <c r="EY10"/>
  <c r="DR10"/>
  <c r="BK5"/>
  <c r="DO6"/>
  <c r="DP7"/>
  <c r="DR9"/>
  <c r="EA4" i="6"/>
  <c r="DP5" i="5"/>
  <c r="CV7"/>
  <c r="CJ6"/>
  <c r="CI5"/>
  <c r="BO7"/>
  <c r="EY7"/>
  <c r="DQ6"/>
  <c r="AD5" i="1"/>
  <c r="DR9" s="1"/>
  <c r="CO8" i="5"/>
  <c r="DI6"/>
  <c r="FE10"/>
  <c r="CV6"/>
  <c r="BY5"/>
  <c r="FI5"/>
  <c r="EC6"/>
  <c r="DF5"/>
  <c r="EJ6"/>
  <c r="DE8"/>
  <c r="BU5"/>
  <c r="FE5"/>
  <c r="DO7"/>
  <c r="CJ9"/>
  <c r="BK6"/>
  <c r="EU6"/>
  <c r="DP8"/>
  <c r="BJ5"/>
  <c r="BL7"/>
  <c r="BC9"/>
  <c r="CK10"/>
  <c r="BD10"/>
  <c r="EN10"/>
  <c r="BM7"/>
  <c r="DF8"/>
  <c r="EC9"/>
  <c r="BB5"/>
  <c r="FH5"/>
  <c r="DR7"/>
  <c r="DF6"/>
  <c r="DE5"/>
  <c r="CK7"/>
  <c r="BC6"/>
  <c r="EM6"/>
  <c r="BC4" i="6"/>
  <c r="EK4"/>
  <c r="CT4"/>
  <c r="V5" i="1"/>
  <c r="FB9" s="1"/>
  <c r="S5"/>
  <c r="DZ4" i="6"/>
  <c r="DX4"/>
  <c r="DY4"/>
  <c r="DJ7" i="5"/>
  <c r="FC8"/>
  <c r="BH8"/>
  <c r="DR6"/>
  <c r="CU5"/>
  <c r="BO6"/>
  <c r="EY6"/>
  <c r="AZ6"/>
  <c r="FF6"/>
  <c r="EA8"/>
  <c r="CQ5"/>
  <c r="BA7"/>
  <c r="EK7"/>
  <c r="DF9"/>
  <c r="CG6"/>
  <c r="BB8"/>
  <c r="FH8"/>
  <c r="CF5"/>
  <c r="CH7"/>
  <c r="BY9"/>
  <c r="DG10"/>
  <c r="EA7"/>
  <c r="AZ5"/>
  <c r="DD6"/>
  <c r="BX5"/>
  <c r="BD7"/>
  <c r="EN7"/>
  <c r="EB6"/>
  <c r="EA5"/>
  <c r="DG7"/>
  <c r="BY6"/>
  <c r="FI4" i="6"/>
  <c r="DN4"/>
  <c r="HA12" i="12"/>
  <c r="HA11"/>
  <c r="HA10"/>
  <c r="HA9"/>
  <c r="HA14"/>
  <c r="GW9"/>
  <c r="GW7"/>
  <c r="D23" i="16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GY6" i="12"/>
  <c r="AL5" i="1"/>
  <c r="AR5"/>
  <c r="DN6" s="1"/>
  <c r="AO5"/>
  <c r="DB9" s="1"/>
  <c r="HP10" i="12"/>
  <c r="DW7" i="5"/>
  <c r="DV6"/>
  <c r="DD10"/>
  <c r="GS11" i="12"/>
  <c r="GS7"/>
  <c r="CN5" i="5"/>
  <c r="CR9"/>
  <c r="HV9" i="12"/>
  <c r="HB7" i="2"/>
  <c r="CP7" i="5"/>
  <c r="DT6"/>
  <c r="CZ8"/>
  <c r="EK6"/>
  <c r="EV6"/>
  <c r="CH4" i="6"/>
  <c r="AX7" i="5"/>
  <c r="CQ8"/>
  <c r="GU7" i="12"/>
  <c r="EF7" i="5"/>
  <c r="EH9"/>
  <c r="DL9"/>
  <c r="BU10"/>
  <c r="GU14" i="12"/>
  <c r="CG5" i="5"/>
  <c r="EW7"/>
  <c r="BV5"/>
  <c r="FH7"/>
  <c r="EN9"/>
  <c r="HR7" i="12"/>
  <c r="HR8"/>
  <c r="BA4" i="6"/>
  <c r="CD4"/>
  <c r="BG5" i="5"/>
  <c r="DK6"/>
  <c r="FD7"/>
  <c r="DY9"/>
  <c r="GU9" i="12"/>
  <c r="GY10"/>
  <c r="DW4" i="6"/>
  <c r="AU4"/>
  <c r="EP4"/>
  <c r="ER4"/>
  <c r="DN7" i="5"/>
  <c r="DZ7"/>
  <c r="CE9"/>
  <c r="BS8"/>
  <c r="CY7"/>
  <c r="CM6"/>
  <c r="CF10"/>
  <c r="EI10"/>
  <c r="EU5"/>
  <c r="CV9"/>
  <c r="CJ8"/>
  <c r="FF5"/>
  <c r="DG9"/>
  <c r="CU8"/>
  <c r="FG4" i="6"/>
  <c r="AA5" i="1"/>
  <c r="CS9" s="1"/>
  <c r="AH5"/>
  <c r="EC5" s="1"/>
  <c r="EC4" s="1"/>
  <c r="BR9" i="5"/>
  <c r="BF9"/>
  <c r="HP11" i="12"/>
  <c r="GX8"/>
  <c r="HW13"/>
  <c r="CC5" i="5"/>
  <c r="ES7"/>
  <c r="AW6"/>
  <c r="DX8"/>
  <c r="DJ5"/>
  <c r="BK9"/>
  <c r="ER6"/>
  <c r="DM8"/>
  <c r="FG10"/>
  <c r="EV10"/>
  <c r="EJ4" i="6"/>
  <c r="U5" i="1"/>
  <c r="DT9" s="1"/>
  <c r="CY5" i="5"/>
  <c r="CE7"/>
  <c r="AZ9"/>
  <c r="BS6"/>
  <c r="FC6"/>
  <c r="ET8"/>
  <c r="EF5"/>
  <c r="DL7"/>
  <c r="CG9"/>
  <c r="BH6"/>
  <c r="AY8"/>
  <c r="EI8"/>
  <c r="CS10"/>
  <c r="BL10"/>
  <c r="EJ9"/>
  <c r="BU4" i="6"/>
  <c r="BF7" i="5"/>
  <c r="EL7"/>
  <c r="AV7"/>
  <c r="FB7"/>
  <c r="BJ10"/>
  <c r="EP6"/>
  <c r="DK8"/>
  <c r="BG7"/>
  <c r="EQ7"/>
  <c r="AU6"/>
  <c r="EE6"/>
  <c r="DV8"/>
  <c r="ET10"/>
  <c r="CQ10"/>
  <c r="DW9"/>
  <c r="DC5"/>
  <c r="CI7"/>
  <c r="BD9"/>
  <c r="BW6"/>
  <c r="FG6"/>
  <c r="EB8"/>
  <c r="CR5"/>
  <c r="BX7"/>
  <c r="BO9"/>
  <c r="BL6"/>
  <c r="BC8"/>
  <c r="EM8"/>
  <c r="AG5" i="1"/>
  <c r="BZ6" s="1"/>
  <c r="BI7" i="5"/>
  <c r="EG6"/>
  <c r="BT7"/>
  <c r="BA10"/>
  <c r="BW10"/>
  <c r="GZ11" i="12"/>
  <c r="GZ8"/>
  <c r="DM4" i="6"/>
  <c r="DB4"/>
  <c r="DU5" i="5"/>
  <c r="DA7"/>
  <c r="BV9"/>
  <c r="CO6"/>
  <c r="BJ8"/>
  <c r="AV5"/>
  <c r="FB5"/>
  <c r="EH7"/>
  <c r="DC9"/>
  <c r="CZ6"/>
  <c r="BU8"/>
  <c r="FE8"/>
  <c r="DO10"/>
  <c r="CH10"/>
  <c r="FH4" i="6"/>
  <c r="DA4"/>
  <c r="GX7" i="12"/>
  <c r="ES4" i="6"/>
  <c r="EE4"/>
  <c r="GR54" s="1"/>
  <c r="CM4"/>
  <c r="BI4"/>
  <c r="DL4"/>
  <c r="CG4"/>
  <c r="DV4"/>
  <c r="CQ4"/>
  <c r="GW12" i="12"/>
  <c r="GW13"/>
  <c r="GZ14"/>
  <c r="BR7" i="5"/>
  <c r="DB7"/>
  <c r="CN7"/>
  <c r="BI9"/>
  <c r="CB6"/>
  <c r="AW8"/>
  <c r="EG8"/>
  <c r="CC7"/>
  <c r="AX9"/>
  <c r="BQ6"/>
  <c r="FA6"/>
  <c r="ER8"/>
  <c r="FD9"/>
  <c r="DM10"/>
  <c r="DY5"/>
  <c r="DE7"/>
  <c r="BZ9"/>
  <c r="CS6"/>
  <c r="BN8"/>
  <c r="EY9"/>
  <c r="EJ5"/>
  <c r="CT7"/>
  <c r="CK9"/>
  <c r="CH6"/>
  <c r="BY8"/>
  <c r="GW8" i="12"/>
  <c r="T5" i="1"/>
  <c r="R5"/>
  <c r="AN5"/>
  <c r="BB4" i="6"/>
  <c r="EG4"/>
  <c r="HB6" i="2"/>
  <c r="DK4" i="6"/>
  <c r="AC5" i="1"/>
  <c r="CJ9" s="1"/>
  <c r="W5"/>
  <c r="CO9" s="1"/>
  <c r="AG8" i="2"/>
  <c r="AR8" s="1"/>
  <c r="Q8"/>
  <c r="T8"/>
  <c r="Z8"/>
  <c r="AK8" s="1"/>
  <c r="AA8"/>
  <c r="AL8" s="1"/>
  <c r="AC8"/>
  <c r="AN8" s="1"/>
  <c r="AF8"/>
  <c r="AQ8" s="1"/>
  <c r="P8"/>
  <c r="V8"/>
  <c r="S8"/>
  <c r="Y8"/>
  <c r="AJ8" s="1"/>
  <c r="AB8"/>
  <c r="AM8" s="1"/>
  <c r="AH8"/>
  <c r="R8"/>
  <c r="W8"/>
  <c r="C8" i="3"/>
  <c r="U8" i="2"/>
  <c r="X8"/>
  <c r="AD8"/>
  <c r="AO8" s="1"/>
  <c r="AE8"/>
  <c r="AP8" s="1"/>
  <c r="GT13" i="12"/>
  <c r="HX11"/>
  <c r="HW6"/>
  <c r="CR4" i="6"/>
  <c r="EH4"/>
  <c r="CO4"/>
  <c r="GX14" i="12"/>
  <c r="AB5" i="1"/>
  <c r="DE9" s="1"/>
  <c r="HR12" i="12"/>
  <c r="BJ4" i="6"/>
  <c r="GS9" i="12"/>
  <c r="DE4" i="6"/>
  <c r="GZ7" i="12"/>
  <c r="GZ10"/>
  <c r="FD4" i="6"/>
  <c r="AW4"/>
  <c r="GX11" i="12"/>
  <c r="HB9" i="2"/>
  <c r="CN4" i="6"/>
  <c r="CB4"/>
  <c r="BH4"/>
  <c r="AY4"/>
  <c r="EI4"/>
  <c r="GS8" i="12"/>
  <c r="GZ9"/>
  <c r="DP4" i="6"/>
  <c r="GX10" i="12"/>
  <c r="GX6"/>
  <c r="BW4" i="6"/>
  <c r="GU6" i="12"/>
  <c r="GW6"/>
  <c r="GZ12"/>
  <c r="Q5" i="1"/>
  <c r="CF4" i="6"/>
  <c r="BV4"/>
  <c r="HQ10" i="12"/>
  <c r="DC4" i="6"/>
  <c r="AX4"/>
  <c r="CZ4"/>
  <c r="FE4"/>
  <c r="CS4"/>
  <c r="CE4"/>
  <c r="AZ4"/>
  <c r="FF4"/>
  <c r="DJ4"/>
  <c r="BQ4"/>
  <c r="FC4"/>
  <c r="BT4"/>
  <c r="HP9" i="12"/>
  <c r="B9" i="2"/>
  <c r="GU12" i="12"/>
  <c r="GU10"/>
  <c r="GU11"/>
  <c r="BX4" i="6"/>
  <c r="GZ13" i="12"/>
  <c r="DQ4" i="6"/>
  <c r="ET4"/>
  <c r="DG5" i="1"/>
  <c r="DG4" s="1"/>
  <c r="CE9"/>
  <c r="EF7"/>
  <c r="FA6"/>
  <c r="DK8"/>
  <c r="CC7"/>
  <c r="HL13" i="13"/>
  <c r="HL12"/>
  <c r="HL10"/>
  <c r="HL8"/>
  <c r="HF8"/>
  <c r="HF9"/>
  <c r="GX5"/>
  <c r="GX8" s="1"/>
  <c r="HH6"/>
  <c r="HH7"/>
  <c r="AQ6" i="3"/>
  <c r="AP6"/>
  <c r="AN6"/>
  <c r="AK6"/>
  <c r="EW9" i="5"/>
  <c r="EA9"/>
  <c r="FI10"/>
  <c r="EM10"/>
  <c r="DQ10"/>
  <c r="CU10"/>
  <c r="BY10"/>
  <c r="BC10"/>
  <c r="FH9"/>
  <c r="EB10"/>
  <c r="DF10"/>
  <c r="CJ10"/>
  <c r="EV8"/>
  <c r="DD8"/>
  <c r="CH8"/>
  <c r="BL8"/>
  <c r="FE6"/>
  <c r="EI6"/>
  <c r="DM6"/>
  <c r="CQ6"/>
  <c r="BU6"/>
  <c r="AY6"/>
  <c r="CT9"/>
  <c r="BX9"/>
  <c r="BB9"/>
  <c r="EU7"/>
  <c r="DY7"/>
  <c r="DC7"/>
  <c r="CG7"/>
  <c r="BK7"/>
  <c r="ES5"/>
  <c r="DW5"/>
  <c r="DA5"/>
  <c r="CE5"/>
  <c r="BI5"/>
  <c r="BN10"/>
  <c r="DP9"/>
  <c r="FG8"/>
  <c r="EK8"/>
  <c r="DO8"/>
  <c r="CS8"/>
  <c r="BW8"/>
  <c r="BA8"/>
  <c r="ET6"/>
  <c r="DX6"/>
  <c r="CF6"/>
  <c r="BJ6"/>
  <c r="DE9"/>
  <c r="CI9"/>
  <c r="BM9"/>
  <c r="FF7"/>
  <c r="EJ7"/>
  <c r="CR7"/>
  <c r="BV7"/>
  <c r="AZ7"/>
  <c r="FD5"/>
  <c r="EH5"/>
  <c r="DL5"/>
  <c r="BT5"/>
  <c r="AX5"/>
  <c r="E96" i="7"/>
  <c r="F16"/>
  <c r="F13"/>
  <c r="E95"/>
  <c r="E93"/>
  <c r="E91"/>
  <c r="E89"/>
  <c r="E87"/>
  <c r="E85"/>
  <c r="E83"/>
  <c r="F18"/>
  <c r="F15"/>
  <c r="F14"/>
  <c r="F12"/>
  <c r="E97"/>
  <c r="E94"/>
  <c r="E92"/>
  <c r="E90"/>
  <c r="E84"/>
  <c r="F11"/>
  <c r="F10"/>
  <c r="F6"/>
  <c r="E86"/>
  <c r="F17"/>
  <c r="F8"/>
  <c r="F7"/>
  <c r="E88"/>
  <c r="F9"/>
  <c r="HQ11" i="12"/>
  <c r="HM6" i="13"/>
  <c r="GS5"/>
  <c r="GS6" s="1"/>
  <c r="HM8"/>
  <c r="N23" i="8"/>
  <c r="G23"/>
  <c r="HW11" i="12"/>
  <c r="EF4" i="6"/>
  <c r="DU4"/>
  <c r="HX7" i="12"/>
  <c r="HU6"/>
  <c r="HU8"/>
  <c r="HI12" i="13"/>
  <c r="HJ10"/>
  <c r="HJ7"/>
  <c r="HR9" i="12"/>
  <c r="HP12"/>
  <c r="HV13"/>
  <c r="GS14"/>
  <c r="HU13"/>
  <c r="HG12" i="13"/>
  <c r="HG13"/>
  <c r="L95"/>
  <c r="M95"/>
  <c r="L89"/>
  <c r="M89"/>
  <c r="L97"/>
  <c r="M97"/>
  <c r="HE10"/>
  <c r="M84"/>
  <c r="L84"/>
  <c r="L96"/>
  <c r="M96"/>
  <c r="L92"/>
  <c r="M92"/>
  <c r="FX5" i="7"/>
  <c r="FU5"/>
  <c r="GA6"/>
  <c r="HQ13" i="12"/>
  <c r="HU7"/>
  <c r="HU10"/>
  <c r="GV9"/>
  <c r="HK7" i="13"/>
  <c r="HK8"/>
  <c r="GJ9" i="7"/>
  <c r="HS12" i="12"/>
  <c r="GM11" i="7"/>
  <c r="AK9" i="1"/>
  <c r="AK5" s="1"/>
  <c r="Z5"/>
  <c r="HW12" i="12"/>
  <c r="DO4" i="6"/>
  <c r="GA5" i="7"/>
  <c r="GS12" i="12"/>
  <c r="HQ6"/>
  <c r="GV14"/>
  <c r="BR4" i="6"/>
  <c r="H96" i="11"/>
  <c r="H89"/>
  <c r="H90"/>
  <c r="I12"/>
  <c r="I6"/>
  <c r="H95"/>
  <c r="H87"/>
  <c r="I16"/>
  <c r="H88"/>
  <c r="I18"/>
  <c r="I11"/>
  <c r="I9"/>
  <c r="H93"/>
  <c r="H85"/>
  <c r="H94"/>
  <c r="H86"/>
  <c r="I14"/>
  <c r="I13"/>
  <c r="I17"/>
  <c r="I8"/>
  <c r="H97"/>
  <c r="H91"/>
  <c r="H83"/>
  <c r="H92"/>
  <c r="H84"/>
  <c r="I15"/>
  <c r="I10"/>
  <c r="HH10" s="1"/>
  <c r="I7"/>
  <c r="J92"/>
  <c r="J84"/>
  <c r="J95"/>
  <c r="K12"/>
  <c r="J89"/>
  <c r="J93"/>
  <c r="K18"/>
  <c r="J90"/>
  <c r="J96"/>
  <c r="J91"/>
  <c r="J85"/>
  <c r="K13"/>
  <c r="J97"/>
  <c r="J88"/>
  <c r="K16"/>
  <c r="J87"/>
  <c r="K15"/>
  <c r="K8"/>
  <c r="K10"/>
  <c r="J94"/>
  <c r="J86"/>
  <c r="K11"/>
  <c r="J83"/>
  <c r="K17"/>
  <c r="K14"/>
  <c r="K7"/>
  <c r="K9"/>
  <c r="K6"/>
  <c r="HL11" i="13"/>
  <c r="HF11"/>
  <c r="HF7"/>
  <c r="HH10"/>
  <c r="HH8"/>
  <c r="AR6" i="3"/>
  <c r="AO6"/>
  <c r="HM13" i="13"/>
  <c r="HM10"/>
  <c r="HS11" i="12"/>
  <c r="AV4" i="6"/>
  <c r="FB4"/>
  <c r="BG4"/>
  <c r="BF4"/>
  <c r="EQ4"/>
  <c r="GO54" s="1"/>
  <c r="HT7" i="12"/>
  <c r="GV6"/>
  <c r="HI6" i="13"/>
  <c r="GW5"/>
  <c r="GW6" s="1"/>
  <c r="HI7"/>
  <c r="HI8"/>
  <c r="HI13"/>
  <c r="HJ11"/>
  <c r="GV5"/>
  <c r="GV9" s="1"/>
  <c r="HJ6"/>
  <c r="BS4" i="6"/>
  <c r="HR11" i="12"/>
  <c r="HB5" i="3"/>
  <c r="HB6" s="1"/>
  <c r="AS5"/>
  <c r="GD3" i="7"/>
  <c r="HX6" i="12"/>
  <c r="GV12"/>
  <c r="HG9" i="13"/>
  <c r="HE13"/>
  <c r="HE9"/>
  <c r="M91"/>
  <c r="L91"/>
  <c r="HE11"/>
  <c r="L85"/>
  <c r="M85"/>
  <c r="GJ5" i="7"/>
  <c r="DY6" i="1"/>
  <c r="GA3" i="7"/>
  <c r="HS10" i="12"/>
  <c r="DT4" i="6"/>
  <c r="GM7" i="7"/>
  <c r="GD5"/>
  <c r="GT14" i="12"/>
  <c r="GT10"/>
  <c r="HR6"/>
  <c r="GS13"/>
  <c r="HQ12"/>
  <c r="GV11"/>
  <c r="HU9"/>
  <c r="GU5" i="13"/>
  <c r="GU14" s="1"/>
  <c r="HK6"/>
  <c r="GX12" i="12"/>
  <c r="GM8" i="7"/>
  <c r="CU4" i="6"/>
  <c r="CP4"/>
  <c r="AQ9" i="1"/>
  <c r="AQ5" s="1"/>
  <c r="AF5"/>
  <c r="GT7" i="12"/>
  <c r="GJ3" i="7"/>
  <c r="HV8" i="12"/>
  <c r="HX12"/>
  <c r="CI4" i="6"/>
  <c r="GW11" i="12"/>
  <c r="G97" i="11"/>
  <c r="H17"/>
  <c r="G91"/>
  <c r="G83"/>
  <c r="G88"/>
  <c r="H16"/>
  <c r="H9"/>
  <c r="H8"/>
  <c r="G96"/>
  <c r="H14"/>
  <c r="G89"/>
  <c r="G94"/>
  <c r="G86"/>
  <c r="H15"/>
  <c r="H18"/>
  <c r="H13"/>
  <c r="H10"/>
  <c r="H7"/>
  <c r="G95"/>
  <c r="G87"/>
  <c r="G92"/>
  <c r="G84"/>
  <c r="H12"/>
  <c r="H6"/>
  <c r="G93"/>
  <c r="G85"/>
  <c r="G90"/>
  <c r="H11"/>
  <c r="HG11" s="1"/>
  <c r="K97"/>
  <c r="L17"/>
  <c r="K93"/>
  <c r="K85"/>
  <c r="K86"/>
  <c r="L15"/>
  <c r="L7"/>
  <c r="K96"/>
  <c r="L14"/>
  <c r="K91"/>
  <c r="K83"/>
  <c r="L18"/>
  <c r="K92"/>
  <c r="L10"/>
  <c r="L16"/>
  <c r="K89"/>
  <c r="K94"/>
  <c r="L12"/>
  <c r="K88"/>
  <c r="L11"/>
  <c r="L6"/>
  <c r="K95"/>
  <c r="K87"/>
  <c r="K90"/>
  <c r="K84"/>
  <c r="L13"/>
  <c r="L9"/>
  <c r="L8"/>
  <c r="HK8" s="1"/>
  <c r="N10"/>
  <c r="N18"/>
  <c r="N14"/>
  <c r="N11"/>
  <c r="N6"/>
  <c r="N17"/>
  <c r="N15"/>
  <c r="N13"/>
  <c r="N16"/>
  <c r="N8"/>
  <c r="N9"/>
  <c r="N12"/>
  <c r="HM12" s="1"/>
  <c r="N7"/>
  <c r="HF6" i="13"/>
  <c r="GZ5"/>
  <c r="GZ12" s="1"/>
  <c r="HH9"/>
  <c r="HH11"/>
  <c r="AM6" i="3"/>
  <c r="FF10" i="5"/>
  <c r="EJ10"/>
  <c r="CR10"/>
  <c r="BV10"/>
  <c r="AZ10"/>
  <c r="EU10"/>
  <c r="DY10"/>
  <c r="DC10"/>
  <c r="CG10"/>
  <c r="BK10"/>
  <c r="DM9"/>
  <c r="CQ9"/>
  <c r="BU9"/>
  <c r="AY9"/>
  <c r="ER7"/>
  <c r="DV7"/>
  <c r="CZ7"/>
  <c r="BH7"/>
  <c r="EP5"/>
  <c r="DT5"/>
  <c r="CX5"/>
  <c r="CB5"/>
  <c r="EI9"/>
  <c r="DX9"/>
  <c r="FD8"/>
  <c r="EH8"/>
  <c r="DL8"/>
  <c r="BT8"/>
  <c r="AX8"/>
  <c r="EQ6"/>
  <c r="DU6"/>
  <c r="CY6"/>
  <c r="CC6"/>
  <c r="BG6"/>
  <c r="ET9"/>
  <c r="CF9"/>
  <c r="BJ9"/>
  <c r="FC7"/>
  <c r="EG7"/>
  <c r="DK7"/>
  <c r="CO7"/>
  <c r="BS7"/>
  <c r="AW7"/>
  <c r="FA5"/>
  <c r="EE5"/>
  <c r="DI5"/>
  <c r="CM5"/>
  <c r="BQ5"/>
  <c r="AU5"/>
  <c r="FE9"/>
  <c r="ES8"/>
  <c r="DW8"/>
  <c r="DA8"/>
  <c r="CE8"/>
  <c r="BI8"/>
  <c r="FB6"/>
  <c r="EF6"/>
  <c r="DJ6"/>
  <c r="CN6"/>
  <c r="AV6"/>
  <c r="FI7"/>
  <c r="EM7"/>
  <c r="DQ7"/>
  <c r="CU7"/>
  <c r="BY7"/>
  <c r="BC7"/>
  <c r="FG5"/>
  <c r="EK5"/>
  <c r="DO5"/>
  <c r="CS5"/>
  <c r="BW5"/>
  <c r="BA5"/>
  <c r="EY8"/>
  <c r="EC8"/>
  <c r="DG8"/>
  <c r="CK8"/>
  <c r="BO8"/>
  <c r="FH6"/>
  <c r="DP6"/>
  <c r="CT6"/>
  <c r="BX6"/>
  <c r="BB6"/>
  <c r="EB7"/>
  <c r="DF7"/>
  <c r="CJ7"/>
  <c r="BN7"/>
  <c r="EV5"/>
  <c r="DD5"/>
  <c r="CH5"/>
  <c r="BL5"/>
  <c r="EN8"/>
  <c r="DR8"/>
  <c r="CV8"/>
  <c r="BZ8"/>
  <c r="BD8"/>
  <c r="EW6"/>
  <c r="EA6"/>
  <c r="DE6"/>
  <c r="CI6"/>
  <c r="BM6"/>
  <c r="HM12" i="13"/>
  <c r="HM9"/>
  <c r="HM11"/>
  <c r="HS9" i="12"/>
  <c r="EW10" i="5"/>
  <c r="EA10"/>
  <c r="DE10"/>
  <c r="CI10"/>
  <c r="BM10"/>
  <c r="FH10"/>
  <c r="DP10"/>
  <c r="CT10"/>
  <c r="BX10"/>
  <c r="BB10"/>
  <c r="EV9"/>
  <c r="EK9"/>
  <c r="DD9"/>
  <c r="CH9"/>
  <c r="BL9"/>
  <c r="FE7"/>
  <c r="EI7"/>
  <c r="DM7"/>
  <c r="CQ7"/>
  <c r="BU7"/>
  <c r="AY7"/>
  <c r="FC5"/>
  <c r="EG5"/>
  <c r="DK5"/>
  <c r="CO5"/>
  <c r="BS5"/>
  <c r="AW5"/>
  <c r="EU8"/>
  <c r="DY8"/>
  <c r="DC8"/>
  <c r="CG8"/>
  <c r="BK8"/>
  <c r="FD6"/>
  <c r="EH6"/>
  <c r="DL6"/>
  <c r="BT6"/>
  <c r="AX6"/>
  <c r="FG9"/>
  <c r="CS9"/>
  <c r="BW9"/>
  <c r="BA9"/>
  <c r="ET7"/>
  <c r="DX7"/>
  <c r="CF7"/>
  <c r="BJ7"/>
  <c r="ER5"/>
  <c r="DV5"/>
  <c r="CZ5"/>
  <c r="BH5"/>
  <c r="DO9"/>
  <c r="FF8"/>
  <c r="EJ8"/>
  <c r="CR8"/>
  <c r="BV8"/>
  <c r="AZ8"/>
  <c r="ES6"/>
  <c r="DW6"/>
  <c r="DA6"/>
  <c r="CE6"/>
  <c r="BI6"/>
  <c r="HR10" i="12"/>
  <c r="CC4" i="6"/>
  <c r="HV7" i="12"/>
  <c r="HX8"/>
  <c r="HT9"/>
  <c r="HQ9"/>
  <c r="HI9" i="13"/>
  <c r="HI10"/>
  <c r="HJ12"/>
  <c r="HJ13"/>
  <c r="GT9" i="12"/>
  <c r="HV12"/>
  <c r="HV10"/>
  <c r="HU12"/>
  <c r="GY5" i="13"/>
  <c r="GY6" s="1"/>
  <c r="HG6"/>
  <c r="HG10"/>
  <c r="HG7"/>
  <c r="M94"/>
  <c r="L94"/>
  <c r="L88"/>
  <c r="M88"/>
  <c r="IA2"/>
  <c r="HE12"/>
  <c r="L93"/>
  <c r="M93"/>
  <c r="GM3" i="7"/>
  <c r="HS6" i="12"/>
  <c r="DI4" i="6"/>
  <c r="GM4" i="7"/>
  <c r="HB4" i="1"/>
  <c r="GD7" i="7"/>
  <c r="GT8" i="12"/>
  <c r="HW10"/>
  <c r="HV6"/>
  <c r="HX13"/>
  <c r="BJ7" i="1"/>
  <c r="HP6" i="12"/>
  <c r="HT8"/>
  <c r="HT6"/>
  <c r="HU11"/>
  <c r="HK13" i="13"/>
  <c r="HK10"/>
  <c r="HK12"/>
  <c r="HS13" i="12"/>
  <c r="FA4" i="6"/>
  <c r="AP9" i="1"/>
  <c r="AP5" s="1"/>
  <c r="AE5"/>
  <c r="HW7" i="12"/>
  <c r="HP13"/>
  <c r="GS10"/>
  <c r="IV6" i="4"/>
  <c r="HZ6"/>
  <c r="HD6"/>
  <c r="IK6"/>
  <c r="HO6"/>
  <c r="HT11" i="12"/>
  <c r="F18" i="11"/>
  <c r="E93"/>
  <c r="E94"/>
  <c r="E95"/>
  <c r="E92"/>
  <c r="E88"/>
  <c r="F15"/>
  <c r="E89"/>
  <c r="E90"/>
  <c r="E91"/>
  <c r="E84"/>
  <c r="F9"/>
  <c r="E97"/>
  <c r="E85"/>
  <c r="F16"/>
  <c r="E86"/>
  <c r="F17"/>
  <c r="E87"/>
  <c r="F14"/>
  <c r="F10"/>
  <c r="F8"/>
  <c r="E96"/>
  <c r="F13"/>
  <c r="HE13" s="1"/>
  <c r="F11"/>
  <c r="E83"/>
  <c r="F12"/>
  <c r="F6"/>
  <c r="F7"/>
  <c r="I97"/>
  <c r="I92"/>
  <c r="I88"/>
  <c r="I84"/>
  <c r="J13"/>
  <c r="J11"/>
  <c r="J10"/>
  <c r="J8"/>
  <c r="I95"/>
  <c r="I91"/>
  <c r="I87"/>
  <c r="I83"/>
  <c r="I96"/>
  <c r="J6"/>
  <c r="J7"/>
  <c r="I94"/>
  <c r="I90"/>
  <c r="I86"/>
  <c r="J18"/>
  <c r="J17"/>
  <c r="I93"/>
  <c r="I89"/>
  <c r="I85"/>
  <c r="J15"/>
  <c r="J19"/>
  <c r="J16"/>
  <c r="J12"/>
  <c r="J14"/>
  <c r="J9"/>
  <c r="HI9" s="1"/>
  <c r="M17"/>
  <c r="M13"/>
  <c r="M6"/>
  <c r="M19"/>
  <c r="M15"/>
  <c r="M8"/>
  <c r="M16"/>
  <c r="M18"/>
  <c r="M9"/>
  <c r="M7"/>
  <c r="M14"/>
  <c r="M11"/>
  <c r="M10"/>
  <c r="HL10" s="1"/>
  <c r="M12"/>
  <c r="GT5" i="13"/>
  <c r="GT9" s="1"/>
  <c r="HL6"/>
  <c r="HL7"/>
  <c r="HF13"/>
  <c r="HF10"/>
  <c r="HH13"/>
  <c r="HH12"/>
  <c r="AL6" i="3"/>
  <c r="AJ6"/>
  <c r="AG6" i="4"/>
  <c r="AC6"/>
  <c r="Y6"/>
  <c r="U6"/>
  <c r="Q6"/>
  <c r="AF6"/>
  <c r="AB6"/>
  <c r="X6"/>
  <c r="T6"/>
  <c r="P6"/>
  <c r="AH6"/>
  <c r="AD6"/>
  <c r="Z6"/>
  <c r="V6"/>
  <c r="R6"/>
  <c r="W6"/>
  <c r="S6"/>
  <c r="AA6"/>
  <c r="AE6"/>
  <c r="D7"/>
  <c r="B4" s="1"/>
  <c r="B1" s="1"/>
  <c r="IV7" i="3"/>
  <c r="HZ7"/>
  <c r="HD7"/>
  <c r="HO7"/>
  <c r="IK7"/>
  <c r="HS8" i="12"/>
  <c r="N16" i="7"/>
  <c r="N13"/>
  <c r="N18"/>
  <c r="N15"/>
  <c r="N14"/>
  <c r="N12"/>
  <c r="N10"/>
  <c r="N6"/>
  <c r="N11"/>
  <c r="N8"/>
  <c r="N7"/>
  <c r="N9"/>
  <c r="N17"/>
  <c r="DZ8" i="5"/>
  <c r="CD8"/>
  <c r="EL8"/>
  <c r="CP8"/>
  <c r="EX8"/>
  <c r="DB8"/>
  <c r="BF8"/>
  <c r="FJ8"/>
  <c r="DN8"/>
  <c r="BR8"/>
  <c r="HP7" i="12"/>
  <c r="GA7" i="7"/>
  <c r="HX9" i="12"/>
  <c r="HQ7"/>
  <c r="HM7" i="13"/>
  <c r="FX9" i="7"/>
  <c r="HS7" i="12"/>
  <c r="BD9" i="1"/>
  <c r="FI8"/>
  <c r="BY8"/>
  <c r="CT7"/>
  <c r="FF5"/>
  <c r="GT11" i="12"/>
  <c r="EX5" i="2"/>
  <c r="FJ5"/>
  <c r="FJ4" s="1"/>
  <c r="DN5"/>
  <c r="EL5"/>
  <c r="DZ5"/>
  <c r="CD5"/>
  <c r="CP5"/>
  <c r="BR5"/>
  <c r="BF5"/>
  <c r="DB5"/>
  <c r="CY4" i="6"/>
  <c r="HT12" i="12"/>
  <c r="HT13"/>
  <c r="HT10"/>
  <c r="GV8"/>
  <c r="HI11" i="13"/>
  <c r="HJ8"/>
  <c r="HW9" i="12"/>
  <c r="C7" i="4"/>
  <c r="AG7" i="3"/>
  <c r="AR7" s="1"/>
  <c r="AC7"/>
  <c r="AN7" s="1"/>
  <c r="Y7"/>
  <c r="AJ7" s="1"/>
  <c r="U7"/>
  <c r="Q7"/>
  <c r="AF7"/>
  <c r="AQ7" s="1"/>
  <c r="AB7"/>
  <c r="AM7" s="1"/>
  <c r="X7"/>
  <c r="T7"/>
  <c r="P7"/>
  <c r="AH7"/>
  <c r="AD7"/>
  <c r="AO7" s="1"/>
  <c r="Z7"/>
  <c r="AK7" s="1"/>
  <c r="V7"/>
  <c r="R7"/>
  <c r="AE7"/>
  <c r="AP7" s="1"/>
  <c r="AA7"/>
  <c r="AL7" s="1"/>
  <c r="S7"/>
  <c r="W7"/>
  <c r="AS6" i="4"/>
  <c r="GV13" i="12"/>
  <c r="HG11" i="13"/>
  <c r="HG8"/>
  <c r="M87"/>
  <c r="L87"/>
  <c r="L86"/>
  <c r="M86"/>
  <c r="HE6"/>
  <c r="HA5"/>
  <c r="HA8" s="1"/>
  <c r="L83"/>
  <c r="M83"/>
  <c r="M90"/>
  <c r="L90"/>
  <c r="HE7"/>
  <c r="HP8" i="12"/>
  <c r="HW8"/>
  <c r="HV11"/>
  <c r="GV7"/>
  <c r="HQ8"/>
  <c r="HK11" i="13"/>
  <c r="HK9"/>
  <c r="AS7" i="4"/>
  <c r="EM4" i="6"/>
  <c r="EL4"/>
  <c r="AJ9" i="1"/>
  <c r="AJ5" s="1"/>
  <c r="Y5"/>
  <c r="C39" i="2"/>
  <c r="C37"/>
  <c r="C33"/>
  <c r="C29"/>
  <c r="C25"/>
  <c r="C21"/>
  <c r="C17"/>
  <c r="C13"/>
  <c r="AG9"/>
  <c r="AC9"/>
  <c r="AN9" s="1"/>
  <c r="Y9"/>
  <c r="U9"/>
  <c r="Q9"/>
  <c r="Q5" s="1"/>
  <c r="C38"/>
  <c r="C36"/>
  <c r="C32"/>
  <c r="C28"/>
  <c r="C24"/>
  <c r="C20"/>
  <c r="C16"/>
  <c r="C12"/>
  <c r="AF9"/>
  <c r="AQ9" s="1"/>
  <c r="AB9"/>
  <c r="X9"/>
  <c r="T9"/>
  <c r="P9"/>
  <c r="C34"/>
  <c r="C30"/>
  <c r="C26"/>
  <c r="C22"/>
  <c r="C18"/>
  <c r="C14"/>
  <c r="C10"/>
  <c r="AH9"/>
  <c r="AH5" s="1"/>
  <c r="AD9"/>
  <c r="Z9"/>
  <c r="AK9" s="1"/>
  <c r="V9"/>
  <c r="R9"/>
  <c r="C31"/>
  <c r="C15"/>
  <c r="AA9"/>
  <c r="C40"/>
  <c r="C27"/>
  <c r="C11"/>
  <c r="W9"/>
  <c r="C35"/>
  <c r="C19"/>
  <c r="AE9"/>
  <c r="C23"/>
  <c r="S9"/>
  <c r="GT12" i="12"/>
  <c r="HR13"/>
  <c r="GG5" i="7"/>
  <c r="J89" s="1"/>
  <c r="HX10" i="12"/>
  <c r="FX3" i="7"/>
  <c r="GW14" i="12"/>
  <c r="F94" i="11"/>
  <c r="F86"/>
  <c r="F95"/>
  <c r="F87"/>
  <c r="G18"/>
  <c r="G7"/>
  <c r="F92"/>
  <c r="F84"/>
  <c r="F93"/>
  <c r="F85"/>
  <c r="G15"/>
  <c r="G16"/>
  <c r="G9"/>
  <c r="F90"/>
  <c r="F91"/>
  <c r="F83"/>
  <c r="G17"/>
  <c r="G14"/>
  <c r="G13"/>
  <c r="G10"/>
  <c r="F97"/>
  <c r="F88"/>
  <c r="F96"/>
  <c r="F89"/>
  <c r="G11"/>
  <c r="G12"/>
  <c r="G8"/>
  <c r="G6"/>
  <c r="G19" l="1"/>
  <c r="N19"/>
  <c r="H19"/>
  <c r="K19"/>
  <c r="F19"/>
  <c r="I19"/>
  <c r="Z1" i="16"/>
  <c r="AA17"/>
  <c r="AA18"/>
  <c r="AA19"/>
  <c r="AA20"/>
  <c r="AA6"/>
  <c r="AA7"/>
  <c r="AA9"/>
  <c r="AA8"/>
  <c r="AA10"/>
  <c r="AA11"/>
  <c r="AA12"/>
  <c r="AA13"/>
  <c r="D34" i="18"/>
  <c r="C33"/>
  <c r="C20" i="11"/>
  <c r="C19" i="7"/>
  <c r="K19" s="1"/>
  <c r="Q21" i="18"/>
  <c r="P19"/>
  <c r="P23" i="16"/>
  <c r="Q23"/>
  <c r="LC2"/>
  <c r="LP19" s="1"/>
  <c r="Q4" s="1"/>
  <c r="KW2"/>
  <c r="LH19" s="1"/>
  <c r="P4" s="1"/>
  <c r="AU5"/>
  <c r="AO5"/>
  <c r="AW5"/>
  <c r="AL5"/>
  <c r="AT5"/>
  <c r="AN5"/>
  <c r="AK5"/>
  <c r="FQ47" i="6"/>
  <c r="EE9" i="1"/>
  <c r="DT6"/>
  <c r="AU6"/>
  <c r="DV8"/>
  <c r="BT9"/>
  <c r="ES9"/>
  <c r="CY7"/>
  <c r="EP6"/>
  <c r="BQ6"/>
  <c r="ER8"/>
  <c r="DL9"/>
  <c r="EQ7"/>
  <c r="CO8"/>
  <c r="EE6"/>
  <c r="DJ7"/>
  <c r="BI9"/>
  <c r="GS12" i="13"/>
  <c r="FJ9" i="1"/>
  <c r="GS13" i="13"/>
  <c r="GI52" i="6"/>
  <c r="DO9" i="1"/>
  <c r="FE7"/>
  <c r="CG8"/>
  <c r="DK5"/>
  <c r="CR8"/>
  <c r="GC47" i="6"/>
  <c r="GR51"/>
  <c r="BH5" i="1"/>
  <c r="BU7"/>
  <c r="EV9"/>
  <c r="CD6"/>
  <c r="FZ51" i="6"/>
  <c r="BK8" i="1"/>
  <c r="CH9"/>
  <c r="DW6"/>
  <c r="EF14" i="9"/>
  <c r="CN14"/>
  <c r="DU14"/>
  <c r="CC14"/>
  <c r="AV14"/>
  <c r="FB14"/>
  <c r="DJ14"/>
  <c r="EE13"/>
  <c r="CM13"/>
  <c r="DT13"/>
  <c r="CB13"/>
  <c r="AU13"/>
  <c r="EQ14"/>
  <c r="BG14"/>
  <c r="FA13"/>
  <c r="DI13"/>
  <c r="BQ13"/>
  <c r="CX13"/>
  <c r="CY14"/>
  <c r="EP13"/>
  <c r="CS14"/>
  <c r="FG14"/>
  <c r="CH14"/>
  <c r="EV14"/>
  <c r="DO14"/>
  <c r="BW14"/>
  <c r="BA14"/>
  <c r="DY13"/>
  <c r="CR13"/>
  <c r="AZ13"/>
  <c r="FE12"/>
  <c r="DM12"/>
  <c r="CF12"/>
  <c r="FF13"/>
  <c r="CG13"/>
  <c r="ET12"/>
  <c r="BU12"/>
  <c r="EH11"/>
  <c r="BI11"/>
  <c r="DV10"/>
  <c r="AW10"/>
  <c r="FB9"/>
  <c r="DJ9"/>
  <c r="DD14"/>
  <c r="EU13"/>
  <c r="BV13"/>
  <c r="EI12"/>
  <c r="BJ12"/>
  <c r="DW11"/>
  <c r="AX11"/>
  <c r="EJ13"/>
  <c r="BK13"/>
  <c r="FD11"/>
  <c r="CE11"/>
  <c r="EG10"/>
  <c r="CZ10"/>
  <c r="BH10"/>
  <c r="EF9"/>
  <c r="CY9"/>
  <c r="BG9"/>
  <c r="EP8"/>
  <c r="CX8"/>
  <c r="EK14"/>
  <c r="BL14"/>
  <c r="CQ12"/>
  <c r="ES11"/>
  <c r="BT11"/>
  <c r="ER10"/>
  <c r="DK10"/>
  <c r="BS10"/>
  <c r="EQ9"/>
  <c r="EE8"/>
  <c r="CM8"/>
  <c r="DX12"/>
  <c r="AY12"/>
  <c r="DL11"/>
  <c r="FC10"/>
  <c r="CC9"/>
  <c r="DT8"/>
  <c r="CB8"/>
  <c r="AU8"/>
  <c r="DC13"/>
  <c r="BQ8"/>
  <c r="DU9"/>
  <c r="AV9"/>
  <c r="CO10"/>
  <c r="DI8"/>
  <c r="DA11"/>
  <c r="CN9"/>
  <c r="FA8"/>
  <c r="EC9"/>
  <c r="CK9"/>
  <c r="EY9"/>
  <c r="DR9"/>
  <c r="DQ8"/>
  <c r="BY8"/>
  <c r="DE7"/>
  <c r="BM7"/>
  <c r="CS6"/>
  <c r="BD9"/>
  <c r="DF8"/>
  <c r="BN8"/>
  <c r="CT7"/>
  <c r="BB7"/>
  <c r="FG6"/>
  <c r="CH6"/>
  <c r="CV9"/>
  <c r="BO9"/>
  <c r="EM8"/>
  <c r="CU8"/>
  <c r="BC8"/>
  <c r="FH7"/>
  <c r="EA7"/>
  <c r="CI7"/>
  <c r="EV6"/>
  <c r="DO6"/>
  <c r="BW6"/>
  <c r="BZ9"/>
  <c r="FI8"/>
  <c r="CJ8"/>
  <c r="DD6"/>
  <c r="FF5"/>
  <c r="CG5"/>
  <c r="DY5"/>
  <c r="DP7"/>
  <c r="EK6"/>
  <c r="EU5"/>
  <c r="BV5"/>
  <c r="DG9"/>
  <c r="CR5"/>
  <c r="AZ5"/>
  <c r="EN9"/>
  <c r="EW7"/>
  <c r="BX7"/>
  <c r="BL6"/>
  <c r="EJ5"/>
  <c r="DC5"/>
  <c r="BK5"/>
  <c r="EB8"/>
  <c r="BA6"/>
  <c r="EY6"/>
  <c r="DG6"/>
  <c r="EN6"/>
  <c r="CV6"/>
  <c r="BD6"/>
  <c r="EC6"/>
  <c r="CK6"/>
  <c r="BZ6"/>
  <c r="EM5"/>
  <c r="CU5"/>
  <c r="BC5"/>
  <c r="DR6"/>
  <c r="BO6"/>
  <c r="FI5"/>
  <c r="EB5"/>
  <c r="CJ5"/>
  <c r="DF5"/>
  <c r="BN5"/>
  <c r="DQ5"/>
  <c r="BY5"/>
  <c r="EJ14"/>
  <c r="DC14"/>
  <c r="DY14"/>
  <c r="CR14"/>
  <c r="AZ14"/>
  <c r="FF14"/>
  <c r="CG14"/>
  <c r="BK14"/>
  <c r="EI13"/>
  <c r="BJ13"/>
  <c r="DW12"/>
  <c r="AX12"/>
  <c r="EU14"/>
  <c r="BV14"/>
  <c r="DX13"/>
  <c r="CQ13"/>
  <c r="AY13"/>
  <c r="FD12"/>
  <c r="DL12"/>
  <c r="CE12"/>
  <c r="ER11"/>
  <c r="CZ11"/>
  <c r="BS11"/>
  <c r="EF10"/>
  <c r="CN10"/>
  <c r="BG10"/>
  <c r="DT9"/>
  <c r="CB9"/>
  <c r="FE13"/>
  <c r="DM13"/>
  <c r="CF13"/>
  <c r="ES12"/>
  <c r="DA12"/>
  <c r="BT12"/>
  <c r="EG11"/>
  <c r="CO11"/>
  <c r="BH11"/>
  <c r="EH12"/>
  <c r="BI12"/>
  <c r="CM9"/>
  <c r="AU9"/>
  <c r="FC11"/>
  <c r="CY10"/>
  <c r="EE9"/>
  <c r="CX9"/>
  <c r="BQ9"/>
  <c r="ET13"/>
  <c r="BU13"/>
  <c r="DV11"/>
  <c r="AW11"/>
  <c r="EQ10"/>
  <c r="DJ10"/>
  <c r="CC10"/>
  <c r="EP9"/>
  <c r="DI9"/>
  <c r="FA9"/>
  <c r="DK11"/>
  <c r="FB10"/>
  <c r="DU10"/>
  <c r="AV10"/>
  <c r="EY10"/>
  <c r="DG10"/>
  <c r="BO10"/>
  <c r="EM9"/>
  <c r="CU9"/>
  <c r="BC9"/>
  <c r="BZ10"/>
  <c r="DF9"/>
  <c r="BY9"/>
  <c r="FH8"/>
  <c r="EA8"/>
  <c r="CI8"/>
  <c r="EV7"/>
  <c r="DO7"/>
  <c r="BW7"/>
  <c r="EJ6"/>
  <c r="DC6"/>
  <c r="DR10"/>
  <c r="CK10"/>
  <c r="BD10"/>
  <c r="FI9"/>
  <c r="DQ9"/>
  <c r="CJ9"/>
  <c r="EW8"/>
  <c r="DP8"/>
  <c r="BX8"/>
  <c r="EK7"/>
  <c r="DD7"/>
  <c r="BL7"/>
  <c r="DY6"/>
  <c r="CR6"/>
  <c r="AZ6"/>
  <c r="EC10"/>
  <c r="CV10"/>
  <c r="EB9"/>
  <c r="DE8"/>
  <c r="BM8"/>
  <c r="CS7"/>
  <c r="BA7"/>
  <c r="FF6"/>
  <c r="CG6"/>
  <c r="FG7"/>
  <c r="CH7"/>
  <c r="DX5"/>
  <c r="CQ5"/>
  <c r="AY5"/>
  <c r="BJ5"/>
  <c r="FE5"/>
  <c r="DM5"/>
  <c r="CF5"/>
  <c r="EN10"/>
  <c r="BK6"/>
  <c r="EI5"/>
  <c r="BN9"/>
  <c r="CT8"/>
  <c r="BV6"/>
  <c r="ET5"/>
  <c r="BU5"/>
  <c r="BB8"/>
  <c r="EU6"/>
  <c r="EP14"/>
  <c r="CX14"/>
  <c r="EE14"/>
  <c r="CM14"/>
  <c r="DT14"/>
  <c r="CB14"/>
  <c r="AU14"/>
  <c r="FA14"/>
  <c r="DI14"/>
  <c r="BQ14"/>
  <c r="FH14"/>
  <c r="EA14"/>
  <c r="CI14"/>
  <c r="EW14"/>
  <c r="DP14"/>
  <c r="BX14"/>
  <c r="DE14"/>
  <c r="BM14"/>
  <c r="CT14"/>
  <c r="FG13"/>
  <c r="CH13"/>
  <c r="EU12"/>
  <c r="BV12"/>
  <c r="EV13"/>
  <c r="DO13"/>
  <c r="BW13"/>
  <c r="EJ12"/>
  <c r="DC12"/>
  <c r="BK12"/>
  <c r="DX11"/>
  <c r="CQ11"/>
  <c r="AY11"/>
  <c r="FD10"/>
  <c r="DL10"/>
  <c r="CE10"/>
  <c r="ER9"/>
  <c r="CZ9"/>
  <c r="BS9"/>
  <c r="EK13"/>
  <c r="DD13"/>
  <c r="BL13"/>
  <c r="DY12"/>
  <c r="CR12"/>
  <c r="AZ12"/>
  <c r="FE11"/>
  <c r="DM11"/>
  <c r="CF11"/>
  <c r="ET11"/>
  <c r="BU11"/>
  <c r="ES10"/>
  <c r="BT10"/>
  <c r="EF8"/>
  <c r="CN8"/>
  <c r="BG8"/>
  <c r="DT7"/>
  <c r="CB7"/>
  <c r="AU7"/>
  <c r="CS13"/>
  <c r="EI11"/>
  <c r="BJ11"/>
  <c r="DK9"/>
  <c r="DU8"/>
  <c r="CC8"/>
  <c r="AV8"/>
  <c r="FA7"/>
  <c r="DI7"/>
  <c r="BQ7"/>
  <c r="BB14"/>
  <c r="BA13"/>
  <c r="DW10"/>
  <c r="AX10"/>
  <c r="FC9"/>
  <c r="DV9"/>
  <c r="CO9"/>
  <c r="AW9"/>
  <c r="FB8"/>
  <c r="DJ8"/>
  <c r="EP7"/>
  <c r="CX7"/>
  <c r="EH10"/>
  <c r="BI10"/>
  <c r="EQ8"/>
  <c r="CM7"/>
  <c r="DA10"/>
  <c r="CY8"/>
  <c r="BH9"/>
  <c r="FF12"/>
  <c r="CG12"/>
  <c r="EE7"/>
  <c r="EG9"/>
  <c r="EC11"/>
  <c r="CK11"/>
  <c r="DQ10"/>
  <c r="BY10"/>
  <c r="DE9"/>
  <c r="BM9"/>
  <c r="DR11"/>
  <c r="BZ11"/>
  <c r="DG11"/>
  <c r="EM10"/>
  <c r="DF10"/>
  <c r="CS8"/>
  <c r="BA8"/>
  <c r="FF7"/>
  <c r="CG7"/>
  <c r="ET6"/>
  <c r="CV11"/>
  <c r="EW9"/>
  <c r="BX9"/>
  <c r="FG8"/>
  <c r="CH8"/>
  <c r="EU7"/>
  <c r="BV7"/>
  <c r="EI6"/>
  <c r="BJ6"/>
  <c r="EY11"/>
  <c r="BO11"/>
  <c r="FI10"/>
  <c r="CJ10"/>
  <c r="BC10"/>
  <c r="FH9"/>
  <c r="DP9"/>
  <c r="CI9"/>
  <c r="BB9"/>
  <c r="EV8"/>
  <c r="DO8"/>
  <c r="BW8"/>
  <c r="EJ7"/>
  <c r="DC7"/>
  <c r="BK7"/>
  <c r="DX6"/>
  <c r="CQ6"/>
  <c r="AY6"/>
  <c r="EA9"/>
  <c r="DD8"/>
  <c r="EH5"/>
  <c r="BI5"/>
  <c r="DA5"/>
  <c r="EB10"/>
  <c r="CT9"/>
  <c r="EK8"/>
  <c r="BL8"/>
  <c r="FE6"/>
  <c r="DW5"/>
  <c r="AX5"/>
  <c r="AZ7"/>
  <c r="ES5"/>
  <c r="EN11"/>
  <c r="CU10"/>
  <c r="CR7"/>
  <c r="DM6"/>
  <c r="CF6"/>
  <c r="FD5"/>
  <c r="DL5"/>
  <c r="CE5"/>
  <c r="BD11"/>
  <c r="BN10"/>
  <c r="DY7"/>
  <c r="BU6"/>
  <c r="BT5"/>
  <c r="EN13"/>
  <c r="CV13"/>
  <c r="BD13"/>
  <c r="FI12"/>
  <c r="EB12"/>
  <c r="CJ12"/>
  <c r="EC13"/>
  <c r="CK13"/>
  <c r="DQ12"/>
  <c r="BY12"/>
  <c r="DE11"/>
  <c r="BM11"/>
  <c r="CS10"/>
  <c r="BA10"/>
  <c r="FF9"/>
  <c r="CG9"/>
  <c r="DR13"/>
  <c r="BZ13"/>
  <c r="DF12"/>
  <c r="BN12"/>
  <c r="CT11"/>
  <c r="BB11"/>
  <c r="CU12"/>
  <c r="EA11"/>
  <c r="DY9"/>
  <c r="AZ9"/>
  <c r="ET8"/>
  <c r="BU8"/>
  <c r="EH7"/>
  <c r="BI7"/>
  <c r="DV6"/>
  <c r="EY13"/>
  <c r="BC12"/>
  <c r="DP11"/>
  <c r="EK10"/>
  <c r="BL10"/>
  <c r="EJ9"/>
  <c r="CR9"/>
  <c r="BK9"/>
  <c r="EI8"/>
  <c r="BJ8"/>
  <c r="DW7"/>
  <c r="AX7"/>
  <c r="FC6"/>
  <c r="DK6"/>
  <c r="DG13"/>
  <c r="FH11"/>
  <c r="CI11"/>
  <c r="EV10"/>
  <c r="DD10"/>
  <c r="BW10"/>
  <c r="EU9"/>
  <c r="DC9"/>
  <c r="BV9"/>
  <c r="DX8"/>
  <c r="CQ8"/>
  <c r="AY8"/>
  <c r="FD7"/>
  <c r="DL7"/>
  <c r="CE7"/>
  <c r="ER6"/>
  <c r="CZ6"/>
  <c r="BS6"/>
  <c r="FG10"/>
  <c r="CH10"/>
  <c r="DA7"/>
  <c r="BH6"/>
  <c r="FB5"/>
  <c r="DJ5"/>
  <c r="AV5"/>
  <c r="EW11"/>
  <c r="BX11"/>
  <c r="FE8"/>
  <c r="CF8"/>
  <c r="AW6"/>
  <c r="EQ5"/>
  <c r="CY5"/>
  <c r="ES7"/>
  <c r="DU5"/>
  <c r="CC5"/>
  <c r="BO13"/>
  <c r="DM8"/>
  <c r="EG6"/>
  <c r="EF5"/>
  <c r="CN5"/>
  <c r="BG5"/>
  <c r="EM12"/>
  <c r="DO10"/>
  <c r="BT7"/>
  <c r="CO6"/>
  <c r="FD14"/>
  <c r="DL14"/>
  <c r="CE14"/>
  <c r="ES14"/>
  <c r="DA14"/>
  <c r="BT14"/>
  <c r="EH14"/>
  <c r="BI14"/>
  <c r="FC13"/>
  <c r="DK13"/>
  <c r="EQ12"/>
  <c r="CY12"/>
  <c r="AX14"/>
  <c r="ER13"/>
  <c r="CZ13"/>
  <c r="BS13"/>
  <c r="EF12"/>
  <c r="CN12"/>
  <c r="BG12"/>
  <c r="DT11"/>
  <c r="CB11"/>
  <c r="AU11"/>
  <c r="DW14"/>
  <c r="EG13"/>
  <c r="CO13"/>
  <c r="BH13"/>
  <c r="DU12"/>
  <c r="CC12"/>
  <c r="AV12"/>
  <c r="FA11"/>
  <c r="DI11"/>
  <c r="BQ11"/>
  <c r="FB12"/>
  <c r="CX11"/>
  <c r="DJ12"/>
  <c r="CM11"/>
  <c r="EP11"/>
  <c r="AW13"/>
  <c r="DV13"/>
  <c r="EE11"/>
  <c r="ET14"/>
  <c r="BU14"/>
  <c r="EI14"/>
  <c r="BJ14"/>
  <c r="DX14"/>
  <c r="CQ14"/>
  <c r="AY14"/>
  <c r="DM14"/>
  <c r="ES13"/>
  <c r="DA13"/>
  <c r="BT13"/>
  <c r="EG12"/>
  <c r="CO12"/>
  <c r="BH12"/>
  <c r="EH13"/>
  <c r="BI13"/>
  <c r="DV12"/>
  <c r="AW12"/>
  <c r="FB11"/>
  <c r="DJ11"/>
  <c r="EP10"/>
  <c r="CX10"/>
  <c r="DW13"/>
  <c r="AX13"/>
  <c r="FC12"/>
  <c r="DK12"/>
  <c r="EQ11"/>
  <c r="CY11"/>
  <c r="FE14"/>
  <c r="CF14"/>
  <c r="FD13"/>
  <c r="CE13"/>
  <c r="CN11"/>
  <c r="FA10"/>
  <c r="DT10"/>
  <c r="CM10"/>
  <c r="AU10"/>
  <c r="DL13"/>
  <c r="CC11"/>
  <c r="EE10"/>
  <c r="ER12"/>
  <c r="BS12"/>
  <c r="EF11"/>
  <c r="BG11"/>
  <c r="BQ10"/>
  <c r="DU11"/>
  <c r="AV11"/>
  <c r="DI10"/>
  <c r="CZ12"/>
  <c r="CB10"/>
  <c r="DR12"/>
  <c r="BZ12"/>
  <c r="EY12"/>
  <c r="DG12"/>
  <c r="BO12"/>
  <c r="EM11"/>
  <c r="CU11"/>
  <c r="BC11"/>
  <c r="FH10"/>
  <c r="EA10"/>
  <c r="CI10"/>
  <c r="EV9"/>
  <c r="DO9"/>
  <c r="BW9"/>
  <c r="EN12"/>
  <c r="CV12"/>
  <c r="BD12"/>
  <c r="FI11"/>
  <c r="EB11"/>
  <c r="CJ11"/>
  <c r="DQ11"/>
  <c r="CT10"/>
  <c r="BM10"/>
  <c r="EK9"/>
  <c r="CS9"/>
  <c r="BL9"/>
  <c r="EJ8"/>
  <c r="DC8"/>
  <c r="BK8"/>
  <c r="DX7"/>
  <c r="CQ7"/>
  <c r="AY7"/>
  <c r="FD6"/>
  <c r="DL6"/>
  <c r="EC12"/>
  <c r="DF11"/>
  <c r="EW10"/>
  <c r="DE10"/>
  <c r="BX10"/>
  <c r="DD9"/>
  <c r="DY8"/>
  <c r="CR8"/>
  <c r="AZ8"/>
  <c r="FE7"/>
  <c r="DM7"/>
  <c r="CF7"/>
  <c r="ES6"/>
  <c r="DA6"/>
  <c r="BT6"/>
  <c r="CK12"/>
  <c r="BY11"/>
  <c r="DP10"/>
  <c r="FF8"/>
  <c r="CG8"/>
  <c r="ET7"/>
  <c r="BU7"/>
  <c r="EH6"/>
  <c r="BI6"/>
  <c r="BA9"/>
  <c r="DW6"/>
  <c r="AX6"/>
  <c r="ER5"/>
  <c r="CZ5"/>
  <c r="BS5"/>
  <c r="CE6"/>
  <c r="DK5"/>
  <c r="BB10"/>
  <c r="EI7"/>
  <c r="BJ7"/>
  <c r="EG5"/>
  <c r="CO5"/>
  <c r="BH5"/>
  <c r="EU8"/>
  <c r="BV8"/>
  <c r="FC5"/>
  <c r="BN11"/>
  <c r="DV5"/>
  <c r="AW5"/>
  <c r="FG9"/>
  <c r="CH9"/>
  <c r="EC7"/>
  <c r="CK7"/>
  <c r="DQ6"/>
  <c r="DR7"/>
  <c r="BZ7"/>
  <c r="DF6"/>
  <c r="BN6"/>
  <c r="EY7"/>
  <c r="DG7"/>
  <c r="BO7"/>
  <c r="EM6"/>
  <c r="CU6"/>
  <c r="BC6"/>
  <c r="EN7"/>
  <c r="FI6"/>
  <c r="CJ6"/>
  <c r="DE5"/>
  <c r="BM5"/>
  <c r="EW5"/>
  <c r="BX5"/>
  <c r="CV7"/>
  <c r="BY6"/>
  <c r="CT5"/>
  <c r="BB5"/>
  <c r="BD7"/>
  <c r="FH5"/>
  <c r="EA5"/>
  <c r="CI5"/>
  <c r="EB6"/>
  <c r="DP5"/>
  <c r="GF49" i="6"/>
  <c r="EC5" i="9"/>
  <c r="EC4" s="1"/>
  <c r="CK5"/>
  <c r="CK4" s="1"/>
  <c r="EN5"/>
  <c r="EN4" s="1"/>
  <c r="DR5"/>
  <c r="DR4" s="1"/>
  <c r="BZ5"/>
  <c r="BZ4" s="1"/>
  <c r="EY5"/>
  <c r="EY4" s="1"/>
  <c r="DG5"/>
  <c r="DG4" s="1"/>
  <c r="BO5"/>
  <c r="BO4" s="1"/>
  <c r="CV5"/>
  <c r="CV4" s="1"/>
  <c r="BD5"/>
  <c r="BD4" s="1"/>
  <c r="DV14"/>
  <c r="FC14"/>
  <c r="DK14"/>
  <c r="ER14"/>
  <c r="CZ14"/>
  <c r="BS14"/>
  <c r="EG14"/>
  <c r="DU13"/>
  <c r="CC13"/>
  <c r="AV13"/>
  <c r="FA12"/>
  <c r="DI12"/>
  <c r="BQ12"/>
  <c r="CO14"/>
  <c r="BH14"/>
  <c r="FB13"/>
  <c r="DJ13"/>
  <c r="EP12"/>
  <c r="CX12"/>
  <c r="AW14"/>
  <c r="EQ13"/>
  <c r="CY13"/>
  <c r="EE12"/>
  <c r="CM12"/>
  <c r="CB12"/>
  <c r="EF13"/>
  <c r="BG13"/>
  <c r="CN13"/>
  <c r="DT12"/>
  <c r="AU12"/>
  <c r="DQ14"/>
  <c r="BY14"/>
  <c r="DF14"/>
  <c r="BN14"/>
  <c r="EM14"/>
  <c r="CU14"/>
  <c r="BC14"/>
  <c r="EW13"/>
  <c r="DP13"/>
  <c r="BX13"/>
  <c r="EK12"/>
  <c r="DD12"/>
  <c r="BL12"/>
  <c r="EB14"/>
  <c r="DE13"/>
  <c r="BM13"/>
  <c r="CS12"/>
  <c r="BA12"/>
  <c r="FF11"/>
  <c r="CG11"/>
  <c r="ET10"/>
  <c r="BU10"/>
  <c r="EH9"/>
  <c r="BI9"/>
  <c r="FI14"/>
  <c r="CJ14"/>
  <c r="CT13"/>
  <c r="BB13"/>
  <c r="FG12"/>
  <c r="CH12"/>
  <c r="EU11"/>
  <c r="BV11"/>
  <c r="DO12"/>
  <c r="EJ11"/>
  <c r="BK11"/>
  <c r="DM10"/>
  <c r="ES9"/>
  <c r="DL9"/>
  <c r="BT9"/>
  <c r="DV8"/>
  <c r="AW8"/>
  <c r="FB7"/>
  <c r="DJ7"/>
  <c r="EP6"/>
  <c r="CX6"/>
  <c r="EV12"/>
  <c r="BW12"/>
  <c r="DY11"/>
  <c r="AZ11"/>
  <c r="FE10"/>
  <c r="DX10"/>
  <c r="CF10"/>
  <c r="AY10"/>
  <c r="FD9"/>
  <c r="DW9"/>
  <c r="CE9"/>
  <c r="AX9"/>
  <c r="FC8"/>
  <c r="DK8"/>
  <c r="EQ7"/>
  <c r="CY7"/>
  <c r="EE6"/>
  <c r="CM6"/>
  <c r="EA13"/>
  <c r="DC11"/>
  <c r="EI10"/>
  <c r="CQ10"/>
  <c r="BJ10"/>
  <c r="ER8"/>
  <c r="CZ8"/>
  <c r="BS8"/>
  <c r="EF7"/>
  <c r="CN7"/>
  <c r="BG7"/>
  <c r="DT6"/>
  <c r="CB6"/>
  <c r="AU6"/>
  <c r="DA9"/>
  <c r="DU7"/>
  <c r="AV7"/>
  <c r="BQ6"/>
  <c r="FH13"/>
  <c r="CI13"/>
  <c r="CC7"/>
  <c r="CR11"/>
  <c r="EG8"/>
  <c r="BH8"/>
  <c r="FA6"/>
  <c r="CO8"/>
  <c r="DI6"/>
  <c r="EY14"/>
  <c r="DG14"/>
  <c r="BO14"/>
  <c r="EN14"/>
  <c r="CV14"/>
  <c r="BD14"/>
  <c r="EC14"/>
  <c r="CK14"/>
  <c r="BZ14"/>
  <c r="DF13"/>
  <c r="BN13"/>
  <c r="CT12"/>
  <c r="BB12"/>
  <c r="EM13"/>
  <c r="CU13"/>
  <c r="BC13"/>
  <c r="FH12"/>
  <c r="EA12"/>
  <c r="CI12"/>
  <c r="EV11"/>
  <c r="DO11"/>
  <c r="BW11"/>
  <c r="EJ10"/>
  <c r="DC10"/>
  <c r="BK10"/>
  <c r="DX9"/>
  <c r="CQ9"/>
  <c r="AY9"/>
  <c r="FI13"/>
  <c r="EB13"/>
  <c r="CJ13"/>
  <c r="EW12"/>
  <c r="DP12"/>
  <c r="BX12"/>
  <c r="EK11"/>
  <c r="DD11"/>
  <c r="BL11"/>
  <c r="DQ13"/>
  <c r="BA11"/>
  <c r="FF10"/>
  <c r="DY10"/>
  <c r="CG10"/>
  <c r="AZ10"/>
  <c r="FE9"/>
  <c r="CF9"/>
  <c r="FD8"/>
  <c r="DL8"/>
  <c r="CE8"/>
  <c r="ER7"/>
  <c r="CZ7"/>
  <c r="BS7"/>
  <c r="EF6"/>
  <c r="CN6"/>
  <c r="BY13"/>
  <c r="CR10"/>
  <c r="ES8"/>
  <c r="DA8"/>
  <c r="BT8"/>
  <c r="EG7"/>
  <c r="CO7"/>
  <c r="BH7"/>
  <c r="DU6"/>
  <c r="CC6"/>
  <c r="AV6"/>
  <c r="DR14"/>
  <c r="DE12"/>
  <c r="CS11"/>
  <c r="EI9"/>
  <c r="BJ9"/>
  <c r="EH8"/>
  <c r="BI8"/>
  <c r="DV7"/>
  <c r="AW7"/>
  <c r="FB6"/>
  <c r="DJ6"/>
  <c r="FG11"/>
  <c r="CH11"/>
  <c r="DW8"/>
  <c r="AX8"/>
  <c r="EQ6"/>
  <c r="DT5"/>
  <c r="CB5"/>
  <c r="AU5"/>
  <c r="CM5"/>
  <c r="ET9"/>
  <c r="BU9"/>
  <c r="FC7"/>
  <c r="CY6"/>
  <c r="BG6"/>
  <c r="FA5"/>
  <c r="DI5"/>
  <c r="BQ5"/>
  <c r="BM12"/>
  <c r="EE5"/>
  <c r="EU10"/>
  <c r="BV10"/>
  <c r="DM9"/>
  <c r="DK7"/>
  <c r="EP5"/>
  <c r="CX5"/>
  <c r="EY8"/>
  <c r="DG8"/>
  <c r="BO8"/>
  <c r="EM7"/>
  <c r="CU7"/>
  <c r="BC7"/>
  <c r="FH6"/>
  <c r="EA6"/>
  <c r="EN8"/>
  <c r="CV8"/>
  <c r="BD8"/>
  <c r="FI7"/>
  <c r="EB7"/>
  <c r="CJ7"/>
  <c r="EW6"/>
  <c r="DP6"/>
  <c r="BX6"/>
  <c r="EC8"/>
  <c r="CK8"/>
  <c r="DQ7"/>
  <c r="BY7"/>
  <c r="DE6"/>
  <c r="BM6"/>
  <c r="BN7"/>
  <c r="EV5"/>
  <c r="DO5"/>
  <c r="BW5"/>
  <c r="DR8"/>
  <c r="CI6"/>
  <c r="EK5"/>
  <c r="DD5"/>
  <c r="BL5"/>
  <c r="DF7"/>
  <c r="FG5"/>
  <c r="BZ8"/>
  <c r="CT6"/>
  <c r="BB6"/>
  <c r="CS5"/>
  <c r="BA5"/>
  <c r="CH5"/>
  <c r="DN9" i="1"/>
  <c r="FW61" i="6"/>
  <c r="CD9" i="1"/>
  <c r="CP9"/>
  <c r="BF9"/>
  <c r="DO6"/>
  <c r="DE7"/>
  <c r="HB8" i="3"/>
  <c r="EV7" i="1"/>
  <c r="DU7"/>
  <c r="CB6"/>
  <c r="AW8"/>
  <c r="EG8"/>
  <c r="CM6"/>
  <c r="BH8"/>
  <c r="AV7"/>
  <c r="FB7"/>
  <c r="EH9"/>
  <c r="DA9"/>
  <c r="GV8" i="13"/>
  <c r="ET5" i="1"/>
  <c r="S5" i="2"/>
  <c r="R5"/>
  <c r="AN5"/>
  <c r="EL9" i="1"/>
  <c r="EX9"/>
  <c r="CH6"/>
  <c r="CK9"/>
  <c r="BG7"/>
  <c r="CX6"/>
  <c r="BS8"/>
  <c r="FC8"/>
  <c r="DI6"/>
  <c r="CZ8"/>
  <c r="CN7"/>
  <c r="AX9"/>
  <c r="FD9"/>
  <c r="GR49" i="6"/>
  <c r="GV13" i="13"/>
  <c r="AY5" i="1"/>
  <c r="EW8"/>
  <c r="EI5"/>
  <c r="DF9"/>
  <c r="AY6"/>
  <c r="BY4" i="5"/>
  <c r="GC50" i="6"/>
  <c r="DT8" i="1"/>
  <c r="CE5"/>
  <c r="DL5"/>
  <c r="GU9" i="13"/>
  <c r="GR56" i="6"/>
  <c r="GR53"/>
  <c r="EU6" i="1"/>
  <c r="CS7"/>
  <c r="BV6"/>
  <c r="GR48" i="6"/>
  <c r="DW5" i="1"/>
  <c r="BV7"/>
  <c r="GU10" i="13"/>
  <c r="BX4" i="5"/>
  <c r="X5" i="2"/>
  <c r="BH8" s="1"/>
  <c r="DZ9" i="1"/>
  <c r="BR9"/>
  <c r="AZ5"/>
  <c r="CJ8"/>
  <c r="DY5"/>
  <c r="EN9"/>
  <c r="CS8"/>
  <c r="EA9"/>
  <c r="GR52" i="6"/>
  <c r="DP8" i="1"/>
  <c r="DQ9"/>
  <c r="BM8"/>
  <c r="EE7"/>
  <c r="GR50" i="6"/>
  <c r="FI4" i="5"/>
  <c r="FZ49" i="6"/>
  <c r="DF4" i="5"/>
  <c r="BC4"/>
  <c r="BN4"/>
  <c r="EN5" i="1"/>
  <c r="EN4" s="1"/>
  <c r="GF50" i="6"/>
  <c r="EJ5" i="1"/>
  <c r="BX7"/>
  <c r="BA6"/>
  <c r="EK6"/>
  <c r="DF8"/>
  <c r="DD6"/>
  <c r="CU8"/>
  <c r="BK5"/>
  <c r="EU5"/>
  <c r="EA7"/>
  <c r="DG9"/>
  <c r="BZ9"/>
  <c r="GC49" i="6"/>
  <c r="BX8" i="1"/>
  <c r="CT8"/>
  <c r="EM9"/>
  <c r="BU5"/>
  <c r="FE5"/>
  <c r="DO7"/>
  <c r="BJ5"/>
  <c r="BL7"/>
  <c r="BY9"/>
  <c r="CR6"/>
  <c r="CI8"/>
  <c r="CU9"/>
  <c r="EB9"/>
  <c r="EP9"/>
  <c r="AQ5" i="2"/>
  <c r="DZ7" s="1"/>
  <c r="FW49" i="6"/>
  <c r="BB7" i="1"/>
  <c r="FH7"/>
  <c r="BW6"/>
  <c r="FG6"/>
  <c r="EB8"/>
  <c r="EV6"/>
  <c r="DQ8"/>
  <c r="CG5"/>
  <c r="BM7"/>
  <c r="EW7"/>
  <c r="EC9"/>
  <c r="CV9"/>
  <c r="DZ4" i="5"/>
  <c r="FH8" i="1"/>
  <c r="BC9"/>
  <c r="DC6"/>
  <c r="CQ5"/>
  <c r="BA7"/>
  <c r="EK7"/>
  <c r="CF5"/>
  <c r="CH7"/>
  <c r="FI9"/>
  <c r="EJ6"/>
  <c r="DE8"/>
  <c r="BN9"/>
  <c r="GO49" i="6"/>
  <c r="EM5" i="1"/>
  <c r="GF51" i="6"/>
  <c r="FZ47"/>
  <c r="W5" i="2"/>
  <c r="EE7" s="1"/>
  <c r="T5"/>
  <c r="GV14" i="13"/>
  <c r="DP7" i="1"/>
  <c r="BV5"/>
  <c r="CR5"/>
  <c r="CS6"/>
  <c r="BN8"/>
  <c r="BL6"/>
  <c r="BC8"/>
  <c r="EM8"/>
  <c r="DC5"/>
  <c r="CI7"/>
  <c r="BO9"/>
  <c r="EY9"/>
  <c r="BK6"/>
  <c r="CG6"/>
  <c r="BB8"/>
  <c r="DM5"/>
  <c r="BW7"/>
  <c r="FG7"/>
  <c r="DX5"/>
  <c r="DD7"/>
  <c r="AZ6"/>
  <c r="FF6"/>
  <c r="EA8"/>
  <c r="CV6"/>
  <c r="FQ53" i="6"/>
  <c r="F25" s="1"/>
  <c r="GF52"/>
  <c r="FZ53"/>
  <c r="DU9" i="1"/>
  <c r="DR5"/>
  <c r="DR4" s="1"/>
  <c r="BO5"/>
  <c r="BO4" s="1"/>
  <c r="EY5"/>
  <c r="EY4" s="1"/>
  <c r="EF9"/>
  <c r="BD5"/>
  <c r="BD4" s="1"/>
  <c r="CK5"/>
  <c r="CK4" s="1"/>
  <c r="EX4" i="5"/>
  <c r="ET4"/>
  <c r="AV8" i="1"/>
  <c r="EE8"/>
  <c r="CV5"/>
  <c r="CV4" s="1"/>
  <c r="BZ5"/>
  <c r="BZ4" s="1"/>
  <c r="AY4" i="5"/>
  <c r="HA4" i="12"/>
  <c r="F4" s="1"/>
  <c r="F3" s="1"/>
  <c r="EB4" i="5"/>
  <c r="DQ4"/>
  <c r="CJ4"/>
  <c r="GF47" i="6"/>
  <c r="GY4" i="12"/>
  <c r="H4" s="1"/>
  <c r="H3" s="1"/>
  <c r="EM4" i="5"/>
  <c r="FW74" i="6"/>
  <c r="GF48"/>
  <c r="GR55"/>
  <c r="GO51"/>
  <c r="DY8" i="1"/>
  <c r="BT6"/>
  <c r="CZ5"/>
  <c r="AW5"/>
  <c r="EG5"/>
  <c r="BI6"/>
  <c r="ES6"/>
  <c r="EJ8"/>
  <c r="EK9"/>
  <c r="EQ9"/>
  <c r="GL53" i="6"/>
  <c r="U5" i="2"/>
  <c r="GO50" i="6"/>
  <c r="BK7" i="1"/>
  <c r="EI6"/>
  <c r="BB9"/>
  <c r="EL4" i="5"/>
  <c r="GX13" i="13"/>
  <c r="DD9" i="1"/>
  <c r="AX6"/>
  <c r="FD6"/>
  <c r="DV5"/>
  <c r="DX7"/>
  <c r="BS5"/>
  <c r="FC5"/>
  <c r="DM7"/>
  <c r="CE6"/>
  <c r="AZ8"/>
  <c r="FF8"/>
  <c r="BW9"/>
  <c r="FG9"/>
  <c r="DP4" i="5"/>
  <c r="BF6" i="1"/>
  <c r="BR6"/>
  <c r="EC6"/>
  <c r="DV9"/>
  <c r="FB8"/>
  <c r="CB8"/>
  <c r="BQ8"/>
  <c r="BG9"/>
  <c r="CN9"/>
  <c r="GC48" i="6"/>
  <c r="V5" i="2"/>
  <c r="EE8" s="1"/>
  <c r="GS7" i="13"/>
  <c r="EU8" i="1"/>
  <c r="CF7"/>
  <c r="CQ7"/>
  <c r="BA9"/>
  <c r="GS11" i="13"/>
  <c r="EL6" i="1"/>
  <c r="DZ6"/>
  <c r="AU8"/>
  <c r="FA8"/>
  <c r="GY11" i="13"/>
  <c r="DX6" i="1"/>
  <c r="DD8"/>
  <c r="FH9"/>
  <c r="GX14" i="13"/>
  <c r="GZ10"/>
  <c r="DL6" i="1"/>
  <c r="EH6"/>
  <c r="DC8"/>
  <c r="ER5"/>
  <c r="ET7"/>
  <c r="CO5"/>
  <c r="AY7"/>
  <c r="EI7"/>
  <c r="DA6"/>
  <c r="BV8"/>
  <c r="BL9"/>
  <c r="GS9" i="13"/>
  <c r="BB4" i="5"/>
  <c r="GS10" i="13"/>
  <c r="DB6" i="1"/>
  <c r="FJ6"/>
  <c r="BC5"/>
  <c r="CX7"/>
  <c r="BQ9"/>
  <c r="CX8"/>
  <c r="CM8"/>
  <c r="CY9"/>
  <c r="DJ9"/>
  <c r="CU4" i="5"/>
  <c r="GC51" i="6"/>
  <c r="FE4" i="5"/>
  <c r="EA4"/>
  <c r="FH4"/>
  <c r="HB7" i="3"/>
  <c r="GV12" i="13"/>
  <c r="GO48" i="6"/>
  <c r="GS14" i="13"/>
  <c r="BM4" i="5"/>
  <c r="EW4"/>
  <c r="GR47" i="6"/>
  <c r="CP6" i="1"/>
  <c r="EX6"/>
  <c r="DF5"/>
  <c r="AU7"/>
  <c r="DK9"/>
  <c r="EP8"/>
  <c r="DI8"/>
  <c r="CC9"/>
  <c r="AV9"/>
  <c r="AZ4" i="5"/>
  <c r="DE4"/>
  <c r="GW13" i="13"/>
  <c r="GY7"/>
  <c r="GW9"/>
  <c r="GY8"/>
  <c r="GW10"/>
  <c r="GU4" i="12"/>
  <c r="L4" s="1"/>
  <c r="L3" s="1"/>
  <c r="GW11" i="13"/>
  <c r="D24" i="16"/>
  <c r="GZ13" i="13"/>
  <c r="BH4" i="5"/>
  <c r="CG4"/>
  <c r="BK4"/>
  <c r="EF4"/>
  <c r="BJ4"/>
  <c r="GI53" i="6"/>
  <c r="HB4" i="2"/>
  <c r="CY4" i="5"/>
  <c r="AK5" i="2"/>
  <c r="HV9" i="13"/>
  <c r="HP7"/>
  <c r="BV4" i="5"/>
  <c r="BU4"/>
  <c r="FF4"/>
  <c r="CG7" i="1"/>
  <c r="DY7"/>
  <c r="EU7"/>
  <c r="ET6"/>
  <c r="DO8"/>
  <c r="BU6"/>
  <c r="FE6"/>
  <c r="EV8"/>
  <c r="EH5"/>
  <c r="CR7"/>
  <c r="BX9"/>
  <c r="BM9"/>
  <c r="EW9"/>
  <c r="GX12" i="13"/>
  <c r="GT7"/>
  <c r="GT6"/>
  <c r="GS4" i="12"/>
  <c r="N4" s="1"/>
  <c r="N2" s="1"/>
  <c r="GU12" i="13"/>
  <c r="GU13"/>
  <c r="CT4" i="5"/>
  <c r="BA4"/>
  <c r="GX9" i="13"/>
  <c r="GX10"/>
  <c r="BO6" i="1"/>
  <c r="BY5"/>
  <c r="FI5"/>
  <c r="EB5"/>
  <c r="DR6"/>
  <c r="BG8"/>
  <c r="CY8"/>
  <c r="DT7"/>
  <c r="BQ7"/>
  <c r="FA7"/>
  <c r="CN8"/>
  <c r="AW9"/>
  <c r="EG9"/>
  <c r="FA9"/>
  <c r="CB9"/>
  <c r="EI4" i="5"/>
  <c r="DA5" i="1"/>
  <c r="BI5"/>
  <c r="BJ6"/>
  <c r="BA8"/>
  <c r="EK8"/>
  <c r="CQ6"/>
  <c r="BL8"/>
  <c r="AX5"/>
  <c r="FD5"/>
  <c r="EJ7"/>
  <c r="CT9"/>
  <c r="CI9"/>
  <c r="HS12" i="13"/>
  <c r="HQ10"/>
  <c r="CI4" i="5"/>
  <c r="GX4" i="12"/>
  <c r="I4" s="1"/>
  <c r="I2" s="1"/>
  <c r="GV11" i="13"/>
  <c r="EY6" i="1"/>
  <c r="CU5"/>
  <c r="BN5"/>
  <c r="BD6"/>
  <c r="EN6"/>
  <c r="GX6" i="13"/>
  <c r="EQ8" i="1"/>
  <c r="DU8"/>
  <c r="EP7"/>
  <c r="CM7"/>
  <c r="BH9"/>
  <c r="DJ8"/>
  <c r="BS9"/>
  <c r="FC9"/>
  <c r="DI9"/>
  <c r="CX9"/>
  <c r="GX7" i="13"/>
  <c r="P5" i="2"/>
  <c r="GU11" i="13"/>
  <c r="HP6"/>
  <c r="DC7" i="1"/>
  <c r="ES5"/>
  <c r="CF6"/>
  <c r="BW8"/>
  <c r="FG8"/>
  <c r="DM6"/>
  <c r="CH8"/>
  <c r="BT5"/>
  <c r="AZ7"/>
  <c r="FF7"/>
  <c r="DP9"/>
  <c r="HS13" i="13"/>
  <c r="GX11"/>
  <c r="GI47" i="6"/>
  <c r="GV6" i="13"/>
  <c r="GW7"/>
  <c r="DG6" i="1"/>
  <c r="CK6"/>
  <c r="DQ5"/>
  <c r="CJ5"/>
  <c r="CC8"/>
  <c r="CB7"/>
  <c r="CZ9"/>
  <c r="DI7"/>
  <c r="ER9"/>
  <c r="EF8"/>
  <c r="CM9"/>
  <c r="AU9"/>
  <c r="GL54" i="6"/>
  <c r="GL49"/>
  <c r="GZ4" i="12"/>
  <c r="G4" s="1"/>
  <c r="G3" s="1"/>
  <c r="GT4"/>
  <c r="M4" s="1"/>
  <c r="M2" s="1"/>
  <c r="GI51" i="6"/>
  <c r="GI48"/>
  <c r="HR11" i="13"/>
  <c r="DJ4" i="5"/>
  <c r="GZ6" i="13"/>
  <c r="GS8"/>
  <c r="C39" i="3"/>
  <c r="C23"/>
  <c r="C26"/>
  <c r="C32"/>
  <c r="C16"/>
  <c r="Y8"/>
  <c r="AJ8" s="1"/>
  <c r="AJ5" s="1"/>
  <c r="C15"/>
  <c r="X8"/>
  <c r="X5" s="1"/>
  <c r="C21"/>
  <c r="AH8"/>
  <c r="AH5" s="1"/>
  <c r="R8"/>
  <c r="R5" s="1"/>
  <c r="C25"/>
  <c r="AE8"/>
  <c r="AP8" s="1"/>
  <c r="AP5" s="1"/>
  <c r="C31"/>
  <c r="C40"/>
  <c r="AG8"/>
  <c r="AR8" s="1"/>
  <c r="AR5" s="1"/>
  <c r="AF8"/>
  <c r="AQ8" s="1"/>
  <c r="AQ5" s="1"/>
  <c r="C13"/>
  <c r="C14"/>
  <c r="AC8"/>
  <c r="AN8" s="1"/>
  <c r="AN5" s="1"/>
  <c r="V8"/>
  <c r="V5" s="1"/>
  <c r="C35"/>
  <c r="C38"/>
  <c r="C22"/>
  <c r="C28"/>
  <c r="C12"/>
  <c r="U8"/>
  <c r="U5" s="1"/>
  <c r="C11"/>
  <c r="T8"/>
  <c r="T5" s="1"/>
  <c r="C17"/>
  <c r="AD8"/>
  <c r="AO8" s="1"/>
  <c r="AO5" s="1"/>
  <c r="C19"/>
  <c r="C10"/>
  <c r="C20"/>
  <c r="Q8"/>
  <c r="Q5" s="1"/>
  <c r="Z8"/>
  <c r="AK8" s="1"/>
  <c r="AK5" s="1"/>
  <c r="W8"/>
  <c r="W5" s="1"/>
  <c r="B8"/>
  <c r="C33"/>
  <c r="C37"/>
  <c r="AA8"/>
  <c r="AL8" s="1"/>
  <c r="AL5" s="1"/>
  <c r="C34"/>
  <c r="C24"/>
  <c r="P8"/>
  <c r="P5" s="1"/>
  <c r="S8"/>
  <c r="S5" s="1"/>
  <c r="C27"/>
  <c r="C30"/>
  <c r="C36"/>
  <c r="C29"/>
  <c r="AB8"/>
  <c r="AM8" s="1"/>
  <c r="AM5" s="1"/>
  <c r="C9"/>
  <c r="C18"/>
  <c r="GL51" i="6"/>
  <c r="GL52"/>
  <c r="GI49"/>
  <c r="CC4" i="5"/>
  <c r="DU4"/>
  <c r="CQ4"/>
  <c r="GO55" i="6"/>
  <c r="GI50"/>
  <c r="GL47"/>
  <c r="HU8" i="13"/>
  <c r="HQ12"/>
  <c r="GY10"/>
  <c r="DY4" i="5"/>
  <c r="GW4" i="12"/>
  <c r="J4" s="1"/>
  <c r="J3" s="1"/>
  <c r="GU6" i="13"/>
  <c r="HW9"/>
  <c r="GL48" i="6"/>
  <c r="GL50"/>
  <c r="EN5" i="2"/>
  <c r="EN4" s="1"/>
  <c r="DR5"/>
  <c r="DR4" s="1"/>
  <c r="EY5"/>
  <c r="EY4" s="1"/>
  <c r="EC5"/>
  <c r="EC4" s="1"/>
  <c r="DG5"/>
  <c r="DG4" s="1"/>
  <c r="CK5"/>
  <c r="CK4" s="1"/>
  <c r="BO5"/>
  <c r="BO4" s="1"/>
  <c r="CV5"/>
  <c r="CV4" s="1"/>
  <c r="BZ5"/>
  <c r="BZ4" s="1"/>
  <c r="BD5"/>
  <c r="BD4" s="1"/>
  <c r="HF6" i="11"/>
  <c r="GZ5"/>
  <c r="GZ6" s="1"/>
  <c r="HF11"/>
  <c r="HV11" i="13"/>
  <c r="K11" i="7"/>
  <c r="K9"/>
  <c r="K8"/>
  <c r="K17"/>
  <c r="J86"/>
  <c r="J94"/>
  <c r="J83"/>
  <c r="J91"/>
  <c r="Z5" i="2"/>
  <c r="HA7" i="13"/>
  <c r="HR8"/>
  <c r="HB5" i="4"/>
  <c r="HB6" s="1"/>
  <c r="AS5"/>
  <c r="AH7"/>
  <c r="AH5" s="1"/>
  <c r="AD7"/>
  <c r="AO7" s="1"/>
  <c r="Z7"/>
  <c r="AK7" s="1"/>
  <c r="V7"/>
  <c r="V5" s="1"/>
  <c r="R7"/>
  <c r="R5" s="1"/>
  <c r="AG7"/>
  <c r="AR7" s="1"/>
  <c r="AC7"/>
  <c r="AN7" s="1"/>
  <c r="Y7"/>
  <c r="AJ7" s="1"/>
  <c r="U7"/>
  <c r="U5" s="1"/>
  <c r="Q7"/>
  <c r="Q5" s="1"/>
  <c r="AE7"/>
  <c r="AP7" s="1"/>
  <c r="AA7"/>
  <c r="AL7" s="1"/>
  <c r="W7"/>
  <c r="W5" s="1"/>
  <c r="S7"/>
  <c r="S5" s="1"/>
  <c r="AF7"/>
  <c r="AQ7" s="1"/>
  <c r="P7"/>
  <c r="P5" s="1"/>
  <c r="AB7"/>
  <c r="AM7" s="1"/>
  <c r="T7"/>
  <c r="T5" s="1"/>
  <c r="X7"/>
  <c r="X5" s="1"/>
  <c r="HM9" i="7"/>
  <c r="HM11"/>
  <c r="HM10"/>
  <c r="AP6" i="4"/>
  <c r="AM6"/>
  <c r="AB5"/>
  <c r="AJ6"/>
  <c r="HL12" i="11"/>
  <c r="HI13"/>
  <c r="L83"/>
  <c r="M83"/>
  <c r="L87"/>
  <c r="M87"/>
  <c r="M85"/>
  <c r="L85"/>
  <c r="M92"/>
  <c r="L92"/>
  <c r="L94"/>
  <c r="M94"/>
  <c r="HV12" i="13"/>
  <c r="HV13"/>
  <c r="AC5" i="2"/>
  <c r="HA14" i="13"/>
  <c r="HR10"/>
  <c r="HU13"/>
  <c r="HT9"/>
  <c r="ER4" i="5"/>
  <c r="BS4"/>
  <c r="BR4"/>
  <c r="FC4"/>
  <c r="HX11" i="13"/>
  <c r="HX9"/>
  <c r="HX12"/>
  <c r="CH4" i="5"/>
  <c r="DO4"/>
  <c r="DN4"/>
  <c r="AU4"/>
  <c r="EE4"/>
  <c r="CX4"/>
  <c r="HM7" i="11"/>
  <c r="HM9"/>
  <c r="HM13"/>
  <c r="HM11"/>
  <c r="HK9"/>
  <c r="HK11"/>
  <c r="HK10"/>
  <c r="HK7"/>
  <c r="HG12"/>
  <c r="HP11" i="13"/>
  <c r="HA13"/>
  <c r="GY9"/>
  <c r="DX4" i="5"/>
  <c r="HU9" i="13"/>
  <c r="GW8"/>
  <c r="HX10"/>
  <c r="HQ7"/>
  <c r="HW11"/>
  <c r="HJ9" i="11"/>
  <c r="HJ10"/>
  <c r="HJ12"/>
  <c r="HH11"/>
  <c r="HH12"/>
  <c r="HV8" i="13"/>
  <c r="GY12"/>
  <c r="CR4" i="5"/>
  <c r="CF4"/>
  <c r="HU7" i="13"/>
  <c r="GW12"/>
  <c r="GO53" i="6"/>
  <c r="HX6" i="13"/>
  <c r="HE7" i="7"/>
  <c r="HE11"/>
  <c r="HE13"/>
  <c r="AX4" i="5"/>
  <c r="FD4"/>
  <c r="DW4"/>
  <c r="HS7" i="13"/>
  <c r="GZ9"/>
  <c r="HW10"/>
  <c r="HW13"/>
  <c r="HF8" i="11"/>
  <c r="HF10"/>
  <c r="HF9"/>
  <c r="AL9" i="2"/>
  <c r="AL5" s="1"/>
  <c r="AA5"/>
  <c r="BQ8"/>
  <c r="AR9"/>
  <c r="AR5" s="1"/>
  <c r="AG5"/>
  <c r="K6" i="7"/>
  <c r="K12"/>
  <c r="J88"/>
  <c r="J97"/>
  <c r="K15"/>
  <c r="J85"/>
  <c r="J93"/>
  <c r="AL6" i="4"/>
  <c r="AQ6"/>
  <c r="AN6"/>
  <c r="HQ13" i="13"/>
  <c r="HL7" i="11"/>
  <c r="HL13"/>
  <c r="HI12"/>
  <c r="HI7"/>
  <c r="HI8"/>
  <c r="HE7"/>
  <c r="HE11"/>
  <c r="HE8"/>
  <c r="HE9"/>
  <c r="M91"/>
  <c r="L91"/>
  <c r="M89"/>
  <c r="L89"/>
  <c r="EN8" i="1"/>
  <c r="DR8"/>
  <c r="CV8"/>
  <c r="BZ8"/>
  <c r="BD8"/>
  <c r="EW6"/>
  <c r="EA6"/>
  <c r="DE6"/>
  <c r="CI6"/>
  <c r="BM6"/>
  <c r="FI7"/>
  <c r="EM7"/>
  <c r="DQ7"/>
  <c r="CU7"/>
  <c r="BY7"/>
  <c r="BC7"/>
  <c r="FG5"/>
  <c r="EK5"/>
  <c r="DO5"/>
  <c r="CS5"/>
  <c r="BW5"/>
  <c r="BA5"/>
  <c r="EB7"/>
  <c r="DF7"/>
  <c r="CJ7"/>
  <c r="BN7"/>
  <c r="EV5"/>
  <c r="DD5"/>
  <c r="CH5"/>
  <c r="BL5"/>
  <c r="CK8"/>
  <c r="BB6"/>
  <c r="EY8"/>
  <c r="BO8"/>
  <c r="DP6"/>
  <c r="EC8"/>
  <c r="CT6"/>
  <c r="DG8"/>
  <c r="FH6"/>
  <c r="BX6"/>
  <c r="HV10" i="13"/>
  <c r="M17" i="7"/>
  <c r="M16"/>
  <c r="M13"/>
  <c r="M18"/>
  <c r="M15"/>
  <c r="M11"/>
  <c r="M12"/>
  <c r="M9"/>
  <c r="M14"/>
  <c r="M10"/>
  <c r="M6"/>
  <c r="M8"/>
  <c r="M7"/>
  <c r="HP12" i="13"/>
  <c r="HR7"/>
  <c r="HR6"/>
  <c r="CO4" i="5"/>
  <c r="DD4"/>
  <c r="DB4"/>
  <c r="EK4"/>
  <c r="FZ48" s="1"/>
  <c r="BQ4"/>
  <c r="FA4"/>
  <c r="DT4"/>
  <c r="HS9" i="13"/>
  <c r="HM8" i="11"/>
  <c r="HK13"/>
  <c r="HG6"/>
  <c r="GY5"/>
  <c r="GY11" s="1"/>
  <c r="HG7"/>
  <c r="EN7" i="1"/>
  <c r="DR7"/>
  <c r="CV7"/>
  <c r="BZ7"/>
  <c r="BD7"/>
  <c r="FH5"/>
  <c r="DP5"/>
  <c r="CT5"/>
  <c r="BX5"/>
  <c r="BB5"/>
  <c r="FI6"/>
  <c r="EM6"/>
  <c r="DQ6"/>
  <c r="CU6"/>
  <c r="BY6"/>
  <c r="BC6"/>
  <c r="EB6"/>
  <c r="DF6"/>
  <c r="CJ6"/>
  <c r="BN6"/>
  <c r="EC7"/>
  <c r="EA5"/>
  <c r="DG7"/>
  <c r="DE5"/>
  <c r="CK7"/>
  <c r="CI5"/>
  <c r="EY7"/>
  <c r="BO7"/>
  <c r="EW5"/>
  <c r="BM5"/>
  <c r="HV6" i="13"/>
  <c r="H97" i="7"/>
  <c r="H94"/>
  <c r="H92"/>
  <c r="H90"/>
  <c r="H88"/>
  <c r="H86"/>
  <c r="H84"/>
  <c r="I17"/>
  <c r="H96"/>
  <c r="I16"/>
  <c r="I13"/>
  <c r="H95"/>
  <c r="H93"/>
  <c r="H91"/>
  <c r="H89"/>
  <c r="H87"/>
  <c r="H85"/>
  <c r="H83"/>
  <c r="I18"/>
  <c r="I15"/>
  <c r="I9"/>
  <c r="I11"/>
  <c r="I10"/>
  <c r="I6"/>
  <c r="I14"/>
  <c r="I12"/>
  <c r="I8"/>
  <c r="I7"/>
  <c r="HA11" i="13"/>
  <c r="HA9"/>
  <c r="HR9"/>
  <c r="EJ4" i="5"/>
  <c r="DM4"/>
  <c r="BF4"/>
  <c r="CN4"/>
  <c r="HS10" i="13"/>
  <c r="GZ11"/>
  <c r="HJ7" i="11"/>
  <c r="HJ11"/>
  <c r="HJ13"/>
  <c r="HH7"/>
  <c r="HH13"/>
  <c r="GU8" i="13"/>
  <c r="F95" i="7"/>
  <c r="F93"/>
  <c r="F91"/>
  <c r="F89"/>
  <c r="F87"/>
  <c r="F85"/>
  <c r="F83"/>
  <c r="G18"/>
  <c r="G15"/>
  <c r="G14"/>
  <c r="F97"/>
  <c r="F94"/>
  <c r="F92"/>
  <c r="F90"/>
  <c r="F88"/>
  <c r="F86"/>
  <c r="F84"/>
  <c r="G17"/>
  <c r="F96"/>
  <c r="G16"/>
  <c r="G13"/>
  <c r="G8"/>
  <c r="G7"/>
  <c r="G9"/>
  <c r="G6"/>
  <c r="G12"/>
  <c r="G10"/>
  <c r="G11"/>
  <c r="HR12" i="13"/>
  <c r="DC4" i="5"/>
  <c r="HT12" i="13"/>
  <c r="G24" i="8"/>
  <c r="N24"/>
  <c r="HX8" i="13"/>
  <c r="HE8" i="7"/>
  <c r="BT4" i="5"/>
  <c r="BI4"/>
  <c r="ES4"/>
  <c r="HQ9" i="13"/>
  <c r="HW8"/>
  <c r="HW12"/>
  <c r="HF13" i="11"/>
  <c r="HF7"/>
  <c r="AP9" i="2"/>
  <c r="AP5" s="1"/>
  <c r="AE5"/>
  <c r="EQ7"/>
  <c r="BS8"/>
  <c r="ET9" i="1"/>
  <c r="DX9"/>
  <c r="CF9"/>
  <c r="BJ9"/>
  <c r="DM9"/>
  <c r="ES8"/>
  <c r="DW8"/>
  <c r="DA8"/>
  <c r="CE8"/>
  <c r="BI8"/>
  <c r="FB6"/>
  <c r="EF6"/>
  <c r="DJ6"/>
  <c r="CN6"/>
  <c r="AV6"/>
  <c r="CQ9"/>
  <c r="ER7"/>
  <c r="DV7"/>
  <c r="CZ7"/>
  <c r="BH7"/>
  <c r="EP5"/>
  <c r="DT5"/>
  <c r="CX5"/>
  <c r="CB5"/>
  <c r="EI9"/>
  <c r="AY9"/>
  <c r="FC7"/>
  <c r="EG7"/>
  <c r="DK7"/>
  <c r="CO7"/>
  <c r="BS7"/>
  <c r="AW7"/>
  <c r="FA5"/>
  <c r="EE5"/>
  <c r="DI5"/>
  <c r="CM5"/>
  <c r="BQ5"/>
  <c r="AU5"/>
  <c r="FE9"/>
  <c r="FD8"/>
  <c r="BT8"/>
  <c r="DU6"/>
  <c r="BU9"/>
  <c r="EH8"/>
  <c r="AX8"/>
  <c r="CY6"/>
  <c r="DL8"/>
  <c r="CC6"/>
  <c r="EQ6"/>
  <c r="BG6"/>
  <c r="K13" i="7"/>
  <c r="K10"/>
  <c r="J90"/>
  <c r="K14"/>
  <c r="K18"/>
  <c r="J87"/>
  <c r="J95"/>
  <c r="HA6" i="13"/>
  <c r="HT11"/>
  <c r="HX7"/>
  <c r="HM7" i="7"/>
  <c r="HM13"/>
  <c r="IK7" i="4"/>
  <c r="HO7"/>
  <c r="D8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IV7"/>
  <c r="HZ7"/>
  <c r="HD7"/>
  <c r="AK6"/>
  <c r="AR6"/>
  <c r="HW7" i="13"/>
  <c r="HL11" i="11"/>
  <c r="HL9"/>
  <c r="HL8"/>
  <c r="HI6"/>
  <c r="GW5"/>
  <c r="GW9" s="1"/>
  <c r="HI10"/>
  <c r="HE6"/>
  <c r="HA5"/>
  <c r="HA13" s="1"/>
  <c r="M96"/>
  <c r="L96"/>
  <c r="HE10"/>
  <c r="L86"/>
  <c r="M86"/>
  <c r="M97"/>
  <c r="L97"/>
  <c r="L88"/>
  <c r="M88"/>
  <c r="L95"/>
  <c r="M95"/>
  <c r="M93"/>
  <c r="L93"/>
  <c r="FJ8" i="1"/>
  <c r="DN8"/>
  <c r="BR8"/>
  <c r="DZ8"/>
  <c r="CD8"/>
  <c r="EX8"/>
  <c r="DB8"/>
  <c r="BF8"/>
  <c r="EL8"/>
  <c r="CP8"/>
  <c r="HA12" i="13"/>
  <c r="EU4" i="5"/>
  <c r="HU12" i="13"/>
  <c r="HT10"/>
  <c r="CZ4" i="5"/>
  <c r="DK4"/>
  <c r="EV4"/>
  <c r="BW4"/>
  <c r="FG4"/>
  <c r="CM4"/>
  <c r="EP4"/>
  <c r="HS11" i="13"/>
  <c r="HQ6"/>
  <c r="HM6" i="11"/>
  <c r="GS5"/>
  <c r="GS12" s="1"/>
  <c r="HG10"/>
  <c r="HG8"/>
  <c r="FJ7" i="1"/>
  <c r="DN7"/>
  <c r="BR7"/>
  <c r="DZ7"/>
  <c r="CD7"/>
  <c r="EX7"/>
  <c r="DB7"/>
  <c r="BF7"/>
  <c r="CP7"/>
  <c r="EL7"/>
  <c r="HP9" i="13"/>
  <c r="HP8"/>
  <c r="I96" i="7"/>
  <c r="J16"/>
  <c r="J13"/>
  <c r="I95"/>
  <c r="I93"/>
  <c r="I91"/>
  <c r="I89"/>
  <c r="I87"/>
  <c r="I85"/>
  <c r="I83"/>
  <c r="J18"/>
  <c r="J15"/>
  <c r="J14"/>
  <c r="J12"/>
  <c r="I97"/>
  <c r="I94"/>
  <c r="I92"/>
  <c r="I90"/>
  <c r="I86"/>
  <c r="J17"/>
  <c r="J11"/>
  <c r="J10"/>
  <c r="J6"/>
  <c r="I88"/>
  <c r="J8"/>
  <c r="J7"/>
  <c r="I84"/>
  <c r="J9"/>
  <c r="HT13" i="13"/>
  <c r="HT7"/>
  <c r="HT6"/>
  <c r="EQ4" i="5"/>
  <c r="HQ11" i="13"/>
  <c r="HJ8" i="11"/>
  <c r="HH8"/>
  <c r="FF9" i="1"/>
  <c r="EJ9"/>
  <c r="CR9"/>
  <c r="BV9"/>
  <c r="AZ9"/>
  <c r="EU9"/>
  <c r="DY9"/>
  <c r="DC9"/>
  <c r="CG9"/>
  <c r="BK9"/>
  <c r="ES7"/>
  <c r="DW7"/>
  <c r="DA7"/>
  <c r="CE7"/>
  <c r="BI7"/>
  <c r="EQ5"/>
  <c r="DU5"/>
  <c r="CY5"/>
  <c r="CC5"/>
  <c r="BG5"/>
  <c r="FE8"/>
  <c r="EI8"/>
  <c r="DM8"/>
  <c r="CQ8"/>
  <c r="BU8"/>
  <c r="AY8"/>
  <c r="ER6"/>
  <c r="DV6"/>
  <c r="CZ6"/>
  <c r="BH6"/>
  <c r="ET8"/>
  <c r="DX8"/>
  <c r="CF8"/>
  <c r="BJ8"/>
  <c r="FC6"/>
  <c r="EG6"/>
  <c r="DK6"/>
  <c r="CO6"/>
  <c r="BS6"/>
  <c r="AW6"/>
  <c r="DL7"/>
  <c r="DJ5"/>
  <c r="CN5"/>
  <c r="FD7"/>
  <c r="BT7"/>
  <c r="FB5"/>
  <c r="EH7"/>
  <c r="AX7"/>
  <c r="EF5"/>
  <c r="AV5"/>
  <c r="HV7" i="13"/>
  <c r="HA10"/>
  <c r="HR13"/>
  <c r="GV10"/>
  <c r="FB4" i="5"/>
  <c r="HA5" i="7"/>
  <c r="HA11" s="1"/>
  <c r="HE6"/>
  <c r="HE12"/>
  <c r="DL4" i="5"/>
  <c r="CE4"/>
  <c r="CD4"/>
  <c r="HS6" i="13"/>
  <c r="GZ8"/>
  <c r="GT8"/>
  <c r="GT12"/>
  <c r="HF12" i="11"/>
  <c r="H14" i="7"/>
  <c r="H12"/>
  <c r="G97"/>
  <c r="G94"/>
  <c r="G92"/>
  <c r="G90"/>
  <c r="G88"/>
  <c r="G86"/>
  <c r="G84"/>
  <c r="H17"/>
  <c r="G96"/>
  <c r="H16"/>
  <c r="H13"/>
  <c r="G95"/>
  <c r="G93"/>
  <c r="G91"/>
  <c r="G85"/>
  <c r="G87"/>
  <c r="H18"/>
  <c r="H9"/>
  <c r="G89"/>
  <c r="H11"/>
  <c r="H10"/>
  <c r="H6"/>
  <c r="H15"/>
  <c r="H8"/>
  <c r="H7"/>
  <c r="G83"/>
  <c r="AO9" i="2"/>
  <c r="AO5" s="1"/>
  <c r="AD5"/>
  <c r="AM9"/>
  <c r="AM5" s="1"/>
  <c r="AB5"/>
  <c r="AJ9"/>
  <c r="AJ5" s="1"/>
  <c r="Y5"/>
  <c r="K16" i="7"/>
  <c r="K7"/>
  <c r="J96"/>
  <c r="J84"/>
  <c r="J92"/>
  <c r="HM8"/>
  <c r="GS5"/>
  <c r="GS13" s="1"/>
  <c r="HM6"/>
  <c r="HM12"/>
  <c r="AO6" i="4"/>
  <c r="B7"/>
  <c r="HW6" i="13"/>
  <c r="HL6" i="11"/>
  <c r="GT5"/>
  <c r="GT10" s="1"/>
  <c r="HI11"/>
  <c r="HE12"/>
  <c r="IA2"/>
  <c r="M84"/>
  <c r="L84"/>
  <c r="L90"/>
  <c r="M90"/>
  <c r="DV4" i="5"/>
  <c r="AW4"/>
  <c r="EG4"/>
  <c r="BL4"/>
  <c r="CS4"/>
  <c r="CP4"/>
  <c r="DI4"/>
  <c r="CB4"/>
  <c r="HM10" i="11"/>
  <c r="HK6"/>
  <c r="GU5"/>
  <c r="GU8" s="1"/>
  <c r="HK12"/>
  <c r="HG13"/>
  <c r="HG9"/>
  <c r="L14" i="7"/>
  <c r="L12"/>
  <c r="K97"/>
  <c r="K94"/>
  <c r="K92"/>
  <c r="K90"/>
  <c r="K88"/>
  <c r="K86"/>
  <c r="K84"/>
  <c r="L17"/>
  <c r="K96"/>
  <c r="L16"/>
  <c r="L13"/>
  <c r="K95"/>
  <c r="K93"/>
  <c r="K91"/>
  <c r="K89"/>
  <c r="K87"/>
  <c r="L18"/>
  <c r="L9"/>
  <c r="K83"/>
  <c r="L15"/>
  <c r="L11"/>
  <c r="L10"/>
  <c r="L6"/>
  <c r="K85"/>
  <c r="L8"/>
  <c r="L7"/>
  <c r="HP13" i="13"/>
  <c r="GY14"/>
  <c r="EL5" i="3"/>
  <c r="CP5"/>
  <c r="EX5"/>
  <c r="DB5"/>
  <c r="BF5"/>
  <c r="DZ5"/>
  <c r="CD5"/>
  <c r="BR5"/>
  <c r="FJ5"/>
  <c r="FJ4" s="1"/>
  <c r="DN5"/>
  <c r="HU6" i="13"/>
  <c r="HU11"/>
  <c r="HT8"/>
  <c r="GV4" i="12"/>
  <c r="K4" s="1"/>
  <c r="HX13" i="13"/>
  <c r="BG4" i="5"/>
  <c r="HS8" i="13"/>
  <c r="GZ7"/>
  <c r="GT11"/>
  <c r="GT14"/>
  <c r="GV5" i="11"/>
  <c r="GV6" s="1"/>
  <c r="HJ6"/>
  <c r="HH9"/>
  <c r="HH6"/>
  <c r="GX5"/>
  <c r="GX10" s="1"/>
  <c r="GO47" i="6"/>
  <c r="GU7" i="13"/>
  <c r="AF5" i="2"/>
  <c r="HP10" i="13"/>
  <c r="GY13"/>
  <c r="GV7"/>
  <c r="HU10"/>
  <c r="GW14"/>
  <c r="GO52" i="6"/>
  <c r="AV4" i="5"/>
  <c r="HE9" i="7"/>
  <c r="HE10"/>
  <c r="IA2"/>
  <c r="EH4" i="5"/>
  <c r="DA4"/>
  <c r="GZ14" i="13"/>
  <c r="HQ8"/>
  <c r="GT10"/>
  <c r="GT13"/>
  <c r="AA5" i="16" l="1"/>
  <c r="AA5" i="3"/>
  <c r="M19" i="7"/>
  <c r="G19"/>
  <c r="H19"/>
  <c r="J19"/>
  <c r="I19"/>
  <c r="Z17" i="16"/>
  <c r="Z18"/>
  <c r="Z19"/>
  <c r="Z20"/>
  <c r="Z6"/>
  <c r="Y1"/>
  <c r="Z8"/>
  <c r="Z7"/>
  <c r="Z9"/>
  <c r="Z10"/>
  <c r="Z11"/>
  <c r="Z12"/>
  <c r="Z13"/>
  <c r="L19" i="7"/>
  <c r="C20"/>
  <c r="F19"/>
  <c r="N19"/>
  <c r="C21" i="11"/>
  <c r="I20"/>
  <c r="G20"/>
  <c r="L20"/>
  <c r="N20"/>
  <c r="F20"/>
  <c r="J20"/>
  <c r="K20"/>
  <c r="H20"/>
  <c r="M20"/>
  <c r="C34" i="18"/>
  <c r="D35"/>
  <c r="Q22"/>
  <c r="Q23" s="1"/>
  <c r="P2" i="16"/>
  <c r="P3"/>
  <c r="Q3"/>
  <c r="Q2"/>
  <c r="P20" i="18"/>
  <c r="P24" i="16"/>
  <c r="Q24"/>
  <c r="AG5"/>
  <c r="EC9" s="1"/>
  <c r="AH5"/>
  <c r="EB7" s="1"/>
  <c r="AI5"/>
  <c r="FB8" s="1"/>
  <c r="AB5"/>
  <c r="FS8" s="1"/>
  <c r="AD5"/>
  <c r="BE8" s="1"/>
  <c r="AS5"/>
  <c r="EL10" s="1"/>
  <c r="EO5"/>
  <c r="ED6"/>
  <c r="FZ6"/>
  <c r="EP6"/>
  <c r="CH6"/>
  <c r="BJ6"/>
  <c r="DQ5"/>
  <c r="FB6"/>
  <c r="EC5"/>
  <c r="FN6"/>
  <c r="BI5"/>
  <c r="CG5"/>
  <c r="GK5"/>
  <c r="FA5"/>
  <c r="DF6"/>
  <c r="DE5"/>
  <c r="BV6"/>
  <c r="FM5"/>
  <c r="DR6"/>
  <c r="CT6"/>
  <c r="BU5"/>
  <c r="CS5"/>
  <c r="DY9"/>
  <c r="EL9"/>
  <c r="CY9"/>
  <c r="GL9"/>
  <c r="EY9"/>
  <c r="BY9"/>
  <c r="CL9"/>
  <c r="FL9"/>
  <c r="DL9"/>
  <c r="BL9"/>
  <c r="FY9"/>
  <c r="CY10"/>
  <c r="AQ5"/>
  <c r="AE5"/>
  <c r="AV5"/>
  <c r="AJ5"/>
  <c r="BV8"/>
  <c r="BF5"/>
  <c r="FA8"/>
  <c r="AP5"/>
  <c r="BF6"/>
  <c r="DR5"/>
  <c r="BJ5"/>
  <c r="ED5"/>
  <c r="BV5"/>
  <c r="CT5"/>
  <c r="CH5"/>
  <c r="DF5"/>
  <c r="EP5"/>
  <c r="FZ5"/>
  <c r="FB5"/>
  <c r="FN5"/>
  <c r="DN12"/>
  <c r="GI13"/>
  <c r="BM7"/>
  <c r="FP6"/>
  <c r="ER6"/>
  <c r="GH12"/>
  <c r="GG11"/>
  <c r="FI11"/>
  <c r="EX12"/>
  <c r="EM13"/>
  <c r="EA13"/>
  <c r="FQ7"/>
  <c r="FF8"/>
  <c r="CX8"/>
  <c r="DV8"/>
  <c r="CV6"/>
  <c r="BR12"/>
  <c r="EI9"/>
  <c r="CM9"/>
  <c r="BE11"/>
  <c r="AZ6"/>
  <c r="CC11"/>
  <c r="BQ11"/>
  <c r="BO9"/>
  <c r="BS13"/>
  <c r="GD8"/>
  <c r="EU9"/>
  <c r="EG7"/>
  <c r="BG13"/>
  <c r="GC7"/>
  <c r="ET8"/>
  <c r="DZ12"/>
  <c r="GF10"/>
  <c r="FE7"/>
  <c r="EW11"/>
  <c r="EK11"/>
  <c r="DW9"/>
  <c r="BD10"/>
  <c r="BZ8"/>
  <c r="EV10"/>
  <c r="CA9"/>
  <c r="CD12"/>
  <c r="DB12"/>
  <c r="FG9"/>
  <c r="FK13"/>
  <c r="BA7"/>
  <c r="FS9"/>
  <c r="DH6"/>
  <c r="DA11"/>
  <c r="CK7"/>
  <c r="FH10"/>
  <c r="FR8"/>
  <c r="FJ12"/>
  <c r="CZ10"/>
  <c r="CJ6"/>
  <c r="CW7"/>
  <c r="FU11"/>
  <c r="DJ8"/>
  <c r="DC13"/>
  <c r="CN10"/>
  <c r="EH8"/>
  <c r="BN8"/>
  <c r="DU7"/>
  <c r="GE9"/>
  <c r="BP10"/>
  <c r="EF6"/>
  <c r="FT10"/>
  <c r="CB10"/>
  <c r="FV12"/>
  <c r="EJ10"/>
  <c r="FD6"/>
  <c r="DI7"/>
  <c r="CP12"/>
  <c r="DK9"/>
  <c r="GB6"/>
  <c r="DX10"/>
  <c r="DT6"/>
  <c r="FW13"/>
  <c r="DO13"/>
  <c r="CE13"/>
  <c r="BX6"/>
  <c r="BC9"/>
  <c r="CQ13"/>
  <c r="DM11"/>
  <c r="BF12"/>
  <c r="CO11"/>
  <c r="ES7"/>
  <c r="BB8"/>
  <c r="AR5"/>
  <c r="AF5"/>
  <c r="GI12"/>
  <c r="AC5"/>
  <c r="BY6"/>
  <c r="DL6"/>
  <c r="FL6"/>
  <c r="EY6"/>
  <c r="CY6"/>
  <c r="DY6"/>
  <c r="CL6"/>
  <c r="FY6"/>
  <c r="EL6"/>
  <c r="GL6"/>
  <c r="BL6"/>
  <c r="BL8"/>
  <c r="CL8"/>
  <c r="BY8"/>
  <c r="EL8"/>
  <c r="DY8"/>
  <c r="GL8"/>
  <c r="FY8"/>
  <c r="CY8"/>
  <c r="DL8"/>
  <c r="EY8"/>
  <c r="FL8"/>
  <c r="G35" i="6"/>
  <c r="EP6" i="2"/>
  <c r="DI6"/>
  <c r="FA8"/>
  <c r="CN7"/>
  <c r="CZ8"/>
  <c r="BG7"/>
  <c r="DT8"/>
  <c r="CX6"/>
  <c r="DJ7"/>
  <c r="GF47" i="5"/>
  <c r="CO8" i="2"/>
  <c r="DT6"/>
  <c r="EG8"/>
  <c r="EF7"/>
  <c r="CY7"/>
  <c r="BQ6"/>
  <c r="FA6"/>
  <c r="ER8"/>
  <c r="CX8"/>
  <c r="DI8"/>
  <c r="FC8"/>
  <c r="AW8"/>
  <c r="CC7"/>
  <c r="AU6"/>
  <c r="EE6"/>
  <c r="DV8"/>
  <c r="CB8"/>
  <c r="CM8"/>
  <c r="CB6"/>
  <c r="DK8"/>
  <c r="AV7"/>
  <c r="FB7"/>
  <c r="DU7"/>
  <c r="CM6"/>
  <c r="EP8"/>
  <c r="AU8"/>
  <c r="BQ7"/>
  <c r="G21" i="6"/>
  <c r="G24"/>
  <c r="G40"/>
  <c r="GC50" i="5"/>
  <c r="N8" i="6"/>
  <c r="J29"/>
  <c r="H9"/>
  <c r="HG9" s="1"/>
  <c r="HB4" i="3"/>
  <c r="BA4" i="9"/>
  <c r="DD4"/>
  <c r="CI4"/>
  <c r="BB4"/>
  <c r="G19" i="6"/>
  <c r="G31"/>
  <c r="FQ46" i="5"/>
  <c r="BX4" i="9"/>
  <c r="DT7" i="2"/>
  <c r="FA7"/>
  <c r="I26" i="6"/>
  <c r="CS4" i="9"/>
  <c r="DO4"/>
  <c r="EA4"/>
  <c r="CT4"/>
  <c r="CE4"/>
  <c r="BJ4"/>
  <c r="DQ4"/>
  <c r="EB4"/>
  <c r="BC4"/>
  <c r="AZ4"/>
  <c r="CG4"/>
  <c r="AU4"/>
  <c r="BS4"/>
  <c r="BV4"/>
  <c r="EF8" i="2"/>
  <c r="G30" i="6"/>
  <c r="DP4" i="9"/>
  <c r="BM4"/>
  <c r="AW4"/>
  <c r="BG4"/>
  <c r="AV4"/>
  <c r="BU4"/>
  <c r="CF4"/>
  <c r="AY4"/>
  <c r="BN4"/>
  <c r="CU4"/>
  <c r="BK4"/>
  <c r="CR4"/>
  <c r="BW4"/>
  <c r="BH4"/>
  <c r="BT4"/>
  <c r="BY4"/>
  <c r="CJ4"/>
  <c r="CY8" i="2"/>
  <c r="FW73" i="5"/>
  <c r="FQ52"/>
  <c r="F25" s="1"/>
  <c r="CH4" i="9"/>
  <c r="BL4"/>
  <c r="DE4"/>
  <c r="AX4"/>
  <c r="BI4"/>
  <c r="CQ4"/>
  <c r="DF4"/>
  <c r="EM4"/>
  <c r="DC4"/>
  <c r="G9" i="6"/>
  <c r="HF9" s="1"/>
  <c r="G14"/>
  <c r="AR5" i="4"/>
  <c r="DZ6" s="1"/>
  <c r="G13" i="6"/>
  <c r="CB7" i="2"/>
  <c r="AV8"/>
  <c r="FB8"/>
  <c r="DU8"/>
  <c r="CM7"/>
  <c r="I17" i="6"/>
  <c r="N34"/>
  <c r="H13"/>
  <c r="EP7" i="2"/>
  <c r="CN8"/>
  <c r="BG8"/>
  <c r="EQ8"/>
  <c r="DI7"/>
  <c r="CX7"/>
  <c r="DJ8"/>
  <c r="CC8"/>
  <c r="AU7"/>
  <c r="I32" i="6"/>
  <c r="N40"/>
  <c r="H30"/>
  <c r="J24"/>
  <c r="FW48" i="5"/>
  <c r="AC5" i="3"/>
  <c r="DD7" s="1"/>
  <c r="N12" i="6"/>
  <c r="HM12" s="1"/>
  <c r="N23"/>
  <c r="H24"/>
  <c r="H29"/>
  <c r="AG5" i="3"/>
  <c r="BZ6" s="1"/>
  <c r="F31" i="6"/>
  <c r="N17"/>
  <c r="N39"/>
  <c r="H27"/>
  <c r="H18"/>
  <c r="F8"/>
  <c r="HE8" s="1"/>
  <c r="GO47" i="5"/>
  <c r="N33" i="6"/>
  <c r="N28"/>
  <c r="H20"/>
  <c r="H28"/>
  <c r="H34"/>
  <c r="Z5" i="3"/>
  <c r="GR46" i="5"/>
  <c r="F19" i="6"/>
  <c r="H6"/>
  <c r="HG6" s="1"/>
  <c r="H10"/>
  <c r="HG10" s="1"/>
  <c r="H15"/>
  <c r="H31"/>
  <c r="H32"/>
  <c r="H17"/>
  <c r="H33"/>
  <c r="H22"/>
  <c r="H38"/>
  <c r="GZ7" i="11"/>
  <c r="F23" i="6"/>
  <c r="F28"/>
  <c r="F22"/>
  <c r="F9"/>
  <c r="HE9" s="1"/>
  <c r="J35"/>
  <c r="H7"/>
  <c r="HG7" s="1"/>
  <c r="H11"/>
  <c r="HG11" s="1"/>
  <c r="H19"/>
  <c r="H35"/>
  <c r="H36"/>
  <c r="H21"/>
  <c r="H37"/>
  <c r="H26"/>
  <c r="F11"/>
  <c r="HE11" s="1"/>
  <c r="F36"/>
  <c r="GI50" i="5"/>
  <c r="GV4" i="13"/>
  <c r="K4" s="1"/>
  <c r="K3" s="1"/>
  <c r="H16" i="6"/>
  <c r="H8"/>
  <c r="HG8" s="1"/>
  <c r="H12"/>
  <c r="H23"/>
  <c r="H39"/>
  <c r="H40"/>
  <c r="H25"/>
  <c r="H14"/>
  <c r="GZ9" i="11"/>
  <c r="FZ46" i="5"/>
  <c r="F34" i="6"/>
  <c r="F7"/>
  <c r="HE7" s="1"/>
  <c r="GF51" i="5"/>
  <c r="F26" i="6"/>
  <c r="F35"/>
  <c r="F14"/>
  <c r="F38"/>
  <c r="F12"/>
  <c r="HE12" s="1"/>
  <c r="Z5" i="4"/>
  <c r="F33" i="6"/>
  <c r="F21"/>
  <c r="F15"/>
  <c r="F29"/>
  <c r="F27"/>
  <c r="AK5" i="4"/>
  <c r="GF46" i="5"/>
  <c r="GF48"/>
  <c r="K15" i="6"/>
  <c r="GF49" i="5"/>
  <c r="F39" i="6"/>
  <c r="F17"/>
  <c r="F16"/>
  <c r="F10"/>
  <c r="HE10" s="1"/>
  <c r="F24"/>
  <c r="F37"/>
  <c r="AF5" i="3"/>
  <c r="K13" i="6"/>
  <c r="HA14" i="11"/>
  <c r="AE5" i="3"/>
  <c r="FI7" s="1"/>
  <c r="GC48" i="5"/>
  <c r="J7" i="6"/>
  <c r="HI7" s="1"/>
  <c r="J30"/>
  <c r="J40"/>
  <c r="I7"/>
  <c r="I27"/>
  <c r="I33"/>
  <c r="G6"/>
  <c r="G10"/>
  <c r="HF10" s="1"/>
  <c r="G25"/>
  <c r="G28"/>
  <c r="G29"/>
  <c r="G18"/>
  <c r="G34"/>
  <c r="G23"/>
  <c r="G39"/>
  <c r="DB7" i="2"/>
  <c r="K36" i="6"/>
  <c r="J11"/>
  <c r="HI11" s="1"/>
  <c r="J19"/>
  <c r="I11"/>
  <c r="I16"/>
  <c r="G7"/>
  <c r="HF7" s="1"/>
  <c r="G11"/>
  <c r="HF11" s="1"/>
  <c r="G16"/>
  <c r="G32"/>
  <c r="G33"/>
  <c r="G22"/>
  <c r="G38"/>
  <c r="G27"/>
  <c r="CP7" i="2"/>
  <c r="GC47" i="5"/>
  <c r="K31" i="6"/>
  <c r="L2" i="12"/>
  <c r="M1" s="1"/>
  <c r="GC49" i="5"/>
  <c r="J13" i="6"/>
  <c r="GC46" i="5"/>
  <c r="I15" i="6"/>
  <c r="G17"/>
  <c r="G8"/>
  <c r="HF8" s="1"/>
  <c r="G12"/>
  <c r="HF12" s="1"/>
  <c r="G20"/>
  <c r="G36"/>
  <c r="G37"/>
  <c r="G26"/>
  <c r="G15"/>
  <c r="EX4" i="1"/>
  <c r="BY4"/>
  <c r="FW60" i="5"/>
  <c r="G7" s="1"/>
  <c r="HF7" s="1"/>
  <c r="I29" i="6"/>
  <c r="F32"/>
  <c r="F18"/>
  <c r="F13"/>
  <c r="IA2" s="1"/>
  <c r="J36"/>
  <c r="F40"/>
  <c r="AD5" i="4"/>
  <c r="BL6" s="1"/>
  <c r="GY8" i="11"/>
  <c r="FZ52" i="5"/>
  <c r="DF4" i="1"/>
  <c r="J8" i="6"/>
  <c r="J12"/>
  <c r="J17"/>
  <c r="J33"/>
  <c r="J34"/>
  <c r="J23"/>
  <c r="J39"/>
  <c r="J28"/>
  <c r="I8"/>
  <c r="HH8" s="1"/>
  <c r="I12"/>
  <c r="I19"/>
  <c r="I30"/>
  <c r="I31"/>
  <c r="I20"/>
  <c r="I36"/>
  <c r="I21"/>
  <c r="I37"/>
  <c r="N3" i="12"/>
  <c r="BR7" i="2"/>
  <c r="EL7"/>
  <c r="F20" i="6"/>
  <c r="AO5" i="4"/>
  <c r="J18" i="6"/>
  <c r="J9"/>
  <c r="HI9" s="1"/>
  <c r="J22"/>
  <c r="J21"/>
  <c r="J37"/>
  <c r="J38"/>
  <c r="J27"/>
  <c r="J16"/>
  <c r="J32"/>
  <c r="H2" i="12"/>
  <c r="I1" s="1"/>
  <c r="I9" i="6"/>
  <c r="I23"/>
  <c r="I18"/>
  <c r="I34"/>
  <c r="I35"/>
  <c r="I24"/>
  <c r="I40"/>
  <c r="I25"/>
  <c r="BF7" i="2"/>
  <c r="DN7"/>
  <c r="CD7"/>
  <c r="FZ50" i="5"/>
  <c r="AG5" i="4"/>
  <c r="EB5" s="1"/>
  <c r="BC4" i="1"/>
  <c r="J6" i="6"/>
  <c r="HI6" s="1"/>
  <c r="J10"/>
  <c r="HI10" s="1"/>
  <c r="J14"/>
  <c r="J25"/>
  <c r="J26"/>
  <c r="J15"/>
  <c r="J31"/>
  <c r="J20"/>
  <c r="I6"/>
  <c r="HH6" s="1"/>
  <c r="I10"/>
  <c r="HH10" s="1"/>
  <c r="I14"/>
  <c r="I22"/>
  <c r="I38"/>
  <c r="I39"/>
  <c r="I28"/>
  <c r="I13"/>
  <c r="EX7" i="2"/>
  <c r="FJ7"/>
  <c r="F30" i="6"/>
  <c r="F6"/>
  <c r="HE6" s="1"/>
  <c r="GF50" i="5"/>
  <c r="CU4" i="1"/>
  <c r="GS4" i="13"/>
  <c r="N4" s="1"/>
  <c r="N2" s="1"/>
  <c r="GZ8" i="11"/>
  <c r="GZ12"/>
  <c r="GZ13"/>
  <c r="L92" i="7"/>
  <c r="GZ10" i="11"/>
  <c r="F2" i="12"/>
  <c r="N14" i="6"/>
  <c r="N9"/>
  <c r="HM9" s="1"/>
  <c r="N13"/>
  <c r="N21"/>
  <c r="N37"/>
  <c r="N38"/>
  <c r="N27"/>
  <c r="N16"/>
  <c r="N32"/>
  <c r="K8"/>
  <c r="HJ8" s="1"/>
  <c r="K37"/>
  <c r="CJ4" i="1"/>
  <c r="N6" i="6"/>
  <c r="HM6" s="1"/>
  <c r="N10"/>
  <c r="HM10" s="1"/>
  <c r="N18"/>
  <c r="N25"/>
  <c r="N26"/>
  <c r="N15"/>
  <c r="N31"/>
  <c r="N20"/>
  <c r="N36"/>
  <c r="K12"/>
  <c r="HJ12" s="1"/>
  <c r="K26"/>
  <c r="GR49" i="5"/>
  <c r="N7" i="6"/>
  <c r="HM7" s="1"/>
  <c r="N11"/>
  <c r="HM11" s="1"/>
  <c r="N22"/>
  <c r="N29"/>
  <c r="N30"/>
  <c r="N19"/>
  <c r="N35"/>
  <c r="N24"/>
  <c r="K20"/>
  <c r="HA10" i="11"/>
  <c r="HA6"/>
  <c r="EB4" i="1"/>
  <c r="M3" i="12"/>
  <c r="ET4" i="1"/>
  <c r="DB4"/>
  <c r="K27" i="6"/>
  <c r="FD4" i="1"/>
  <c r="K17" i="6"/>
  <c r="K9"/>
  <c r="HJ9" s="1"/>
  <c r="K21"/>
  <c r="K24"/>
  <c r="K40"/>
  <c r="K14"/>
  <c r="K30"/>
  <c r="K19"/>
  <c r="K35"/>
  <c r="GI46" i="5"/>
  <c r="GI48"/>
  <c r="AD5" i="3"/>
  <c r="FH7" s="1"/>
  <c r="BN4" i="1"/>
  <c r="K6" i="6"/>
  <c r="HJ6" s="1"/>
  <c r="K10"/>
  <c r="HJ10" s="1"/>
  <c r="K25"/>
  <c r="K28"/>
  <c r="K29"/>
  <c r="K18"/>
  <c r="K34"/>
  <c r="K23"/>
  <c r="K39"/>
  <c r="M95" i="7"/>
  <c r="GI51" i="5"/>
  <c r="IH13" i="12"/>
  <c r="IS13" s="1"/>
  <c r="GI47" i="5"/>
  <c r="K7" i="6"/>
  <c r="HJ7" s="1"/>
  <c r="K11"/>
  <c r="HJ11" s="1"/>
  <c r="K16"/>
  <c r="K32"/>
  <c r="K33"/>
  <c r="K22"/>
  <c r="K38"/>
  <c r="G35" i="5"/>
  <c r="AM5" i="4"/>
  <c r="F10" i="5"/>
  <c r="HE10" s="1"/>
  <c r="F7"/>
  <c r="HE7" s="1"/>
  <c r="F38"/>
  <c r="F37"/>
  <c r="DE4" i="1"/>
  <c r="CT4"/>
  <c r="GX4" i="13"/>
  <c r="I4" s="1"/>
  <c r="I3" s="1"/>
  <c r="HA12" i="11"/>
  <c r="GT4" i="13"/>
  <c r="M4" s="1"/>
  <c r="M2" s="1"/>
  <c r="I3" i="12"/>
  <c r="D25" i="16"/>
  <c r="IA9" i="12"/>
  <c r="IL9" s="1"/>
  <c r="GW11" i="11"/>
  <c r="M87" i="7"/>
  <c r="L95"/>
  <c r="J2" i="12"/>
  <c r="J1" s="1"/>
  <c r="GR52" i="5"/>
  <c r="AN5" i="4"/>
  <c r="AE5"/>
  <c r="DP6" s="1"/>
  <c r="N1" i="12"/>
  <c r="HV12" i="11"/>
  <c r="AF5" i="4"/>
  <c r="DQ6" s="1"/>
  <c r="HB7"/>
  <c r="GZ11" i="11"/>
  <c r="EU4" i="1"/>
  <c r="HV8" i="11"/>
  <c r="FI4" i="1"/>
  <c r="AC5" i="4"/>
  <c r="EU6" s="1"/>
  <c r="GI49" i="5"/>
  <c r="L87" i="7"/>
  <c r="IC9" i="12"/>
  <c r="IN9" s="1"/>
  <c r="AB5" i="3"/>
  <c r="DC7" s="1"/>
  <c r="CO4" i="1"/>
  <c r="Y5" i="3"/>
  <c r="BH7" s="1"/>
  <c r="GI52" i="5"/>
  <c r="AJ5" i="4"/>
  <c r="GW4" i="13"/>
  <c r="J4" s="1"/>
  <c r="J3" s="1"/>
  <c r="IG13" i="12"/>
  <c r="IR13" s="1"/>
  <c r="IF7"/>
  <c r="IQ7" s="1"/>
  <c r="BK4" i="1"/>
  <c r="HQ7" i="11"/>
  <c r="G2" i="12"/>
  <c r="IG9"/>
  <c r="IR9" s="1"/>
  <c r="GY4" i="13"/>
  <c r="H4" s="1"/>
  <c r="H2" s="1"/>
  <c r="GU4"/>
  <c r="L4" s="1"/>
  <c r="L3" s="1"/>
  <c r="HR13" i="11"/>
  <c r="FC4" i="1"/>
  <c r="AZ4"/>
  <c r="DQ4"/>
  <c r="EC5" i="3"/>
  <c r="EC4" s="1"/>
  <c r="EN5"/>
  <c r="EN4" s="1"/>
  <c r="CV5"/>
  <c r="CV4" s="1"/>
  <c r="DG5"/>
  <c r="DG4" s="1"/>
  <c r="BD5"/>
  <c r="BD4" s="1"/>
  <c r="CK5"/>
  <c r="CK4" s="1"/>
  <c r="DR5"/>
  <c r="DR4" s="1"/>
  <c r="EY5"/>
  <c r="EY4" s="1"/>
  <c r="BO5"/>
  <c r="BO4" s="1"/>
  <c r="BZ5"/>
  <c r="BZ4" s="1"/>
  <c r="CM7"/>
  <c r="CB7"/>
  <c r="FA7"/>
  <c r="BQ7"/>
  <c r="DT7"/>
  <c r="EE7"/>
  <c r="AU7"/>
  <c r="EP7"/>
  <c r="DI7"/>
  <c r="CX7"/>
  <c r="CC7"/>
  <c r="DJ7"/>
  <c r="EE6"/>
  <c r="AU6"/>
  <c r="CB6"/>
  <c r="EQ7"/>
  <c r="BG7"/>
  <c r="CN7"/>
  <c r="DI6"/>
  <c r="EP6"/>
  <c r="DU7"/>
  <c r="FB7"/>
  <c r="AV7"/>
  <c r="CM6"/>
  <c r="DT6"/>
  <c r="CY7"/>
  <c r="EF7"/>
  <c r="FA6"/>
  <c r="BQ6"/>
  <c r="CX6"/>
  <c r="IA7" i="12"/>
  <c r="IL7" s="1"/>
  <c r="IH6"/>
  <c r="IS6" s="1"/>
  <c r="L85" i="7"/>
  <c r="EI4" i="1"/>
  <c r="HR10" i="11"/>
  <c r="IF6" i="12"/>
  <c r="IQ6" s="1"/>
  <c r="IB6"/>
  <c r="IM6" s="1"/>
  <c r="IB12"/>
  <c r="IM12" s="1"/>
  <c r="II12"/>
  <c r="IT12" s="1"/>
  <c r="IC10"/>
  <c r="IN10" s="1"/>
  <c r="CR4" i="1"/>
  <c r="HP9" i="11"/>
  <c r="IG11" i="12"/>
  <c r="IR11" s="1"/>
  <c r="IF8"/>
  <c r="IQ8" s="1"/>
  <c r="IF13"/>
  <c r="IQ13" s="1"/>
  <c r="ID11"/>
  <c r="IO11" s="1"/>
  <c r="GU7" i="11"/>
  <c r="IA6" i="12"/>
  <c r="IL6" s="1"/>
  <c r="ID13"/>
  <c r="IO13" s="1"/>
  <c r="C8" i="4"/>
  <c r="C38"/>
  <c r="C25"/>
  <c r="II11" i="12"/>
  <c r="IT11" s="1"/>
  <c r="ID6"/>
  <c r="IO6" s="1"/>
  <c r="EF4" i="1"/>
  <c r="DU4"/>
  <c r="CD4"/>
  <c r="IG12" i="12"/>
  <c r="IR12" s="1"/>
  <c r="GW6" i="11"/>
  <c r="IC13" i="12"/>
  <c r="IN13" s="1"/>
  <c r="GX13" i="11"/>
  <c r="HX8"/>
  <c r="FF4" i="1"/>
  <c r="DX4"/>
  <c r="GW7" i="11"/>
  <c r="GZ4" i="13"/>
  <c r="G4" s="1"/>
  <c r="G3" s="1"/>
  <c r="IE7" i="12"/>
  <c r="IP7" s="1"/>
  <c r="ID10"/>
  <c r="IO10" s="1"/>
  <c r="IB2"/>
  <c r="C11" i="4"/>
  <c r="C35"/>
  <c r="C28"/>
  <c r="C37"/>
  <c r="L34" i="6"/>
  <c r="L18"/>
  <c r="L29"/>
  <c r="L13"/>
  <c r="L28"/>
  <c r="L27"/>
  <c r="L20"/>
  <c r="L9"/>
  <c r="HK9" s="1"/>
  <c r="L16"/>
  <c r="L30"/>
  <c r="L14"/>
  <c r="L25"/>
  <c r="L40"/>
  <c r="L39"/>
  <c r="L23"/>
  <c r="L12"/>
  <c r="HK12" s="1"/>
  <c r="L8"/>
  <c r="L24"/>
  <c r="L26"/>
  <c r="L37"/>
  <c r="L21"/>
  <c r="L36"/>
  <c r="L35"/>
  <c r="L19"/>
  <c r="L11"/>
  <c r="HK11" s="1"/>
  <c r="L7"/>
  <c r="L38"/>
  <c r="L22"/>
  <c r="L33"/>
  <c r="L17"/>
  <c r="L32"/>
  <c r="L31"/>
  <c r="L15"/>
  <c r="L10"/>
  <c r="HK10" s="1"/>
  <c r="L6"/>
  <c r="GX9" i="11"/>
  <c r="II6" i="12"/>
  <c r="IT6" s="1"/>
  <c r="L96" i="7"/>
  <c r="L90"/>
  <c r="IF10" i="12"/>
  <c r="IQ10" s="1"/>
  <c r="DV4" i="1"/>
  <c r="GX14" i="11"/>
  <c r="IB9" i="12"/>
  <c r="IM9" s="1"/>
  <c r="HW11" i="11"/>
  <c r="IB11" i="12"/>
  <c r="IM11" s="1"/>
  <c r="BI4" i="1"/>
  <c r="IB7" i="12"/>
  <c r="IM7" s="1"/>
  <c r="GX12" i="11"/>
  <c r="GU10"/>
  <c r="GS9" i="7"/>
  <c r="C10" i="4"/>
  <c r="C17"/>
  <c r="C15"/>
  <c r="C22"/>
  <c r="C32"/>
  <c r="GX6" i="11"/>
  <c r="IE11" i="12"/>
  <c r="IP11" s="1"/>
  <c r="HX12" i="11"/>
  <c r="HW6"/>
  <c r="GS8" i="7"/>
  <c r="II7" i="12"/>
  <c r="IT7" s="1"/>
  <c r="GX8" i="11"/>
  <c r="IC11" i="12"/>
  <c r="IN11" s="1"/>
  <c r="GW10" i="11"/>
  <c r="IH11" i="12"/>
  <c r="IS11" s="1"/>
  <c r="L86" i="7"/>
  <c r="L94"/>
  <c r="L83"/>
  <c r="IH12" i="12"/>
  <c r="IS12" s="1"/>
  <c r="L88" i="7"/>
  <c r="CE4" i="1"/>
  <c r="BX4"/>
  <c r="AX4"/>
  <c r="IG6" i="12"/>
  <c r="IR6" s="1"/>
  <c r="GO49" i="5"/>
  <c r="C23" i="4"/>
  <c r="C34"/>
  <c r="C21"/>
  <c r="HB4"/>
  <c r="GZ14" i="11"/>
  <c r="M91" i="7"/>
  <c r="M97"/>
  <c r="M85"/>
  <c r="HA12"/>
  <c r="M83"/>
  <c r="M89"/>
  <c r="M96"/>
  <c r="M84"/>
  <c r="M92"/>
  <c r="L84"/>
  <c r="M88"/>
  <c r="L97"/>
  <c r="M93"/>
  <c r="GS10"/>
  <c r="EN5" i="4"/>
  <c r="EN4" s="1"/>
  <c r="EY5"/>
  <c r="EY4" s="1"/>
  <c r="EC5"/>
  <c r="EC4" s="1"/>
  <c r="DG5"/>
  <c r="DG4" s="1"/>
  <c r="CK5"/>
  <c r="CK4" s="1"/>
  <c r="BO5"/>
  <c r="BO4" s="1"/>
  <c r="CV5"/>
  <c r="CV4" s="1"/>
  <c r="BZ5"/>
  <c r="BZ4" s="1"/>
  <c r="DR5"/>
  <c r="DR4" s="1"/>
  <c r="BD5"/>
  <c r="BD4" s="1"/>
  <c r="FA6"/>
  <c r="EE6"/>
  <c r="DI6"/>
  <c r="CM6"/>
  <c r="BQ6"/>
  <c r="AU6"/>
  <c r="EP6"/>
  <c r="DT6"/>
  <c r="CB6"/>
  <c r="CX6"/>
  <c r="M37" i="6"/>
  <c r="M33"/>
  <c r="M29"/>
  <c r="M25"/>
  <c r="M21"/>
  <c r="M17"/>
  <c r="M13"/>
  <c r="M40"/>
  <c r="M36"/>
  <c r="M32"/>
  <c r="M28"/>
  <c r="M24"/>
  <c r="M20"/>
  <c r="M16"/>
  <c r="M39"/>
  <c r="M35"/>
  <c r="M31"/>
  <c r="M27"/>
  <c r="M38"/>
  <c r="M34"/>
  <c r="M30"/>
  <c r="M26"/>
  <c r="M22"/>
  <c r="M18"/>
  <c r="M15"/>
  <c r="M14"/>
  <c r="M23"/>
  <c r="M19"/>
  <c r="M12"/>
  <c r="M11"/>
  <c r="M10"/>
  <c r="M9"/>
  <c r="M8"/>
  <c r="M7"/>
  <c r="M6"/>
  <c r="DC5" i="4"/>
  <c r="ER7" i="2"/>
  <c r="DV7"/>
  <c r="CZ7"/>
  <c r="BH7"/>
  <c r="EP5"/>
  <c r="DT5"/>
  <c r="FD8"/>
  <c r="EH8"/>
  <c r="DL8"/>
  <c r="BT8"/>
  <c r="AX8"/>
  <c r="EQ6"/>
  <c r="DU6"/>
  <c r="CY6"/>
  <c r="CC6"/>
  <c r="BG6"/>
  <c r="ES8"/>
  <c r="DW8"/>
  <c r="DA8"/>
  <c r="CE8"/>
  <c r="BI8"/>
  <c r="FB6"/>
  <c r="EF6"/>
  <c r="DJ6"/>
  <c r="CN6"/>
  <c r="AV6"/>
  <c r="FC7"/>
  <c r="BS7"/>
  <c r="DI5"/>
  <c r="CM5"/>
  <c r="BQ5"/>
  <c r="AU5"/>
  <c r="EG7"/>
  <c r="AW7"/>
  <c r="CO7"/>
  <c r="EE5"/>
  <c r="FA5"/>
  <c r="CB5"/>
  <c r="CX5"/>
  <c r="DK7"/>
  <c r="HI11" i="7"/>
  <c r="HT10" i="11"/>
  <c r="GT8"/>
  <c r="EP4" i="1"/>
  <c r="DZ8" i="2"/>
  <c r="CD8"/>
  <c r="EL8"/>
  <c r="CP8"/>
  <c r="FJ8"/>
  <c r="DN8"/>
  <c r="BR8"/>
  <c r="EX8"/>
  <c r="DB8"/>
  <c r="BF8"/>
  <c r="CU7" i="3"/>
  <c r="GV11" i="11"/>
  <c r="HL9" i="7"/>
  <c r="HL13"/>
  <c r="EV4" i="1"/>
  <c r="DO4"/>
  <c r="DN4"/>
  <c r="HT12" i="11"/>
  <c r="DW4" i="1"/>
  <c r="GV5" i="7"/>
  <c r="GV6" s="1"/>
  <c r="HJ6"/>
  <c r="EV7" i="2"/>
  <c r="DD7"/>
  <c r="CH7"/>
  <c r="BL7"/>
  <c r="ET5"/>
  <c r="DX5"/>
  <c r="FH8"/>
  <c r="DP8"/>
  <c r="CT8"/>
  <c r="BX8"/>
  <c r="BB8"/>
  <c r="EU6"/>
  <c r="DY6"/>
  <c r="DC6"/>
  <c r="CG6"/>
  <c r="BK6"/>
  <c r="EW8"/>
  <c r="EA8"/>
  <c r="DE8"/>
  <c r="CI8"/>
  <c r="BM8"/>
  <c r="FF6"/>
  <c r="EJ6"/>
  <c r="CR6"/>
  <c r="BV6"/>
  <c r="AZ6"/>
  <c r="EK7"/>
  <c r="BA7"/>
  <c r="CQ5"/>
  <c r="BU5"/>
  <c r="AY5"/>
  <c r="DO7"/>
  <c r="FE5"/>
  <c r="FG7"/>
  <c r="BW7"/>
  <c r="DM5"/>
  <c r="CS7"/>
  <c r="BJ5"/>
  <c r="CF5"/>
  <c r="EI5"/>
  <c r="HT13" i="11"/>
  <c r="HS9"/>
  <c r="HK12" i="7"/>
  <c r="HX10" i="11"/>
  <c r="CG7" i="3"/>
  <c r="CR7"/>
  <c r="BU6"/>
  <c r="CF6"/>
  <c r="HG7" i="7"/>
  <c r="M90"/>
  <c r="EH4" i="1"/>
  <c r="L91" i="7"/>
  <c r="HF9"/>
  <c r="CF4" i="1"/>
  <c r="HH11" i="7"/>
  <c r="HR6" i="11"/>
  <c r="CZ4" i="1"/>
  <c r="BA4"/>
  <c r="HA11" i="11"/>
  <c r="HT7"/>
  <c r="GT7"/>
  <c r="AA5" i="4"/>
  <c r="DC4" i="1"/>
  <c r="DZ6" i="2"/>
  <c r="CD6"/>
  <c r="EL6"/>
  <c r="CP6"/>
  <c r="FJ6"/>
  <c r="DN6"/>
  <c r="BR6"/>
  <c r="BF6"/>
  <c r="DB6"/>
  <c r="EX6"/>
  <c r="HQ10" i="11"/>
  <c r="GY12"/>
  <c r="HV10"/>
  <c r="GU9"/>
  <c r="HW12"/>
  <c r="FE6" i="4"/>
  <c r="EI6"/>
  <c r="DM6"/>
  <c r="CQ6"/>
  <c r="BU6"/>
  <c r="AY6"/>
  <c r="ES5"/>
  <c r="FD5"/>
  <c r="EH5"/>
  <c r="DX6"/>
  <c r="DL5"/>
  <c r="BT5"/>
  <c r="AX5"/>
  <c r="ET6"/>
  <c r="BJ6"/>
  <c r="CE5"/>
  <c r="CF6"/>
  <c r="BI5"/>
  <c r="DA5"/>
  <c r="DW5"/>
  <c r="EX5"/>
  <c r="FJ5"/>
  <c r="FJ4" s="1"/>
  <c r="EL5"/>
  <c r="DZ5"/>
  <c r="CP5"/>
  <c r="DB5"/>
  <c r="BF5"/>
  <c r="CD5"/>
  <c r="DN5"/>
  <c r="BR5"/>
  <c r="HJ8" i="7"/>
  <c r="HH7" i="6"/>
  <c r="HH11"/>
  <c r="HQ11" i="11"/>
  <c r="GO51" i="5"/>
  <c r="GO50"/>
  <c r="HK8" i="7"/>
  <c r="FE7" i="3"/>
  <c r="EI7"/>
  <c r="DM7"/>
  <c r="CQ7"/>
  <c r="BU7"/>
  <c r="AY7"/>
  <c r="CF7"/>
  <c r="ES6"/>
  <c r="DW6"/>
  <c r="DA6"/>
  <c r="CE6"/>
  <c r="BI6"/>
  <c r="ET7"/>
  <c r="BJ7"/>
  <c r="FC5"/>
  <c r="EG5"/>
  <c r="DK5"/>
  <c r="CO5"/>
  <c r="BS5"/>
  <c r="AW5"/>
  <c r="ER5"/>
  <c r="DV5"/>
  <c r="CZ5"/>
  <c r="BH5"/>
  <c r="EH6"/>
  <c r="AX6"/>
  <c r="DX7"/>
  <c r="DL6"/>
  <c r="FD6"/>
  <c r="BT6"/>
  <c r="HJ7" i="7"/>
  <c r="FI8" i="2"/>
  <c r="EM8"/>
  <c r="DQ8"/>
  <c r="CU8"/>
  <c r="BY8"/>
  <c r="BC8"/>
  <c r="EV6"/>
  <c r="DD6"/>
  <c r="CH6"/>
  <c r="BL6"/>
  <c r="FH7"/>
  <c r="DP7"/>
  <c r="CT7"/>
  <c r="BX7"/>
  <c r="BB7"/>
  <c r="FF5"/>
  <c r="EJ5"/>
  <c r="EW7"/>
  <c r="EA7"/>
  <c r="DE7"/>
  <c r="CI7"/>
  <c r="BM7"/>
  <c r="EU5"/>
  <c r="DY5"/>
  <c r="BN8"/>
  <c r="FG6"/>
  <c r="BW6"/>
  <c r="EB8"/>
  <c r="EK6"/>
  <c r="BA6"/>
  <c r="DC5"/>
  <c r="CG5"/>
  <c r="BK5"/>
  <c r="CJ8"/>
  <c r="CS6"/>
  <c r="CR5"/>
  <c r="BV5"/>
  <c r="AZ5"/>
  <c r="DF8"/>
  <c r="DO6"/>
  <c r="GY5" i="7"/>
  <c r="GY7" s="1"/>
  <c r="HG6"/>
  <c r="HG12"/>
  <c r="GV14" i="11"/>
  <c r="GL48" i="5"/>
  <c r="GT11" i="11"/>
  <c r="BN5" i="4"/>
  <c r="BC5"/>
  <c r="ER6"/>
  <c r="DV6"/>
  <c r="CZ6"/>
  <c r="BH6"/>
  <c r="FB5"/>
  <c r="EF5"/>
  <c r="EQ5"/>
  <c r="CO6"/>
  <c r="DU5"/>
  <c r="CY5"/>
  <c r="CC5"/>
  <c r="BG5"/>
  <c r="FC6"/>
  <c r="BS6"/>
  <c r="DK6"/>
  <c r="AV5"/>
  <c r="DJ5"/>
  <c r="AW6"/>
  <c r="CN5"/>
  <c r="EG6"/>
  <c r="FA4" i="1"/>
  <c r="GZ5" i="7"/>
  <c r="GZ9" s="1"/>
  <c r="HF6"/>
  <c r="HH9"/>
  <c r="HL8"/>
  <c r="HL11"/>
  <c r="FE7" i="2"/>
  <c r="EI7"/>
  <c r="DM7"/>
  <c r="CQ7"/>
  <c r="BU7"/>
  <c r="AY7"/>
  <c r="FC5"/>
  <c r="EG5"/>
  <c r="DK5"/>
  <c r="EU8"/>
  <c r="DY8"/>
  <c r="DC8"/>
  <c r="CG8"/>
  <c r="BK8"/>
  <c r="FD6"/>
  <c r="EH6"/>
  <c r="DL6"/>
  <c r="BT6"/>
  <c r="AX6"/>
  <c r="FF8"/>
  <c r="EJ8"/>
  <c r="CR8"/>
  <c r="BV8"/>
  <c r="AZ8"/>
  <c r="ES6"/>
  <c r="DW6"/>
  <c r="DA6"/>
  <c r="CE6"/>
  <c r="BI6"/>
  <c r="ER5"/>
  <c r="CZ5"/>
  <c r="BH5"/>
  <c r="CF7"/>
  <c r="DV5"/>
  <c r="DX7"/>
  <c r="ET7"/>
  <c r="CO5"/>
  <c r="BJ7"/>
  <c r="BS5"/>
  <c r="AW5"/>
  <c r="M94" i="7"/>
  <c r="HX9" i="11"/>
  <c r="GT12"/>
  <c r="HG9" i="7"/>
  <c r="BG4" i="1"/>
  <c r="BF4"/>
  <c r="HI7" i="7"/>
  <c r="BS4" i="1"/>
  <c r="HP10" i="11"/>
  <c r="CB4" i="1"/>
  <c r="FD7" i="3"/>
  <c r="EH7"/>
  <c r="DL7"/>
  <c r="BT7"/>
  <c r="AX7"/>
  <c r="ES7"/>
  <c r="DW7"/>
  <c r="DA7"/>
  <c r="CE7"/>
  <c r="BI7"/>
  <c r="EQ5"/>
  <c r="DU5"/>
  <c r="CY5"/>
  <c r="CC5"/>
  <c r="BG5"/>
  <c r="ER6"/>
  <c r="DV6"/>
  <c r="CZ6"/>
  <c r="BH6"/>
  <c r="FC6"/>
  <c r="EG6"/>
  <c r="DK6"/>
  <c r="CO6"/>
  <c r="BS6"/>
  <c r="AW6"/>
  <c r="CN5"/>
  <c r="FB5"/>
  <c r="DJ5"/>
  <c r="AV5"/>
  <c r="EF5"/>
  <c r="M86" i="7"/>
  <c r="HF11"/>
  <c r="HF7"/>
  <c r="HR7" i="11"/>
  <c r="GU13"/>
  <c r="GR55" i="5"/>
  <c r="HL12" i="7"/>
  <c r="EK4" i="1"/>
  <c r="GT13" i="11"/>
  <c r="HS12"/>
  <c r="HU12"/>
  <c r="GV9"/>
  <c r="BJ4" i="1"/>
  <c r="HV7" i="11"/>
  <c r="GS13"/>
  <c r="HA10" i="7"/>
  <c r="HA9"/>
  <c r="AY4" i="1"/>
  <c r="HK11" i="7"/>
  <c r="GY9" i="11"/>
  <c r="HV6"/>
  <c r="GS10"/>
  <c r="GR48" i="5"/>
  <c r="IE9" i="12"/>
  <c r="IP9" s="1"/>
  <c r="II13"/>
  <c r="IT13" s="1"/>
  <c r="IE6"/>
  <c r="IP6" s="1"/>
  <c r="HT11" i="11"/>
  <c r="HT9"/>
  <c r="GT14"/>
  <c r="GS6" i="7"/>
  <c r="GS4" s="1"/>
  <c r="N4" s="1"/>
  <c r="GO52" i="5"/>
  <c r="EJ4" i="1"/>
  <c r="IE12" i="12"/>
  <c r="IP12" s="1"/>
  <c r="EV8" i="2"/>
  <c r="DD8"/>
  <c r="CH8"/>
  <c r="BL8"/>
  <c r="FE6"/>
  <c r="EI6"/>
  <c r="DM6"/>
  <c r="CQ6"/>
  <c r="BU6"/>
  <c r="AY6"/>
  <c r="EU7"/>
  <c r="DY7"/>
  <c r="DC7"/>
  <c r="CG7"/>
  <c r="BK7"/>
  <c r="ES5"/>
  <c r="DW5"/>
  <c r="FF7"/>
  <c r="EJ7"/>
  <c r="CR7"/>
  <c r="BV7"/>
  <c r="AZ7"/>
  <c r="FD5"/>
  <c r="EH5"/>
  <c r="DL5"/>
  <c r="DO8"/>
  <c r="DX6"/>
  <c r="CS8"/>
  <c r="BT5"/>
  <c r="AX5"/>
  <c r="EK8"/>
  <c r="BA8"/>
  <c r="ET6"/>
  <c r="BJ6"/>
  <c r="DA5"/>
  <c r="CE5"/>
  <c r="BI5"/>
  <c r="FG8"/>
  <c r="CF6"/>
  <c r="BW8"/>
  <c r="HG8" i="7"/>
  <c r="HG11"/>
  <c r="HG13"/>
  <c r="HQ12" i="11"/>
  <c r="GL46" i="5"/>
  <c r="L93" i="7"/>
  <c r="ID12" i="12"/>
  <c r="IO12" s="1"/>
  <c r="CN4" i="1"/>
  <c r="CC4"/>
  <c r="HS8" i="11"/>
  <c r="GV8"/>
  <c r="DY5" i="3"/>
  <c r="CH6"/>
  <c r="HI8" i="7"/>
  <c r="GW5"/>
  <c r="GW11" s="1"/>
  <c r="HI6"/>
  <c r="DM4" i="1"/>
  <c r="IG8" i="12"/>
  <c r="IR8" s="1"/>
  <c r="GY14" i="11"/>
  <c r="HR11"/>
  <c r="HX6"/>
  <c r="CP4" i="1"/>
  <c r="HP6" i="11"/>
  <c r="GT9"/>
  <c r="DY4" i="1"/>
  <c r="GC46" s="1"/>
  <c r="HJ13" i="7"/>
  <c r="DI4" i="1"/>
  <c r="CX4"/>
  <c r="HQ13" i="11"/>
  <c r="G25" i="8"/>
  <c r="N25"/>
  <c r="HF10" i="7"/>
  <c r="HF8"/>
  <c r="GX7" i="11"/>
  <c r="HU13"/>
  <c r="GV7"/>
  <c r="FJ6" i="3"/>
  <c r="DN6"/>
  <c r="BR6"/>
  <c r="DZ6"/>
  <c r="CD6"/>
  <c r="EX6"/>
  <c r="DB6"/>
  <c r="BF6"/>
  <c r="EL6"/>
  <c r="CP6"/>
  <c r="CQ4" i="1"/>
  <c r="HH8" i="7"/>
  <c r="DP4" i="1"/>
  <c r="GY7" i="11"/>
  <c r="HV13"/>
  <c r="GR47" i="5"/>
  <c r="IG7" i="12"/>
  <c r="IR7" s="1"/>
  <c r="IH10"/>
  <c r="IS10" s="1"/>
  <c r="CH4" i="1"/>
  <c r="BW4"/>
  <c r="FG4"/>
  <c r="HA8" i="11"/>
  <c r="HP11"/>
  <c r="GW8"/>
  <c r="HW13"/>
  <c r="HW7"/>
  <c r="DV7" i="3"/>
  <c r="FB6"/>
  <c r="BQ5"/>
  <c r="BG6"/>
  <c r="AQ5" i="4"/>
  <c r="AL5"/>
  <c r="IE10" i="12"/>
  <c r="IP10" s="1"/>
  <c r="HJ12" i="7"/>
  <c r="IB8" i="12"/>
  <c r="IM8" s="1"/>
  <c r="DZ7" i="3"/>
  <c r="CD7"/>
  <c r="EL7"/>
  <c r="CP7"/>
  <c r="FJ7"/>
  <c r="DN7"/>
  <c r="BR7"/>
  <c r="EX7"/>
  <c r="DB7"/>
  <c r="BF7"/>
  <c r="L89" i="7"/>
  <c r="IB13" i="12"/>
  <c r="IM13" s="1"/>
  <c r="GX11" i="11"/>
  <c r="GV12"/>
  <c r="HU9"/>
  <c r="IA11" i="12"/>
  <c r="IL11" s="1"/>
  <c r="FE4" i="1"/>
  <c r="HR12" i="11"/>
  <c r="HV11"/>
  <c r="HV9"/>
  <c r="HX13"/>
  <c r="GS7"/>
  <c r="GR50" i="5"/>
  <c r="GL53"/>
  <c r="II8" i="12"/>
  <c r="IT8" s="1"/>
  <c r="DK4" i="1"/>
  <c r="IE8" i="12"/>
  <c r="IP8" s="1"/>
  <c r="IH7"/>
  <c r="IS7" s="1"/>
  <c r="GW14" i="11"/>
  <c r="AP5" i="4"/>
  <c r="BT4" i="1"/>
  <c r="GS11" i="7"/>
  <c r="CG4" i="1"/>
  <c r="C27" i="4"/>
  <c r="C9"/>
  <c r="C39"/>
  <c r="C19"/>
  <c r="C12"/>
  <c r="C26"/>
  <c r="C20"/>
  <c r="C36"/>
  <c r="C29"/>
  <c r="HJ9" i="7"/>
  <c r="HH12" i="6"/>
  <c r="IC8" i="12"/>
  <c r="IN8" s="1"/>
  <c r="EV7" i="3"/>
  <c r="BL7"/>
  <c r="DO7"/>
  <c r="CR6"/>
  <c r="BV6"/>
  <c r="ET5"/>
  <c r="DX5"/>
  <c r="EK7"/>
  <c r="BA7"/>
  <c r="DM5"/>
  <c r="CQ5"/>
  <c r="BW7"/>
  <c r="CG6"/>
  <c r="FG7"/>
  <c r="DC6"/>
  <c r="GU5" i="7"/>
  <c r="GU11" s="1"/>
  <c r="HK6"/>
  <c r="HG12" i="6"/>
  <c r="BQ4" i="1"/>
  <c r="HA8" i="7"/>
  <c r="HH10"/>
  <c r="EW4" i="1"/>
  <c r="GS14" i="11"/>
  <c r="GL47" i="5"/>
  <c r="HL10" i="7"/>
  <c r="AW4" i="1"/>
  <c r="HP7" i="11"/>
  <c r="EB5" i="2"/>
  <c r="EY6"/>
  <c r="EC6"/>
  <c r="DG6"/>
  <c r="CK6"/>
  <c r="BO6"/>
  <c r="EN6"/>
  <c r="DR6"/>
  <c r="CV6"/>
  <c r="BZ6"/>
  <c r="BD6"/>
  <c r="FI5"/>
  <c r="CU5"/>
  <c r="BY5"/>
  <c r="BC5"/>
  <c r="EM5"/>
  <c r="DF5"/>
  <c r="CJ5"/>
  <c r="DQ5"/>
  <c r="BN5"/>
  <c r="GV10" i="11"/>
  <c r="GS11"/>
  <c r="BR4" i="1"/>
  <c r="FI6" i="2"/>
  <c r="EM6"/>
  <c r="DQ6"/>
  <c r="CU6"/>
  <c r="BY6"/>
  <c r="BC6"/>
  <c r="EY7"/>
  <c r="EC7"/>
  <c r="DG7"/>
  <c r="CK7"/>
  <c r="BO7"/>
  <c r="EW5"/>
  <c r="EA5"/>
  <c r="EN7"/>
  <c r="DR7"/>
  <c r="CV7"/>
  <c r="BZ7"/>
  <c r="BD7"/>
  <c r="FH5"/>
  <c r="DP5"/>
  <c r="DF6"/>
  <c r="CJ6"/>
  <c r="CT5"/>
  <c r="BX5"/>
  <c r="BB5"/>
  <c r="EB6"/>
  <c r="DE5"/>
  <c r="CI5"/>
  <c r="BM5"/>
  <c r="BN6"/>
  <c r="HK10" i="7"/>
  <c r="GY13" i="11"/>
  <c r="GL50" i="5"/>
  <c r="ER4" i="1"/>
  <c r="HP12" i="11"/>
  <c r="HG10" i="7"/>
  <c r="HA6"/>
  <c r="EQ4" i="1"/>
  <c r="HU8" i="11"/>
  <c r="HI9" i="7"/>
  <c r="HI12"/>
  <c r="GS6" i="11"/>
  <c r="HW8"/>
  <c r="GS7" i="7"/>
  <c r="HA4" i="13"/>
  <c r="F4" s="1"/>
  <c r="HJ10" i="7"/>
  <c r="CM4" i="1"/>
  <c r="HS13" i="11"/>
  <c r="HU11"/>
  <c r="HH7" i="7"/>
  <c r="EL4" i="1"/>
  <c r="BL4"/>
  <c r="HA13" i="7"/>
  <c r="HA7"/>
  <c r="GL52" i="5"/>
  <c r="EY7" i="3"/>
  <c r="EC7"/>
  <c r="DG7"/>
  <c r="CK7"/>
  <c r="BO7"/>
  <c r="EN7"/>
  <c r="DR7"/>
  <c r="CV7"/>
  <c r="BZ7"/>
  <c r="BD7"/>
  <c r="FH5"/>
  <c r="DP5"/>
  <c r="CT5"/>
  <c r="BX5"/>
  <c r="BB5"/>
  <c r="FI6"/>
  <c r="EM6"/>
  <c r="DQ6"/>
  <c r="CU6"/>
  <c r="BY6"/>
  <c r="BC6"/>
  <c r="EB6"/>
  <c r="DF6"/>
  <c r="CJ6"/>
  <c r="BN6"/>
  <c r="DE5"/>
  <c r="CI5"/>
  <c r="EA5"/>
  <c r="EW5"/>
  <c r="BM5"/>
  <c r="HS6" i="11"/>
  <c r="HU6"/>
  <c r="HM8" i="6"/>
  <c r="K2" i="12"/>
  <c r="K3"/>
  <c r="IF9"/>
  <c r="IQ9" s="1"/>
  <c r="HK7" i="7"/>
  <c r="HK9"/>
  <c r="HK13"/>
  <c r="HR9" i="11"/>
  <c r="GU12"/>
  <c r="GU6"/>
  <c r="GR51" i="5"/>
  <c r="GL51"/>
  <c r="IF12" i="12"/>
  <c r="IQ12" s="1"/>
  <c r="IA13"/>
  <c r="IL13" s="1"/>
  <c r="HP13" i="11"/>
  <c r="GT6"/>
  <c r="ID8" i="12"/>
  <c r="IO8" s="1"/>
  <c r="DA4" i="1"/>
  <c r="GS12" i="7"/>
  <c r="ID7" i="12"/>
  <c r="IO7" s="1"/>
  <c r="IA8"/>
  <c r="IL8" s="1"/>
  <c r="IH8"/>
  <c r="IS8" s="1"/>
  <c r="GO54" i="5"/>
  <c r="IA12" i="12"/>
  <c r="IL12" s="1"/>
  <c r="AV4" i="1"/>
  <c r="FB4"/>
  <c r="DJ4"/>
  <c r="CY4"/>
  <c r="HS10" i="11"/>
  <c r="GO53" i="5"/>
  <c r="HI10" i="7"/>
  <c r="HI13"/>
  <c r="IC6" i="12"/>
  <c r="IN6" s="1"/>
  <c r="HR8" i="11"/>
  <c r="GY10"/>
  <c r="GR54" i="5"/>
  <c r="GL49"/>
  <c r="IF11" i="12"/>
  <c r="IQ11" s="1"/>
  <c r="HT6" i="11"/>
  <c r="HW9"/>
  <c r="II9" i="12"/>
  <c r="IT9" s="1"/>
  <c r="IE13"/>
  <c r="IP13" s="1"/>
  <c r="AU4" i="1"/>
  <c r="EE4"/>
  <c r="DT4"/>
  <c r="FI7" i="2"/>
  <c r="EM7"/>
  <c r="DQ7"/>
  <c r="CU7"/>
  <c r="BY7"/>
  <c r="BC7"/>
  <c r="FG5"/>
  <c r="EK5"/>
  <c r="DO5"/>
  <c r="EY8"/>
  <c r="EC8"/>
  <c r="DG8"/>
  <c r="CK8"/>
  <c r="BO8"/>
  <c r="FH6"/>
  <c r="DP6"/>
  <c r="CT6"/>
  <c r="BX6"/>
  <c r="BB6"/>
  <c r="EN8"/>
  <c r="DR8"/>
  <c r="CV8"/>
  <c r="BZ8"/>
  <c r="BD8"/>
  <c r="EW6"/>
  <c r="EA6"/>
  <c r="DE6"/>
  <c r="CI6"/>
  <c r="BM6"/>
  <c r="CJ7"/>
  <c r="DD5"/>
  <c r="CH5"/>
  <c r="BL5"/>
  <c r="BN7"/>
  <c r="DF7"/>
  <c r="EV5"/>
  <c r="BW5"/>
  <c r="EB7"/>
  <c r="BA5"/>
  <c r="CS5"/>
  <c r="EM4" i="1"/>
  <c r="HF12" i="7"/>
  <c r="HF13"/>
  <c r="HS7" i="11"/>
  <c r="GV13"/>
  <c r="HU7"/>
  <c r="GO48" i="5"/>
  <c r="HH12" i="7"/>
  <c r="GX5"/>
  <c r="GX10" s="1"/>
  <c r="HH6"/>
  <c r="HH13"/>
  <c r="BM4" i="1"/>
  <c r="CI4"/>
  <c r="EA4"/>
  <c r="DZ4"/>
  <c r="BB4"/>
  <c r="FH4"/>
  <c r="GY6" i="11"/>
  <c r="GS8"/>
  <c r="IA10" i="12"/>
  <c r="IL10" s="1"/>
  <c r="ID9"/>
  <c r="IO9" s="1"/>
  <c r="IG10"/>
  <c r="IR10" s="1"/>
  <c r="HL7" i="7"/>
  <c r="GT5"/>
  <c r="GT11" s="1"/>
  <c r="HL6"/>
  <c r="EG4" i="1"/>
  <c r="DD4"/>
  <c r="CS4"/>
  <c r="HA9" i="11"/>
  <c r="HP8"/>
  <c r="HA7"/>
  <c r="HT8"/>
  <c r="GW12"/>
  <c r="HW10"/>
  <c r="DL4" i="1"/>
  <c r="BV4"/>
  <c r="IH9" i="12"/>
  <c r="IS9" s="1"/>
  <c r="HQ9" i="11"/>
  <c r="HQ8"/>
  <c r="HI12" i="6"/>
  <c r="HS11" i="11"/>
  <c r="HU10"/>
  <c r="BU4" i="1"/>
  <c r="GU14" i="11"/>
  <c r="GU11"/>
  <c r="HX11"/>
  <c r="GS9"/>
  <c r="HX7"/>
  <c r="GR53" i="5"/>
  <c r="GO46"/>
  <c r="BH4" i="1"/>
  <c r="GW13" i="11"/>
  <c r="Y5" i="4"/>
  <c r="ES4" i="1"/>
  <c r="C14" i="4"/>
  <c r="C18"/>
  <c r="C13"/>
  <c r="C31"/>
  <c r="C16"/>
  <c r="C30"/>
  <c r="C24"/>
  <c r="C40"/>
  <c r="C33"/>
  <c r="FE8" i="2"/>
  <c r="EI8"/>
  <c r="DM8"/>
  <c r="CQ8"/>
  <c r="BU8"/>
  <c r="AY8"/>
  <c r="ER6"/>
  <c r="DV6"/>
  <c r="CZ6"/>
  <c r="BH6"/>
  <c r="FD7"/>
  <c r="EH7"/>
  <c r="DL7"/>
  <c r="BT7"/>
  <c r="AX7"/>
  <c r="FB5"/>
  <c r="EF5"/>
  <c r="DJ5"/>
  <c r="ES7"/>
  <c r="DW7"/>
  <c r="DA7"/>
  <c r="CE7"/>
  <c r="BI7"/>
  <c r="EQ5"/>
  <c r="DU5"/>
  <c r="CF8"/>
  <c r="CO6"/>
  <c r="ET8"/>
  <c r="BJ8"/>
  <c r="FC6"/>
  <c r="BS6"/>
  <c r="CY5"/>
  <c r="CC5"/>
  <c r="BG5"/>
  <c r="DK6"/>
  <c r="CN5"/>
  <c r="AV5"/>
  <c r="AW6"/>
  <c r="DX8"/>
  <c r="EG6"/>
  <c r="HJ11" i="7"/>
  <c r="II10" i="12"/>
  <c r="IT10" s="1"/>
  <c r="HQ6" i="11"/>
  <c r="IB10" i="12"/>
  <c r="IM10" s="1"/>
  <c r="IC7"/>
  <c r="IN7" s="1"/>
  <c r="IC12"/>
  <c r="IN12" s="1"/>
  <c r="G33" i="5" l="1"/>
  <c r="CQ6" i="16"/>
  <c r="G30" i="5"/>
  <c r="FI5" i="4"/>
  <c r="DF7" i="3"/>
  <c r="G14" i="5"/>
  <c r="FQ51" i="1"/>
  <c r="GD7" i="16"/>
  <c r="ET5" i="4"/>
  <c r="DR6"/>
  <c r="BL5" i="3"/>
  <c r="G28" i="5"/>
  <c r="F18"/>
  <c r="BE10" i="16"/>
  <c r="CI5" i="4"/>
  <c r="N3" i="13"/>
  <c r="DG6" i="4"/>
  <c r="CJ7" i="3"/>
  <c r="G12" i="5"/>
  <c r="G36"/>
  <c r="GF9" i="16"/>
  <c r="Y6"/>
  <c r="Y18"/>
  <c r="Y17"/>
  <c r="Y19"/>
  <c r="Y20"/>
  <c r="Y8"/>
  <c r="Y10"/>
  <c r="X1"/>
  <c r="Y7"/>
  <c r="Y9"/>
  <c r="Y11"/>
  <c r="Y12"/>
  <c r="Y13"/>
  <c r="DO5" i="3"/>
  <c r="G25" i="5"/>
  <c r="G24"/>
  <c r="EX11" i="16"/>
  <c r="Z5"/>
  <c r="BM6" i="3"/>
  <c r="G9" i="5"/>
  <c r="HF9" s="1"/>
  <c r="G10"/>
  <c r="HF10" s="1"/>
  <c r="G38"/>
  <c r="ES6" i="16"/>
  <c r="EW6" i="3"/>
  <c r="AZ5" i="4"/>
  <c r="G8" i="5"/>
  <c r="HF8" s="1"/>
  <c r="G27"/>
  <c r="EU8" i="16"/>
  <c r="CB9"/>
  <c r="FH9"/>
  <c r="DB11"/>
  <c r="BT13"/>
  <c r="EK10"/>
  <c r="EA12"/>
  <c r="CN9"/>
  <c r="FE6"/>
  <c r="BA6"/>
  <c r="DP13"/>
  <c r="CQ12"/>
  <c r="DD13"/>
  <c r="DA10"/>
  <c r="EB13"/>
  <c r="DZ11"/>
  <c r="EI8"/>
  <c r="CF13"/>
  <c r="FD5"/>
  <c r="BG7"/>
  <c r="FB13"/>
  <c r="CQ7"/>
  <c r="CE10"/>
  <c r="DM5"/>
  <c r="DF10"/>
  <c r="EZ8"/>
  <c r="DO7"/>
  <c r="EA7"/>
  <c r="DR13"/>
  <c r="FA12"/>
  <c r="EK5"/>
  <c r="EP10"/>
  <c r="GJ8"/>
  <c r="DC7"/>
  <c r="DM8"/>
  <c r="CZ7"/>
  <c r="EB11"/>
  <c r="CE7"/>
  <c r="BT8"/>
  <c r="BS7"/>
  <c r="FN10"/>
  <c r="BQ8"/>
  <c r="BS10"/>
  <c r="BQ5"/>
  <c r="DE9"/>
  <c r="GH6"/>
  <c r="CP6"/>
  <c r="BU9"/>
  <c r="DR10"/>
  <c r="EO9"/>
  <c r="CT10"/>
  <c r="CF8"/>
  <c r="FB10"/>
  <c r="FI5"/>
  <c r="FM9"/>
  <c r="CD6"/>
  <c r="DD8"/>
  <c r="FV6"/>
  <c r="FX8"/>
  <c r="BU12"/>
  <c r="CM6"/>
  <c r="ED13"/>
  <c r="DP11"/>
  <c r="CH13"/>
  <c r="BI12"/>
  <c r="DD11"/>
  <c r="CP9"/>
  <c r="EN11"/>
  <c r="BR9"/>
  <c r="BZ7"/>
  <c r="FX13"/>
  <c r="DI6"/>
  <c r="CD11"/>
  <c r="CP11"/>
  <c r="EZ13"/>
  <c r="BC8"/>
  <c r="FP5"/>
  <c r="DM10"/>
  <c r="FW12"/>
  <c r="BQ10"/>
  <c r="EF5"/>
  <c r="FR7"/>
  <c r="GC6"/>
  <c r="BV10"/>
  <c r="EN8"/>
  <c r="CO5"/>
  <c r="FA9"/>
  <c r="CC5"/>
  <c r="GK9"/>
  <c r="CS9"/>
  <c r="DP8"/>
  <c r="CH10"/>
  <c r="DZ6"/>
  <c r="FK7"/>
  <c r="FJ6"/>
  <c r="CG9"/>
  <c r="ED10"/>
  <c r="EB8"/>
  <c r="EC12"/>
  <c r="FU8"/>
  <c r="EP13"/>
  <c r="CG12"/>
  <c r="EA10"/>
  <c r="BV13"/>
  <c r="GI10"/>
  <c r="CB7"/>
  <c r="FF5"/>
  <c r="BD7"/>
  <c r="CE12"/>
  <c r="DJ7"/>
  <c r="CA8"/>
  <c r="CM8"/>
  <c r="EH7"/>
  <c r="BB7"/>
  <c r="ER5"/>
  <c r="BR11"/>
  <c r="FK12"/>
  <c r="DW8"/>
  <c r="EW10"/>
  <c r="BE5"/>
  <c r="EX6"/>
  <c r="EW5"/>
  <c r="EM7"/>
  <c r="BI9"/>
  <c r="CR8"/>
  <c r="DN6"/>
  <c r="GG5"/>
  <c r="BJ10"/>
  <c r="FU5"/>
  <c r="DQ9"/>
  <c r="GI7"/>
  <c r="BR6"/>
  <c r="DA5"/>
  <c r="FW7"/>
  <c r="GH9"/>
  <c r="DQ12"/>
  <c r="DF13"/>
  <c r="EJ7"/>
  <c r="CD9"/>
  <c r="CQ10"/>
  <c r="DO10"/>
  <c r="BF9"/>
  <c r="BZ5"/>
  <c r="BJ8"/>
  <c r="FN8"/>
  <c r="CT8"/>
  <c r="BH8"/>
  <c r="FZ10"/>
  <c r="DB6"/>
  <c r="BS5"/>
  <c r="EO7"/>
  <c r="CA6"/>
  <c r="CC8"/>
  <c r="EK8"/>
  <c r="GJ11"/>
  <c r="BH11"/>
  <c r="CS12"/>
  <c r="GG8"/>
  <c r="DX7"/>
  <c r="EZ11"/>
  <c r="DW6"/>
  <c r="FI8"/>
  <c r="CT13"/>
  <c r="F12" i="5"/>
  <c r="IA2" s="1"/>
  <c r="F24"/>
  <c r="F13"/>
  <c r="F23"/>
  <c r="CP6" i="4"/>
  <c r="GS5" i="6"/>
  <c r="GS9" s="1"/>
  <c r="F19" i="5"/>
  <c r="F32"/>
  <c r="F20"/>
  <c r="F16"/>
  <c r="EL6" i="4"/>
  <c r="F8" i="5"/>
  <c r="HE8" s="1"/>
  <c r="F11"/>
  <c r="HE11" s="1"/>
  <c r="F22"/>
  <c r="J2" i="13"/>
  <c r="BU8" i="16"/>
  <c r="DZ5"/>
  <c r="C22" i="11"/>
  <c r="F21"/>
  <c r="J21"/>
  <c r="K21"/>
  <c r="L21"/>
  <c r="N21"/>
  <c r="G21"/>
  <c r="H21"/>
  <c r="M21"/>
  <c r="I21"/>
  <c r="FK6" i="16"/>
  <c r="GI6"/>
  <c r="C21" i="7"/>
  <c r="F20"/>
  <c r="N20"/>
  <c r="I20"/>
  <c r="L20"/>
  <c r="G20"/>
  <c r="J20"/>
  <c r="H20"/>
  <c r="K20"/>
  <c r="M20"/>
  <c r="D36" i="18"/>
  <c r="C35"/>
  <c r="Q1" i="16"/>
  <c r="P21" i="18"/>
  <c r="Q24"/>
  <c r="GH5" i="16"/>
  <c r="EP9"/>
  <c r="EC8"/>
  <c r="FM8"/>
  <c r="DQ8"/>
  <c r="CF7"/>
  <c r="DN5"/>
  <c r="BL10"/>
  <c r="FL10"/>
  <c r="EM6"/>
  <c r="EZ7"/>
  <c r="FZ9"/>
  <c r="CE6"/>
  <c r="EX5"/>
  <c r="CR7"/>
  <c r="DC6"/>
  <c r="BY10"/>
  <c r="FY10"/>
  <c r="CH9"/>
  <c r="BS6"/>
  <c r="DB5"/>
  <c r="FV5"/>
  <c r="EN7"/>
  <c r="FN9"/>
  <c r="DL10"/>
  <c r="P25"/>
  <c r="Q25"/>
  <c r="FK5"/>
  <c r="CS7"/>
  <c r="BI7"/>
  <c r="FA7"/>
  <c r="EC7"/>
  <c r="DR8"/>
  <c r="DC5"/>
  <c r="EM5"/>
  <c r="DF8"/>
  <c r="BU7"/>
  <c r="ED8"/>
  <c r="CQ5"/>
  <c r="CG7"/>
  <c r="CR6"/>
  <c r="EZ6"/>
  <c r="EA5"/>
  <c r="BH13"/>
  <c r="DV7"/>
  <c r="FQ6"/>
  <c r="CK6"/>
  <c r="BD9"/>
  <c r="AZ5"/>
  <c r="CX7"/>
  <c r="FU10"/>
  <c r="DC12"/>
  <c r="DO12"/>
  <c r="BN7"/>
  <c r="BP9"/>
  <c r="DH5"/>
  <c r="GH11"/>
  <c r="FG8"/>
  <c r="EG6"/>
  <c r="CV5"/>
  <c r="CC10"/>
  <c r="CW6"/>
  <c r="FT9"/>
  <c r="DN11"/>
  <c r="GJ13"/>
  <c r="GG10"/>
  <c r="EM12"/>
  <c r="CD5"/>
  <c r="BT7"/>
  <c r="DE8"/>
  <c r="ED9"/>
  <c r="CG8"/>
  <c r="EO8"/>
  <c r="EA6"/>
  <c r="BV9"/>
  <c r="FB9"/>
  <c r="DF9"/>
  <c r="FJ5"/>
  <c r="BG6"/>
  <c r="FW6"/>
  <c r="GK8"/>
  <c r="CL10"/>
  <c r="GL10"/>
  <c r="BO8"/>
  <c r="FF7"/>
  <c r="EJ9"/>
  <c r="DU6"/>
  <c r="FV11"/>
  <c r="BS12"/>
  <c r="CO10"/>
  <c r="FJ11"/>
  <c r="CJ5"/>
  <c r="GB5"/>
  <c r="BX5"/>
  <c r="BM6"/>
  <c r="ET7"/>
  <c r="DX9"/>
  <c r="CR13"/>
  <c r="CZ9"/>
  <c r="BF11"/>
  <c r="BG12"/>
  <c r="EN13"/>
  <c r="DK8"/>
  <c r="GE8"/>
  <c r="EV9"/>
  <c r="DT5"/>
  <c r="FI10"/>
  <c r="CT9"/>
  <c r="DR9"/>
  <c r="BI8"/>
  <c r="BR5"/>
  <c r="DD7"/>
  <c r="GJ7"/>
  <c r="DO6"/>
  <c r="BJ9"/>
  <c r="CS8"/>
  <c r="FX7"/>
  <c r="BH7"/>
  <c r="DP7"/>
  <c r="CP5"/>
  <c r="DY10"/>
  <c r="EY10"/>
  <c r="FW5"/>
  <c r="CH8"/>
  <c r="DE7"/>
  <c r="CF6"/>
  <c r="GJ6"/>
  <c r="FZ8"/>
  <c r="EN6"/>
  <c r="FM7"/>
  <c r="BT6"/>
  <c r="DO5"/>
  <c r="DQ7"/>
  <c r="DC10"/>
  <c r="EV7"/>
  <c r="FT7"/>
  <c r="FV9"/>
  <c r="EX9"/>
  <c r="FN13"/>
  <c r="DV5"/>
  <c r="EO12"/>
  <c r="BJ13"/>
  <c r="EH5"/>
  <c r="DE12"/>
  <c r="FJ9"/>
  <c r="FG6"/>
  <c r="BC6"/>
  <c r="EW8"/>
  <c r="CN7"/>
  <c r="BT11"/>
  <c r="FS6"/>
  <c r="EU6"/>
  <c r="BG10"/>
  <c r="DZ9"/>
  <c r="CX5"/>
  <c r="ET5"/>
  <c r="FK10"/>
  <c r="DD6"/>
  <c r="FX6"/>
  <c r="BH6"/>
  <c r="GI5"/>
  <c r="GK7"/>
  <c r="CE5"/>
  <c r="EP8"/>
  <c r="EB6"/>
  <c r="BG5"/>
  <c r="DP6"/>
  <c r="EI6"/>
  <c r="DB9"/>
  <c r="FM12"/>
  <c r="CF11"/>
  <c r="GD5"/>
  <c r="DN9"/>
  <c r="CO8"/>
  <c r="BP7"/>
  <c r="FW10"/>
  <c r="BB5"/>
  <c r="GE6"/>
  <c r="DJ5"/>
  <c r="FZ13"/>
  <c r="BN5"/>
  <c r="DA8"/>
  <c r="FH7"/>
  <c r="FX11"/>
  <c r="EM10"/>
  <c r="FR5"/>
  <c r="GK12"/>
  <c r="CR11"/>
  <c r="BO6"/>
  <c r="GF7"/>
  <c r="DK6"/>
  <c r="FQ5"/>
  <c r="EI7"/>
  <c r="FF6"/>
  <c r="CX6"/>
  <c r="CP10"/>
  <c r="CF12"/>
  <c r="FT8"/>
  <c r="EM11"/>
  <c r="DV6"/>
  <c r="DE13"/>
  <c r="CS13"/>
  <c r="CD10"/>
  <c r="FH8"/>
  <c r="GD6"/>
  <c r="DD12"/>
  <c r="FV10"/>
  <c r="EO13"/>
  <c r="DX8"/>
  <c r="EV8"/>
  <c r="DJ6"/>
  <c r="CG13"/>
  <c r="BQ9"/>
  <c r="BC7"/>
  <c r="BE9"/>
  <c r="BU13"/>
  <c r="FJ10"/>
  <c r="GG9"/>
  <c r="DK7"/>
  <c r="EU7"/>
  <c r="CK5"/>
  <c r="EH6"/>
  <c r="DQ13"/>
  <c r="CW5"/>
  <c r="CO9"/>
  <c r="FW11"/>
  <c r="DZ10"/>
  <c r="EX10"/>
  <c r="DN10"/>
  <c r="CA7"/>
  <c r="FR6"/>
  <c r="EJ8"/>
  <c r="GH10"/>
  <c r="DA9"/>
  <c r="CQ11"/>
  <c r="BM5"/>
  <c r="BB6"/>
  <c r="BO7"/>
  <c r="BN6"/>
  <c r="GJ12"/>
  <c r="EB12"/>
  <c r="CZ8"/>
  <c r="BR10"/>
  <c r="FI9"/>
  <c r="GC5"/>
  <c r="DI5"/>
  <c r="GI11"/>
  <c r="ES5"/>
  <c r="FS7"/>
  <c r="EK9"/>
  <c r="DU5"/>
  <c r="DC11"/>
  <c r="CR12"/>
  <c r="CB8"/>
  <c r="FK11"/>
  <c r="GK13"/>
  <c r="DM9"/>
  <c r="EW9"/>
  <c r="CM7"/>
  <c r="BZ6"/>
  <c r="BP8"/>
  <c r="BF10"/>
  <c r="BD8"/>
  <c r="DW7"/>
  <c r="FX12"/>
  <c r="DP12"/>
  <c r="DO11"/>
  <c r="FG7"/>
  <c r="DB10"/>
  <c r="BA5"/>
  <c r="ET6"/>
  <c r="GF8"/>
  <c r="CC9"/>
  <c r="FA13"/>
  <c r="EC13"/>
  <c r="BS11"/>
  <c r="BI13"/>
  <c r="FU9"/>
  <c r="EA11"/>
  <c r="FM13"/>
  <c r="CN8"/>
  <c r="GE7"/>
  <c r="BG11"/>
  <c r="EN12"/>
  <c r="CE11"/>
  <c r="EZ12"/>
  <c r="EG5"/>
  <c r="BT12"/>
  <c r="FE5"/>
  <c r="BH12"/>
  <c r="GJ10"/>
  <c r="FG5"/>
  <c r="DF12"/>
  <c r="GE5"/>
  <c r="GF6"/>
  <c r="DO9"/>
  <c r="DB8"/>
  <c r="FS5"/>
  <c r="GI9"/>
  <c r="DN8"/>
  <c r="EP12"/>
  <c r="FU7"/>
  <c r="FA11"/>
  <c r="CR10"/>
  <c r="FT6"/>
  <c r="EZ10"/>
  <c r="CQ9"/>
  <c r="EO11"/>
  <c r="DW5"/>
  <c r="DZ8"/>
  <c r="FM11"/>
  <c r="CH12"/>
  <c r="BH10"/>
  <c r="BU11"/>
  <c r="CD8"/>
  <c r="BG9"/>
  <c r="BS9"/>
  <c r="FK9"/>
  <c r="FV8"/>
  <c r="FB12"/>
  <c r="CS11"/>
  <c r="FJ8"/>
  <c r="EV6"/>
  <c r="GK11"/>
  <c r="FH6"/>
  <c r="EU5"/>
  <c r="CM5"/>
  <c r="CP8"/>
  <c r="EM9"/>
  <c r="DA7"/>
  <c r="DX6"/>
  <c r="BV12"/>
  <c r="BE7"/>
  <c r="BQ7"/>
  <c r="BT10"/>
  <c r="BD6"/>
  <c r="BO5"/>
  <c r="EX8"/>
  <c r="FN12"/>
  <c r="EW7"/>
  <c r="GH8"/>
  <c r="DQ11"/>
  <c r="DD10"/>
  <c r="GG7"/>
  <c r="DP10"/>
  <c r="DC9"/>
  <c r="ED12"/>
  <c r="EC11"/>
  <c r="CO7"/>
  <c r="EK7"/>
  <c r="CZ6"/>
  <c r="BR8"/>
  <c r="BC5"/>
  <c r="CE9"/>
  <c r="BP6"/>
  <c r="BF8"/>
  <c r="CA5"/>
  <c r="FW9"/>
  <c r="CT12"/>
  <c r="DR12"/>
  <c r="DE11"/>
  <c r="FZ12"/>
  <c r="DM7"/>
  <c r="EN10"/>
  <c r="FX10"/>
  <c r="DK5"/>
  <c r="EJ6"/>
  <c r="FI7"/>
  <c r="EB10"/>
  <c r="EA9"/>
  <c r="CN6"/>
  <c r="EI5"/>
  <c r="CG11"/>
  <c r="CF10"/>
  <c r="BI11"/>
  <c r="CC7"/>
  <c r="CB6"/>
  <c r="BJ12"/>
  <c r="FL12"/>
  <c r="FY12"/>
  <c r="EL12"/>
  <c r="CL12"/>
  <c r="GL12"/>
  <c r="BY12"/>
  <c r="CY12"/>
  <c r="BL12"/>
  <c r="EY12"/>
  <c r="DL12"/>
  <c r="DY12"/>
  <c r="EL11"/>
  <c r="BL11"/>
  <c r="GL11"/>
  <c r="CY11"/>
  <c r="DY11"/>
  <c r="EY11"/>
  <c r="CL11"/>
  <c r="DL11"/>
  <c r="FY11"/>
  <c r="FL11"/>
  <c r="BY11"/>
  <c r="CY7"/>
  <c r="EL7"/>
  <c r="BY7"/>
  <c r="GL7"/>
  <c r="FY7"/>
  <c r="BL7"/>
  <c r="DL7"/>
  <c r="CL7"/>
  <c r="FL7"/>
  <c r="DY7"/>
  <c r="EY7"/>
  <c r="FV7"/>
  <c r="DC8"/>
  <c r="ED11"/>
  <c r="GI8"/>
  <c r="EZ9"/>
  <c r="FH5"/>
  <c r="DP9"/>
  <c r="FT5"/>
  <c r="EO10"/>
  <c r="DZ7"/>
  <c r="GK10"/>
  <c r="FB11"/>
  <c r="EC10"/>
  <c r="FI6"/>
  <c r="CD7"/>
  <c r="BH9"/>
  <c r="CB5"/>
  <c r="BG8"/>
  <c r="CF9"/>
  <c r="FM10"/>
  <c r="EM8"/>
  <c r="DB7"/>
  <c r="FZ11"/>
  <c r="DF11"/>
  <c r="CS10"/>
  <c r="CO6"/>
  <c r="FJ7"/>
  <c r="EJ5"/>
  <c r="CZ5"/>
  <c r="GG6"/>
  <c r="EW6"/>
  <c r="DO8"/>
  <c r="CT11"/>
  <c r="CC6"/>
  <c r="BE6"/>
  <c r="BS8"/>
  <c r="BD5"/>
  <c r="CE8"/>
  <c r="GJ9"/>
  <c r="FA10"/>
  <c r="EA8"/>
  <c r="DR11"/>
  <c r="FU6"/>
  <c r="EP11"/>
  <c r="EB9"/>
  <c r="GH7"/>
  <c r="EX7"/>
  <c r="DQ10"/>
  <c r="DN7"/>
  <c r="FW8"/>
  <c r="DD9"/>
  <c r="CQ8"/>
  <c r="BU10"/>
  <c r="BJ11"/>
  <c r="BT9"/>
  <c r="CH11"/>
  <c r="BV11"/>
  <c r="BF7"/>
  <c r="GF5"/>
  <c r="EV5"/>
  <c r="DM6"/>
  <c r="CP7"/>
  <c r="FK8"/>
  <c r="EK6"/>
  <c r="DA6"/>
  <c r="FX9"/>
  <c r="DE10"/>
  <c r="CR9"/>
  <c r="CN5"/>
  <c r="FN11"/>
  <c r="EN9"/>
  <c r="DX5"/>
  <c r="BQ6"/>
  <c r="BI10"/>
  <c r="BP5"/>
  <c r="CG10"/>
  <c r="BR7"/>
  <c r="DY13"/>
  <c r="FL13"/>
  <c r="FY13"/>
  <c r="BL13"/>
  <c r="CY13"/>
  <c r="BY13"/>
  <c r="EY13"/>
  <c r="EL13"/>
  <c r="CL13"/>
  <c r="GL13"/>
  <c r="DL13"/>
  <c r="CR5"/>
  <c r="FN7"/>
  <c r="EC6"/>
  <c r="CT7"/>
  <c r="FA6"/>
  <c r="DE6"/>
  <c r="BT5"/>
  <c r="BV7"/>
  <c r="FX5"/>
  <c r="DQ6"/>
  <c r="EP7"/>
  <c r="GJ5"/>
  <c r="DR7"/>
  <c r="EN5"/>
  <c r="BU6"/>
  <c r="BI6"/>
  <c r="CF5"/>
  <c r="EZ5"/>
  <c r="DD5"/>
  <c r="EB5"/>
  <c r="FB7"/>
  <c r="DF7"/>
  <c r="CS6"/>
  <c r="CG6"/>
  <c r="CH7"/>
  <c r="EO6"/>
  <c r="BH5"/>
  <c r="ED7"/>
  <c r="FZ7"/>
  <c r="GK6"/>
  <c r="DP5"/>
  <c r="FM6"/>
  <c r="BJ7"/>
  <c r="CH6" i="4"/>
  <c r="BA6"/>
  <c r="EU5"/>
  <c r="K2" i="13"/>
  <c r="F36" i="5"/>
  <c r="BF6" i="4"/>
  <c r="F21" i="5"/>
  <c r="F30"/>
  <c r="F31"/>
  <c r="F15"/>
  <c r="F34"/>
  <c r="F27"/>
  <c r="F6"/>
  <c r="HE6" s="1"/>
  <c r="F35"/>
  <c r="F33"/>
  <c r="BR6" i="4"/>
  <c r="F28" i="5"/>
  <c r="F14"/>
  <c r="F17"/>
  <c r="F26"/>
  <c r="F29"/>
  <c r="F39"/>
  <c r="F40"/>
  <c r="F9"/>
  <c r="HE9" s="1"/>
  <c r="I12"/>
  <c r="EM5" i="3"/>
  <c r="J10" i="5"/>
  <c r="DF5" i="3"/>
  <c r="CK6"/>
  <c r="CV6"/>
  <c r="BC5"/>
  <c r="I11" i="5"/>
  <c r="J24"/>
  <c r="H39"/>
  <c r="H25"/>
  <c r="GC48" i="1"/>
  <c r="H6" i="5"/>
  <c r="HG6" s="1"/>
  <c r="EX6" i="4"/>
  <c r="DN6"/>
  <c r="CD6"/>
  <c r="I26" i="5"/>
  <c r="J21"/>
  <c r="DB6" i="4"/>
  <c r="FJ6"/>
  <c r="H3" i="13"/>
  <c r="I28" i="5"/>
  <c r="I40"/>
  <c r="BY5" i="3"/>
  <c r="EB5"/>
  <c r="J40" i="5"/>
  <c r="I6"/>
  <c r="HH6" s="1"/>
  <c r="I25"/>
  <c r="I35"/>
  <c r="BK6" i="3"/>
  <c r="AY5"/>
  <c r="EI5"/>
  <c r="BJ5"/>
  <c r="CS7"/>
  <c r="EJ6"/>
  <c r="CH7"/>
  <c r="H8" i="5"/>
  <c r="HG8" s="1"/>
  <c r="BS7" i="3"/>
  <c r="EJ5"/>
  <c r="EA7"/>
  <c r="BO6"/>
  <c r="CU5"/>
  <c r="BN5"/>
  <c r="BD6"/>
  <c r="EN6"/>
  <c r="EM4" s="1"/>
  <c r="J27" i="5"/>
  <c r="G2" i="13"/>
  <c r="H1" s="1"/>
  <c r="EC6" i="3"/>
  <c r="FI5"/>
  <c r="FI4" s="1"/>
  <c r="DR6"/>
  <c r="J26" i="5"/>
  <c r="J33"/>
  <c r="H11"/>
  <c r="HG11" s="1"/>
  <c r="CQ5" i="4"/>
  <c r="I15" i="5"/>
  <c r="DY6" i="3"/>
  <c r="EU6"/>
  <c r="BU5"/>
  <c r="FE5"/>
  <c r="CF5"/>
  <c r="AZ6"/>
  <c r="FF6"/>
  <c r="EP5"/>
  <c r="CS6"/>
  <c r="DP7"/>
  <c r="DG6"/>
  <c r="DF4" s="1"/>
  <c r="EY6"/>
  <c r="EX4" s="1"/>
  <c r="DQ5"/>
  <c r="CJ5"/>
  <c r="CJ4" s="1"/>
  <c r="G31" i="5"/>
  <c r="G34"/>
  <c r="G13"/>
  <c r="G19"/>
  <c r="G15"/>
  <c r="G17"/>
  <c r="G18"/>
  <c r="G40"/>
  <c r="GV11" i="7"/>
  <c r="G23" i="5"/>
  <c r="G6"/>
  <c r="HF6" s="1"/>
  <c r="G11"/>
  <c r="HF11" s="1"/>
  <c r="G39"/>
  <c r="G22"/>
  <c r="H16"/>
  <c r="J37"/>
  <c r="H24"/>
  <c r="DX5" i="4"/>
  <c r="H15" i="5"/>
  <c r="CO7" i="3"/>
  <c r="CM5"/>
  <c r="FC7"/>
  <c r="AV6"/>
  <c r="AW7"/>
  <c r="ER7"/>
  <c r="BV5"/>
  <c r="DO6"/>
  <c r="EV6"/>
  <c r="EU5"/>
  <c r="EW7"/>
  <c r="EW4" s="1"/>
  <c r="GC47" i="1"/>
  <c r="J6" i="5"/>
  <c r="HI6" s="1"/>
  <c r="J11"/>
  <c r="HI11" s="1"/>
  <c r="J32"/>
  <c r="J36"/>
  <c r="J28"/>
  <c r="J29"/>
  <c r="J38"/>
  <c r="H27"/>
  <c r="L2" i="13"/>
  <c r="M1" s="1"/>
  <c r="BB5" i="4"/>
  <c r="H23" i="5"/>
  <c r="H19"/>
  <c r="H9"/>
  <c r="HG9" s="1"/>
  <c r="CR6" i="4"/>
  <c r="H22" i="5"/>
  <c r="CC6" i="3"/>
  <c r="DI5"/>
  <c r="CX5"/>
  <c r="CN6"/>
  <c r="EG7"/>
  <c r="GY5" i="6"/>
  <c r="GY8" s="1"/>
  <c r="FF5" i="3"/>
  <c r="FG6"/>
  <c r="BK5"/>
  <c r="BM7"/>
  <c r="BX7"/>
  <c r="J7" i="5"/>
  <c r="HI7" s="1"/>
  <c r="J18"/>
  <c r="J15"/>
  <c r="J12"/>
  <c r="J13"/>
  <c r="J35"/>
  <c r="J34"/>
  <c r="H13"/>
  <c r="BC6" i="4"/>
  <c r="GC45" i="1"/>
  <c r="H12" i="5"/>
  <c r="I31"/>
  <c r="H26"/>
  <c r="H10"/>
  <c r="HG10" s="1"/>
  <c r="CG6" i="4"/>
  <c r="H20" i="5"/>
  <c r="EQ6" i="3"/>
  <c r="CY6"/>
  <c r="FA5"/>
  <c r="DT5"/>
  <c r="DJ6"/>
  <c r="CZ7"/>
  <c r="CR5"/>
  <c r="BW6"/>
  <c r="BL6"/>
  <c r="CG5"/>
  <c r="DE7"/>
  <c r="CT7"/>
  <c r="J9" i="5"/>
  <c r="J22"/>
  <c r="J19"/>
  <c r="J20"/>
  <c r="J17"/>
  <c r="EM6" i="4"/>
  <c r="M3" i="13"/>
  <c r="H28" i="5"/>
  <c r="K21"/>
  <c r="GX5" i="6"/>
  <c r="GX8" s="1"/>
  <c r="GW5"/>
  <c r="GW6" s="1"/>
  <c r="GZ5"/>
  <c r="GZ6" s="1"/>
  <c r="HH9"/>
  <c r="HR9" s="1"/>
  <c r="HI8"/>
  <c r="BY5" i="4"/>
  <c r="EC6"/>
  <c r="CI6" i="3"/>
  <c r="BW6" i="4"/>
  <c r="EJ5"/>
  <c r="DD6"/>
  <c r="I19" i="5"/>
  <c r="I16"/>
  <c r="I29"/>
  <c r="I14"/>
  <c r="I30"/>
  <c r="I36"/>
  <c r="I39"/>
  <c r="HF6" i="6"/>
  <c r="BD6" i="4"/>
  <c r="CH5" i="3"/>
  <c r="EK5"/>
  <c r="BN7"/>
  <c r="DO6" i="4"/>
  <c r="H40" i="5"/>
  <c r="H21"/>
  <c r="I8"/>
  <c r="HH8" s="1"/>
  <c r="I23"/>
  <c r="I20"/>
  <c r="I17"/>
  <c r="I38"/>
  <c r="I18"/>
  <c r="I32"/>
  <c r="I34"/>
  <c r="I37"/>
  <c r="H32"/>
  <c r="H31"/>
  <c r="GV9" i="7"/>
  <c r="CU5" i="4"/>
  <c r="DF5"/>
  <c r="BZ6"/>
  <c r="BO6"/>
  <c r="EY6"/>
  <c r="H34" i="5"/>
  <c r="FE6" i="3"/>
  <c r="BX6"/>
  <c r="CT6"/>
  <c r="DD5"/>
  <c r="BW5"/>
  <c r="FG5"/>
  <c r="DE6"/>
  <c r="BC7"/>
  <c r="EM7"/>
  <c r="CR5" i="4"/>
  <c r="BK5"/>
  <c r="FG6"/>
  <c r="FF5"/>
  <c r="EV6"/>
  <c r="H38" i="5"/>
  <c r="G16"/>
  <c r="G29"/>
  <c r="G37"/>
  <c r="G26"/>
  <c r="G32"/>
  <c r="G21"/>
  <c r="G20"/>
  <c r="I7"/>
  <c r="HH7" s="1"/>
  <c r="I13"/>
  <c r="CJ5" i="4"/>
  <c r="EN6"/>
  <c r="BB6" i="3"/>
  <c r="BA5"/>
  <c r="DQ7"/>
  <c r="EK6" i="4"/>
  <c r="I9" i="5"/>
  <c r="HH9" s="1"/>
  <c r="I27"/>
  <c r="I24"/>
  <c r="I21"/>
  <c r="I10"/>
  <c r="HH10" s="1"/>
  <c r="I22"/>
  <c r="I33"/>
  <c r="H33"/>
  <c r="H17"/>
  <c r="DQ5" i="4"/>
  <c r="DQ4" s="1"/>
  <c r="EM5"/>
  <c r="CV6"/>
  <c r="CK6"/>
  <c r="H29" i="5"/>
  <c r="ES5" i="3"/>
  <c r="EH5"/>
  <c r="FH6"/>
  <c r="DP6"/>
  <c r="EV5"/>
  <c r="CS5"/>
  <c r="EB7"/>
  <c r="EA6"/>
  <c r="BY7"/>
  <c r="BV5" i="4"/>
  <c r="CS6"/>
  <c r="CG5"/>
  <c r="DY5"/>
  <c r="H30" i="5"/>
  <c r="H37"/>
  <c r="H35"/>
  <c r="FQ45" i="1"/>
  <c r="F29" s="1"/>
  <c r="K35" i="5"/>
  <c r="DU6" i="3"/>
  <c r="AU5"/>
  <c r="EE5"/>
  <c r="CB5"/>
  <c r="DK7"/>
  <c r="EF6"/>
  <c r="AZ5"/>
  <c r="BA6"/>
  <c r="EK6"/>
  <c r="DD6"/>
  <c r="DC5"/>
  <c r="CI7"/>
  <c r="BB7"/>
  <c r="J8" i="5"/>
  <c r="J14"/>
  <c r="J30"/>
  <c r="J23"/>
  <c r="J16"/>
  <c r="J31"/>
  <c r="J25"/>
  <c r="J39"/>
  <c r="H18"/>
  <c r="H7"/>
  <c r="HG7" s="1"/>
  <c r="DF6" i="4"/>
  <c r="GI51" i="1"/>
  <c r="H14" i="5"/>
  <c r="H36"/>
  <c r="HA5" i="6"/>
  <c r="HA9" s="1"/>
  <c r="GU9" i="7"/>
  <c r="K39" i="5"/>
  <c r="AY5" i="4"/>
  <c r="BJ5"/>
  <c r="AZ6"/>
  <c r="FF6"/>
  <c r="DY6"/>
  <c r="DE5"/>
  <c r="EB6"/>
  <c r="CT5"/>
  <c r="EA5"/>
  <c r="CU6"/>
  <c r="EI5"/>
  <c r="DM5"/>
  <c r="FE5"/>
  <c r="EJ6"/>
  <c r="DC6"/>
  <c r="BM5"/>
  <c r="BX5"/>
  <c r="FH5"/>
  <c r="BY6"/>
  <c r="FI6"/>
  <c r="FI4" s="1"/>
  <c r="BU5"/>
  <c r="CF5"/>
  <c r="BV6"/>
  <c r="BK6"/>
  <c r="I2" i="13"/>
  <c r="GL45" i="1"/>
  <c r="GZ10" i="7"/>
  <c r="GV13"/>
  <c r="BN6" i="4"/>
  <c r="CJ6"/>
  <c r="DP5"/>
  <c r="EW5"/>
  <c r="IG11" i="13"/>
  <c r="IR11" s="1"/>
  <c r="IH8"/>
  <c r="IS8" s="1"/>
  <c r="K10" i="5"/>
  <c r="HJ10" s="1"/>
  <c r="K24"/>
  <c r="K22"/>
  <c r="K36"/>
  <c r="GV5" i="6"/>
  <c r="GV11" s="1"/>
  <c r="BB6" i="4"/>
  <c r="K8" i="5"/>
  <c r="HJ8" s="1"/>
  <c r="K15"/>
  <c r="GF45" i="1"/>
  <c r="BW5" i="4"/>
  <c r="GZ13" i="7"/>
  <c r="GW10"/>
  <c r="GO50" i="1"/>
  <c r="CI6" i="4"/>
  <c r="GT6" i="7"/>
  <c r="GT4" s="1"/>
  <c r="M4" s="1"/>
  <c r="M2" s="1"/>
  <c r="CH5" i="4"/>
  <c r="FH6"/>
  <c r="IH10" i="13"/>
  <c r="IS10" s="1"/>
  <c r="DD5" i="4"/>
  <c r="CS5"/>
  <c r="DE6"/>
  <c r="BX6"/>
  <c r="EK5"/>
  <c r="F28" i="1"/>
  <c r="GC49"/>
  <c r="K40" i="5"/>
  <c r="GI47" i="1"/>
  <c r="GV12" i="7"/>
  <c r="GV7"/>
  <c r="EV5" i="4"/>
  <c r="DO5"/>
  <c r="EA6"/>
  <c r="CT6"/>
  <c r="FG5"/>
  <c r="F10" i="1"/>
  <c r="HE10" s="1"/>
  <c r="HQ11" i="6"/>
  <c r="IM11" s="1"/>
  <c r="GV10" i="7"/>
  <c r="GV8"/>
  <c r="BL5" i="4"/>
  <c r="BA5"/>
  <c r="BM6"/>
  <c r="EW6"/>
  <c r="F18" i="1"/>
  <c r="II6" i="13"/>
  <c r="IT6" s="1"/>
  <c r="IF8"/>
  <c r="IQ8" s="1"/>
  <c r="II12"/>
  <c r="IT12" s="1"/>
  <c r="IA8"/>
  <c r="IL8" s="1"/>
  <c r="II10"/>
  <c r="IT10" s="1"/>
  <c r="IG8"/>
  <c r="IR8" s="1"/>
  <c r="ID13"/>
  <c r="IO13" s="1"/>
  <c r="IG13"/>
  <c r="IR13" s="1"/>
  <c r="IH11"/>
  <c r="IS11" s="1"/>
  <c r="IF7"/>
  <c r="IQ7" s="1"/>
  <c r="D26" i="16"/>
  <c r="II7" i="13"/>
  <c r="IT7" s="1"/>
  <c r="IF12"/>
  <c r="IQ12" s="1"/>
  <c r="CU4" i="2"/>
  <c r="GZ4" i="11"/>
  <c r="G4" s="1"/>
  <c r="G2" s="1"/>
  <c r="HA4"/>
  <c r="F4" s="1"/>
  <c r="F2" s="1"/>
  <c r="GZ12" i="7"/>
  <c r="CS4" i="2"/>
  <c r="EV4"/>
  <c r="CH4"/>
  <c r="GR51" i="1"/>
  <c r="JE9" i="12"/>
  <c r="GW13" i="7"/>
  <c r="IH6" i="13"/>
  <c r="IS6" s="1"/>
  <c r="IF10"/>
  <c r="IQ10" s="1"/>
  <c r="DF4" i="2"/>
  <c r="IC12" i="13"/>
  <c r="IN12" s="1"/>
  <c r="K6" i="5"/>
  <c r="GV5" s="1"/>
  <c r="K13"/>
  <c r="K29"/>
  <c r="K14"/>
  <c r="K30"/>
  <c r="K23"/>
  <c r="K16"/>
  <c r="K31"/>
  <c r="K33"/>
  <c r="GZ8" i="7"/>
  <c r="GZ11"/>
  <c r="HX9"/>
  <c r="IT9" s="1"/>
  <c r="CE5" i="3"/>
  <c r="DW5"/>
  <c r="ET6"/>
  <c r="DM6"/>
  <c r="BT5"/>
  <c r="AZ7"/>
  <c r="FF7"/>
  <c r="DY7"/>
  <c r="GS4" i="11"/>
  <c r="N4" s="1"/>
  <c r="N3" s="1"/>
  <c r="GL50" i="1"/>
  <c r="GR52"/>
  <c r="IY6" i="12"/>
  <c r="GW9" i="7"/>
  <c r="K7" i="5"/>
  <c r="HJ7" s="1"/>
  <c r="K17"/>
  <c r="K37"/>
  <c r="K18"/>
  <c r="K32"/>
  <c r="K27"/>
  <c r="K20"/>
  <c r="K34"/>
  <c r="K38"/>
  <c r="FZ47" i="1"/>
  <c r="BI5" i="3"/>
  <c r="BJ6"/>
  <c r="AY6"/>
  <c r="EI6"/>
  <c r="DL5"/>
  <c r="BV7"/>
  <c r="BK7"/>
  <c r="EU7"/>
  <c r="IZ13" i="12"/>
  <c r="HV9" i="7"/>
  <c r="IR9" s="1"/>
  <c r="IA13" i="13"/>
  <c r="IL13" s="1"/>
  <c r="GW12" i="7"/>
  <c r="GY10"/>
  <c r="BY4" i="2"/>
  <c r="HP12" i="6"/>
  <c r="IL12" s="1"/>
  <c r="IW12" s="1"/>
  <c r="K9" i="5"/>
  <c r="HJ9" s="1"/>
  <c r="K25"/>
  <c r="K11"/>
  <c r="HJ11" s="1"/>
  <c r="K26"/>
  <c r="K19"/>
  <c r="K12"/>
  <c r="K28"/>
  <c r="JE8" i="12"/>
  <c r="GY11" i="7"/>
  <c r="DA5" i="3"/>
  <c r="DX6"/>
  <c r="CQ6"/>
  <c r="AX5"/>
  <c r="FD5"/>
  <c r="EJ7"/>
  <c r="IY12" i="12"/>
  <c r="DD4" i="2"/>
  <c r="GO48" i="1"/>
  <c r="II13" i="13"/>
  <c r="IT13" s="1"/>
  <c r="ID7"/>
  <c r="IO7" s="1"/>
  <c r="GL51" i="1"/>
  <c r="IB7" i="13"/>
  <c r="IM7" s="1"/>
  <c r="HQ10" i="6"/>
  <c r="IM10" s="1"/>
  <c r="GF50" i="1"/>
  <c r="HS8" i="7"/>
  <c r="IO8" s="1"/>
  <c r="GF46" i="1"/>
  <c r="GY13" i="7"/>
  <c r="GY8"/>
  <c r="GY9"/>
  <c r="H1" i="12"/>
  <c r="G1"/>
  <c r="HX8" i="7"/>
  <c r="IT8" s="1"/>
  <c r="IX10" i="12"/>
  <c r="FZ45" i="1"/>
  <c r="BA4" i="2"/>
  <c r="IY7" i="12"/>
  <c r="GY4" i="11"/>
  <c r="H4" s="1"/>
  <c r="IB13" i="13"/>
  <c r="IM13" s="1"/>
  <c r="GZ7" i="7"/>
  <c r="GW4" i="11"/>
  <c r="J4" s="1"/>
  <c r="J2" s="1"/>
  <c r="HU11" i="7"/>
  <c r="IQ11" s="1"/>
  <c r="DJ4" i="2"/>
  <c r="GI50" i="1"/>
  <c r="HT12" i="6"/>
  <c r="IP12" s="1"/>
  <c r="IY9" i="12"/>
  <c r="FW72" i="1"/>
  <c r="BL4" i="2"/>
  <c r="JA13" i="12"/>
  <c r="JB11"/>
  <c r="GO53" i="1"/>
  <c r="JD8" i="12"/>
  <c r="GI46" i="1"/>
  <c r="N34" i="5"/>
  <c r="HX10" i="6"/>
  <c r="IT10" s="1"/>
  <c r="IB8" i="13"/>
  <c r="IM8" s="1"/>
  <c r="HX10" i="7"/>
  <c r="IT10" s="1"/>
  <c r="IE11" i="13"/>
  <c r="IP11" s="1"/>
  <c r="FZ51" i="1"/>
  <c r="GI45"/>
  <c r="GI49"/>
  <c r="GI48"/>
  <c r="E37" i="12"/>
  <c r="E36"/>
  <c r="E18"/>
  <c r="E19"/>
  <c r="A14"/>
  <c r="E16"/>
  <c r="E32"/>
  <c r="E35"/>
  <c r="E31"/>
  <c r="E20"/>
  <c r="E26"/>
  <c r="E22"/>
  <c r="E27"/>
  <c r="E23"/>
  <c r="E17"/>
  <c r="E33"/>
  <c r="E29"/>
  <c r="E40"/>
  <c r="E25"/>
  <c r="E21"/>
  <c r="E30"/>
  <c r="E39"/>
  <c r="E38"/>
  <c r="E28"/>
  <c r="E34"/>
  <c r="E24"/>
  <c r="GU5" i="6"/>
  <c r="GU7" s="1"/>
  <c r="HK6"/>
  <c r="HK7"/>
  <c r="HU7" s="1"/>
  <c r="HK8"/>
  <c r="HQ8" s="1"/>
  <c r="HP8" i="7"/>
  <c r="IL8" s="1"/>
  <c r="IW8" s="1"/>
  <c r="HX7"/>
  <c r="IT7" s="1"/>
  <c r="HW7"/>
  <c r="IS7" s="1"/>
  <c r="HS13"/>
  <c r="IO13" s="1"/>
  <c r="GX6"/>
  <c r="HT10"/>
  <c r="IP10" s="1"/>
  <c r="GU10"/>
  <c r="GU6"/>
  <c r="GZ6"/>
  <c r="GY12"/>
  <c r="HW6"/>
  <c r="IS6" s="1"/>
  <c r="GX13"/>
  <c r="HS12"/>
  <c r="IO12" s="1"/>
  <c r="GU13"/>
  <c r="GU7"/>
  <c r="HP11" i="6"/>
  <c r="IW12" i="12"/>
  <c r="HV7" i="7"/>
  <c r="HU11" i="6"/>
  <c r="JB9" i="12"/>
  <c r="HX12" i="6"/>
  <c r="HS7" i="7"/>
  <c r="IX6" i="12"/>
  <c r="HT12" i="7"/>
  <c r="HA4"/>
  <c r="F4" s="1"/>
  <c r="HV10"/>
  <c r="JE6" i="12"/>
  <c r="GO45" i="1"/>
  <c r="EB4" i="2"/>
  <c r="HW10" i="7"/>
  <c r="FW59" i="1"/>
  <c r="N6" i="5"/>
  <c r="N10"/>
  <c r="N22"/>
  <c r="N23"/>
  <c r="N16"/>
  <c r="N36"/>
  <c r="N25"/>
  <c r="N35"/>
  <c r="N37"/>
  <c r="JD6" i="12"/>
  <c r="IA10" i="13"/>
  <c r="IL10" s="1"/>
  <c r="IY8" i="12"/>
  <c r="HS12" i="6"/>
  <c r="HU9" i="7"/>
  <c r="IC10" i="13"/>
  <c r="IN10" s="1"/>
  <c r="IW11" i="12"/>
  <c r="JE11"/>
  <c r="IX13"/>
  <c r="HT11" i="6"/>
  <c r="HU12" i="7"/>
  <c r="JD10" i="12"/>
  <c r="JC7"/>
  <c r="GX4" i="11"/>
  <c r="I4" s="1"/>
  <c r="IE12" i="13"/>
  <c r="IP12" s="1"/>
  <c r="IB9"/>
  <c r="IM9" s="1"/>
  <c r="HU13" i="7"/>
  <c r="IH7" i="13"/>
  <c r="IS7" s="1"/>
  <c r="HT6" i="7"/>
  <c r="GW8"/>
  <c r="IZ12" i="12"/>
  <c r="HR11" i="7"/>
  <c r="CE4" i="2"/>
  <c r="CD4"/>
  <c r="EH4"/>
  <c r="ES4"/>
  <c r="N2" i="7"/>
  <c r="N3"/>
  <c r="JC13" i="12"/>
  <c r="II11" i="13"/>
  <c r="IT11" s="1"/>
  <c r="BY4" i="3"/>
  <c r="HW12" i="7"/>
  <c r="GU4" i="11"/>
  <c r="L4" s="1"/>
  <c r="HQ11" i="7"/>
  <c r="GR45" i="1"/>
  <c r="HR9" i="7"/>
  <c r="IE9" i="13"/>
  <c r="IP9" s="1"/>
  <c r="AW4" i="2"/>
  <c r="BH4"/>
  <c r="EG4"/>
  <c r="IX7" i="12"/>
  <c r="HW8" i="7"/>
  <c r="GX9"/>
  <c r="HR12"/>
  <c r="GY6"/>
  <c r="BV4" i="2"/>
  <c r="BK4"/>
  <c r="EJ4"/>
  <c r="HV8" i="7"/>
  <c r="ID8" i="13"/>
  <c r="IO8" s="1"/>
  <c r="HP10" i="6"/>
  <c r="HT10"/>
  <c r="HS11" i="7"/>
  <c r="HQ9"/>
  <c r="IY13" i="12"/>
  <c r="IX9"/>
  <c r="HR7" i="7"/>
  <c r="HQ12" i="6"/>
  <c r="CF4" i="2"/>
  <c r="AY4"/>
  <c r="IF9" i="13"/>
  <c r="IQ9" s="1"/>
  <c r="FZ49" i="1"/>
  <c r="GT9" i="7"/>
  <c r="IA9" i="13"/>
  <c r="IL9" s="1"/>
  <c r="GO51" i="1"/>
  <c r="CX4" i="2"/>
  <c r="BQ4"/>
  <c r="JA11" i="12"/>
  <c r="GF49" i="1"/>
  <c r="GT5" i="6"/>
  <c r="GT10" s="1"/>
  <c r="HL6"/>
  <c r="HL10"/>
  <c r="HW10" s="1"/>
  <c r="IS10" s="1"/>
  <c r="GL49" i="1"/>
  <c r="GL52"/>
  <c r="GF48"/>
  <c r="BG4" i="2"/>
  <c r="BF4"/>
  <c r="EP5" i="4"/>
  <c r="EQ6"/>
  <c r="DU6"/>
  <c r="CY6"/>
  <c r="CC6"/>
  <c r="BG6"/>
  <c r="FB6"/>
  <c r="EF6"/>
  <c r="DJ6"/>
  <c r="CN6"/>
  <c r="AV6"/>
  <c r="DT5"/>
  <c r="CX5"/>
  <c r="CB5"/>
  <c r="EE5"/>
  <c r="DI5"/>
  <c r="CM5"/>
  <c r="BQ5"/>
  <c r="AU5"/>
  <c r="FA5"/>
  <c r="FG4" i="2"/>
  <c r="AV4"/>
  <c r="CC4"/>
  <c r="DU4"/>
  <c r="EF4"/>
  <c r="M37" i="5"/>
  <c r="M35"/>
  <c r="M31"/>
  <c r="M39"/>
  <c r="M34"/>
  <c r="M40"/>
  <c r="M38"/>
  <c r="M36"/>
  <c r="M30"/>
  <c r="M26"/>
  <c r="M22"/>
  <c r="M18"/>
  <c r="M14"/>
  <c r="M11"/>
  <c r="M10"/>
  <c r="M32"/>
  <c r="M29"/>
  <c r="M25"/>
  <c r="M21"/>
  <c r="M17"/>
  <c r="M13"/>
  <c r="M28"/>
  <c r="M24"/>
  <c r="M20"/>
  <c r="M16"/>
  <c r="M12"/>
  <c r="M33"/>
  <c r="M27"/>
  <c r="M23"/>
  <c r="M19"/>
  <c r="M15"/>
  <c r="M9"/>
  <c r="M8"/>
  <c r="M7"/>
  <c r="M6"/>
  <c r="GT7" i="7"/>
  <c r="IW10" i="12"/>
  <c r="HS6" i="7"/>
  <c r="GX12"/>
  <c r="HQ12"/>
  <c r="HT13"/>
  <c r="GO49" i="1"/>
  <c r="IW8" i="12"/>
  <c r="HH11" i="5"/>
  <c r="JC11" i="12"/>
  <c r="IY10"/>
  <c r="GX7" i="7"/>
  <c r="IX11" i="12"/>
  <c r="F2" i="13"/>
  <c r="F3"/>
  <c r="IA6"/>
  <c r="IL6" s="1"/>
  <c r="BM4" i="2"/>
  <c r="BB4"/>
  <c r="EA4"/>
  <c r="DZ4"/>
  <c r="IW6" i="12"/>
  <c r="BN4" i="2"/>
  <c r="EM4"/>
  <c r="EL4"/>
  <c r="FI4"/>
  <c r="GT10" i="7"/>
  <c r="N7" i="5"/>
  <c r="N11"/>
  <c r="N26"/>
  <c r="N27"/>
  <c r="N20"/>
  <c r="N13"/>
  <c r="N29"/>
  <c r="N33"/>
  <c r="N39"/>
  <c r="JC12" i="12"/>
  <c r="IE8" i="13"/>
  <c r="IP8" s="1"/>
  <c r="IB12"/>
  <c r="IM12" s="1"/>
  <c r="GX12" i="6"/>
  <c r="JD7" i="12"/>
  <c r="HP11" i="7"/>
  <c r="ID9" i="13"/>
  <c r="IO9" s="1"/>
  <c r="IG6"/>
  <c r="IR6" s="1"/>
  <c r="GX8" i="7"/>
  <c r="N26" i="8"/>
  <c r="G26"/>
  <c r="HV11" i="6"/>
  <c r="IE13" i="13"/>
  <c r="IP13" s="1"/>
  <c r="HR10" i="6"/>
  <c r="HR13" i="7"/>
  <c r="DA4" i="2"/>
  <c r="FD4"/>
  <c r="JA12" i="12"/>
  <c r="HX12" i="7"/>
  <c r="JA6" i="12"/>
  <c r="HU10" i="6"/>
  <c r="IF6" i="13"/>
  <c r="IQ6" s="1"/>
  <c r="JB13" i="12"/>
  <c r="GT12" i="7"/>
  <c r="GR47" i="1"/>
  <c r="HT7" i="7"/>
  <c r="HS10" i="6"/>
  <c r="II9" i="13"/>
  <c r="IT9" s="1"/>
  <c r="IZ10" i="12"/>
  <c r="BS4" i="2"/>
  <c r="BR4"/>
  <c r="CZ4"/>
  <c r="FC4"/>
  <c r="GT8" i="7"/>
  <c r="HI8" i="5"/>
  <c r="JD11" i="12"/>
  <c r="CR4" i="2"/>
  <c r="CG4"/>
  <c r="DY4"/>
  <c r="FF4"/>
  <c r="HU7" i="7"/>
  <c r="GU8"/>
  <c r="HS11" i="6"/>
  <c r="HU8" i="7"/>
  <c r="HX11"/>
  <c r="GX11"/>
  <c r="IB11" i="13"/>
  <c r="IM11" s="1"/>
  <c r="HV12" i="7"/>
  <c r="BJ4" i="2"/>
  <c r="BU4"/>
  <c r="DX4"/>
  <c r="IZ11" i="12"/>
  <c r="HU6" i="7"/>
  <c r="HW13"/>
  <c r="IC6" i="13"/>
  <c r="IN6" s="1"/>
  <c r="JD12" i="12"/>
  <c r="GT4" i="11"/>
  <c r="M4" s="1"/>
  <c r="HT11" i="7"/>
  <c r="ID6" i="13"/>
  <c r="IO6" s="1"/>
  <c r="CB4" i="2"/>
  <c r="CM4"/>
  <c r="DT4"/>
  <c r="HL7" i="6"/>
  <c r="GT11"/>
  <c r="HL11"/>
  <c r="HW11" s="1"/>
  <c r="IS11" s="1"/>
  <c r="GF47" i="1"/>
  <c r="IC11" i="13"/>
  <c r="IN11" s="1"/>
  <c r="IB10"/>
  <c r="IM10" s="1"/>
  <c r="N1"/>
  <c r="CN4" i="2"/>
  <c r="CY4"/>
  <c r="EQ4"/>
  <c r="FB4"/>
  <c r="JC10" i="12"/>
  <c r="HQ13" i="7"/>
  <c r="BW4" i="2"/>
  <c r="DO4"/>
  <c r="DN4"/>
  <c r="HR11" i="6"/>
  <c r="HP6" i="7"/>
  <c r="IZ7" i="12"/>
  <c r="IZ8"/>
  <c r="IW13"/>
  <c r="L1"/>
  <c r="D2"/>
  <c r="FW47" i="1"/>
  <c r="GR48"/>
  <c r="HT9" i="7"/>
  <c r="HR10"/>
  <c r="CI4" i="2"/>
  <c r="BX4"/>
  <c r="DP4"/>
  <c r="EW4"/>
  <c r="HP9" i="7"/>
  <c r="DQ4" i="2"/>
  <c r="BC4"/>
  <c r="HS10" i="7"/>
  <c r="N8" i="5"/>
  <c r="N14"/>
  <c r="N15"/>
  <c r="N31"/>
  <c r="N24"/>
  <c r="N17"/>
  <c r="N32"/>
  <c r="N30"/>
  <c r="N40"/>
  <c r="IH12" i="13"/>
  <c r="IS12" s="1"/>
  <c r="HV6" i="7"/>
  <c r="ID12" i="13"/>
  <c r="IO12" s="1"/>
  <c r="JA8" i="12"/>
  <c r="IH13" i="13"/>
  <c r="IS13" s="1"/>
  <c r="JA10" i="12"/>
  <c r="HV10" i="6"/>
  <c r="GV4" i="11"/>
  <c r="K4" s="1"/>
  <c r="HQ10" i="7"/>
  <c r="II8" i="13"/>
  <c r="IT8" s="1"/>
  <c r="GR49" i="1"/>
  <c r="GW6" i="7"/>
  <c r="GO46" i="1"/>
  <c r="L38" i="5"/>
  <c r="L40"/>
  <c r="L36"/>
  <c r="L32"/>
  <c r="L37"/>
  <c r="L35"/>
  <c r="L33"/>
  <c r="L34"/>
  <c r="L27"/>
  <c r="L23"/>
  <c r="L19"/>
  <c r="L15"/>
  <c r="L30"/>
  <c r="L26"/>
  <c r="L22"/>
  <c r="L18"/>
  <c r="L14"/>
  <c r="L11"/>
  <c r="L39"/>
  <c r="L29"/>
  <c r="L25"/>
  <c r="L21"/>
  <c r="L17"/>
  <c r="L13"/>
  <c r="L31"/>
  <c r="L28"/>
  <c r="L24"/>
  <c r="L20"/>
  <c r="L16"/>
  <c r="L12"/>
  <c r="L9"/>
  <c r="L8"/>
  <c r="L7"/>
  <c r="L6"/>
  <c r="L10"/>
  <c r="HR8" i="7"/>
  <c r="AX4" i="2"/>
  <c r="JE13" i="12"/>
  <c r="HV12" i="6"/>
  <c r="HV11" i="7"/>
  <c r="IC7" i="13"/>
  <c r="IN7" s="1"/>
  <c r="HQ7" i="7"/>
  <c r="GW7"/>
  <c r="IG7" i="13"/>
  <c r="IR7" s="1"/>
  <c r="IW7" i="12"/>
  <c r="HP10" i="7"/>
  <c r="DV4" i="2"/>
  <c r="ER4"/>
  <c r="HW11" i="7"/>
  <c r="HI9" i="5"/>
  <c r="HQ6" i="7"/>
  <c r="GR54" i="1"/>
  <c r="HR6" i="7"/>
  <c r="DC4" i="2"/>
  <c r="DB4"/>
  <c r="EU4"/>
  <c r="GL46" i="1"/>
  <c r="JC6" i="12"/>
  <c r="IG9" i="13"/>
  <c r="IR9" s="1"/>
  <c r="FC5" i="4"/>
  <c r="EG5"/>
  <c r="FD6"/>
  <c r="EH6"/>
  <c r="DL6"/>
  <c r="BT6"/>
  <c r="AX6"/>
  <c r="ES6"/>
  <c r="DW6"/>
  <c r="DA6"/>
  <c r="CE6"/>
  <c r="BI6"/>
  <c r="ER5"/>
  <c r="DK5"/>
  <c r="CO5"/>
  <c r="BS5"/>
  <c r="AW5"/>
  <c r="DV5"/>
  <c r="CZ5"/>
  <c r="BH5"/>
  <c r="JB6" i="12"/>
  <c r="IE7" i="13"/>
  <c r="IP7" s="1"/>
  <c r="JE7" i="12"/>
  <c r="GU12" i="7"/>
  <c r="IF11" i="13"/>
  <c r="IQ11" s="1"/>
  <c r="JE10" i="12"/>
  <c r="IC8" i="13"/>
  <c r="IN8" s="1"/>
  <c r="IG12"/>
  <c r="IR12" s="1"/>
  <c r="FE4" i="2"/>
  <c r="CQ4"/>
  <c r="CP4"/>
  <c r="ET4"/>
  <c r="HP7" i="7"/>
  <c r="I21" i="1"/>
  <c r="GT13" i="7"/>
  <c r="GR53" i="1"/>
  <c r="FA4" i="2"/>
  <c r="DI4"/>
  <c r="EP4"/>
  <c r="HU12" i="6"/>
  <c r="HL8"/>
  <c r="HL12"/>
  <c r="HW12" s="1"/>
  <c r="IS12" s="1"/>
  <c r="IA7" i="13"/>
  <c r="IL7" s="1"/>
  <c r="JD9" i="12"/>
  <c r="IZ9"/>
  <c r="EK4" i="2"/>
  <c r="HP12" i="7"/>
  <c r="JB12" i="12"/>
  <c r="HV13" i="7"/>
  <c r="IX12" i="12"/>
  <c r="HU10" i="7"/>
  <c r="GO52" i="1"/>
  <c r="DE4" i="2"/>
  <c r="CT4"/>
  <c r="FH4"/>
  <c r="IA11" i="13"/>
  <c r="IL11" s="1"/>
  <c r="CJ4" i="2"/>
  <c r="N9" i="5"/>
  <c r="N18"/>
  <c r="N19"/>
  <c r="N12"/>
  <c r="N28"/>
  <c r="N21"/>
  <c r="N38"/>
  <c r="GR46" i="1"/>
  <c r="HR12" i="6"/>
  <c r="IC13" i="13"/>
  <c r="IN13" s="1"/>
  <c r="K1" i="12"/>
  <c r="GL48" i="1"/>
  <c r="JA7" i="12"/>
  <c r="IX8"/>
  <c r="IG10" i="13"/>
  <c r="IR10" s="1"/>
  <c r="IA12"/>
  <c r="IL12" s="1"/>
  <c r="IC9"/>
  <c r="IN9" s="1"/>
  <c r="HQ8" i="7"/>
  <c r="GR50" i="1"/>
  <c r="HX13" i="7"/>
  <c r="IE10" i="13"/>
  <c r="IP10" s="1"/>
  <c r="ID11"/>
  <c r="IO11" s="1"/>
  <c r="JC8" i="12"/>
  <c r="HT8" i="7"/>
  <c r="GO47" i="1"/>
  <c r="BI4" i="2"/>
  <c r="BT4"/>
  <c r="DL4"/>
  <c r="DW4"/>
  <c r="JA9" i="12"/>
  <c r="HX11" i="6"/>
  <c r="JB7" i="12"/>
  <c r="JD13"/>
  <c r="IB6" i="13"/>
  <c r="IM6" s="1"/>
  <c r="IZ6" i="12"/>
  <c r="JC9"/>
  <c r="CO4" i="2"/>
  <c r="GL45" s="1"/>
  <c r="DK4"/>
  <c r="HI10" i="5"/>
  <c r="HS9" i="7"/>
  <c r="IE6" i="13"/>
  <c r="IP6" s="1"/>
  <c r="JB10" i="12"/>
  <c r="AZ4" i="2"/>
  <c r="HX6" i="7"/>
  <c r="IH9" i="13"/>
  <c r="IS9" s="1"/>
  <c r="IF13"/>
  <c r="IQ13" s="1"/>
  <c r="JB8" i="12"/>
  <c r="EX4" i="2"/>
  <c r="GL47" i="1"/>
  <c r="ID10" i="13"/>
  <c r="IO10" s="1"/>
  <c r="EI4" i="2"/>
  <c r="DM4"/>
  <c r="HP13" i="7"/>
  <c r="HW9"/>
  <c r="IY11" i="12"/>
  <c r="EE4" i="2"/>
  <c r="AU4"/>
  <c r="HL9" i="6"/>
  <c r="IW9" i="12"/>
  <c r="JE12"/>
  <c r="IB2" i="13"/>
  <c r="BW4" i="3" l="1"/>
  <c r="HV9" i="6"/>
  <c r="GS12"/>
  <c r="GS8"/>
  <c r="J1" i="13"/>
  <c r="K1"/>
  <c r="FH11" i="16"/>
  <c r="CX9"/>
  <c r="EH9"/>
  <c r="ES8"/>
  <c r="AZ7"/>
  <c r="FF9"/>
  <c r="ET9"/>
  <c r="BP11"/>
  <c r="DK10"/>
  <c r="BD11"/>
  <c r="GE10"/>
  <c r="DU8"/>
  <c r="ER7"/>
  <c r="FR9"/>
  <c r="FP7"/>
  <c r="DI8"/>
  <c r="EJ11"/>
  <c r="BX7"/>
  <c r="FJ13"/>
  <c r="GG12"/>
  <c r="CP13"/>
  <c r="DA12"/>
  <c r="GF11"/>
  <c r="DX11"/>
  <c r="DW10"/>
  <c r="CZ11"/>
  <c r="DJ9"/>
  <c r="FT11"/>
  <c r="CC12"/>
  <c r="BB9"/>
  <c r="DV9"/>
  <c r="EI10"/>
  <c r="BA8"/>
  <c r="BC10"/>
  <c r="BN9"/>
  <c r="BE12"/>
  <c r="FE8"/>
  <c r="EU10"/>
  <c r="FI12"/>
  <c r="CV7"/>
  <c r="CB11"/>
  <c r="EW12"/>
  <c r="EV11"/>
  <c r="DB13"/>
  <c r="DH7"/>
  <c r="BO10"/>
  <c r="CW8"/>
  <c r="BQ12"/>
  <c r="CD13"/>
  <c r="EF7"/>
  <c r="GD9"/>
  <c r="BF13"/>
  <c r="FQ8"/>
  <c r="EK12"/>
  <c r="DN13"/>
  <c r="DT7"/>
  <c r="FU12"/>
  <c r="CA10"/>
  <c r="FG10"/>
  <c r="CK8"/>
  <c r="FD7"/>
  <c r="BR13"/>
  <c r="DZ13"/>
  <c r="EG8"/>
  <c r="CJ7"/>
  <c r="CN11"/>
  <c r="CO12"/>
  <c r="GB7"/>
  <c r="BZ9"/>
  <c r="DM12"/>
  <c r="GC8"/>
  <c r="FS10"/>
  <c r="GH13"/>
  <c r="EX13"/>
  <c r="FV13"/>
  <c r="BM8"/>
  <c r="CM10"/>
  <c r="HW9" i="6"/>
  <c r="IS9" s="1"/>
  <c r="Y5" i="16"/>
  <c r="GS6" i="6"/>
  <c r="GS4" s="1"/>
  <c r="N4" s="1"/>
  <c r="GS10"/>
  <c r="X6" i="16"/>
  <c r="X18"/>
  <c r="X17"/>
  <c r="X19"/>
  <c r="X20"/>
  <c r="W1"/>
  <c r="X11"/>
  <c r="X9"/>
  <c r="X10"/>
  <c r="X7"/>
  <c r="X8"/>
  <c r="X12"/>
  <c r="X13"/>
  <c r="GS11" i="6"/>
  <c r="GS7"/>
  <c r="F13" i="1"/>
  <c r="F40"/>
  <c r="F14"/>
  <c r="F27"/>
  <c r="HA5" i="5"/>
  <c r="HA6" s="1"/>
  <c r="DQ4" i="3"/>
  <c r="C22" i="7"/>
  <c r="F21"/>
  <c r="N21"/>
  <c r="G21"/>
  <c r="I21"/>
  <c r="K21"/>
  <c r="L21"/>
  <c r="M21"/>
  <c r="J21"/>
  <c r="H21"/>
  <c r="C23" i="11"/>
  <c r="K22"/>
  <c r="F22"/>
  <c r="N22"/>
  <c r="M22"/>
  <c r="G22"/>
  <c r="I22"/>
  <c r="H22"/>
  <c r="L22"/>
  <c r="J22"/>
  <c r="D37" i="18"/>
  <c r="C36"/>
  <c r="P22"/>
  <c r="P23" s="1"/>
  <c r="Q25"/>
  <c r="CS4" i="3"/>
  <c r="Q26" i="16"/>
  <c r="P26"/>
  <c r="HG3"/>
  <c r="GR3"/>
  <c r="HJ5"/>
  <c r="HJ6"/>
  <c r="HM10"/>
  <c r="HP3"/>
  <c r="HM5"/>
  <c r="HP6"/>
  <c r="HM8"/>
  <c r="HP9"/>
  <c r="HS6"/>
  <c r="HS11"/>
  <c r="HS5"/>
  <c r="HD3"/>
  <c r="HG4"/>
  <c r="HP11"/>
  <c r="HS12"/>
  <c r="HJ8"/>
  <c r="HJ4"/>
  <c r="HM9"/>
  <c r="HP10"/>
  <c r="HS4"/>
  <c r="HS9"/>
  <c r="HS3"/>
  <c r="HS10"/>
  <c r="HS7"/>
  <c r="GR9"/>
  <c r="GX5"/>
  <c r="HA5"/>
  <c r="HD5"/>
  <c r="HG6"/>
  <c r="HJ7"/>
  <c r="HJ3"/>
  <c r="HM6"/>
  <c r="HP7"/>
  <c r="HM3"/>
  <c r="HP4"/>
  <c r="GX17"/>
  <c r="HG7"/>
  <c r="HD6"/>
  <c r="HA7"/>
  <c r="HG5"/>
  <c r="HA3"/>
  <c r="HD4"/>
  <c r="GX30"/>
  <c r="HG8"/>
  <c r="HD7"/>
  <c r="HA9"/>
  <c r="HJ9"/>
  <c r="HM4"/>
  <c r="HP5"/>
  <c r="HM7"/>
  <c r="HP8"/>
  <c r="HS8"/>
  <c r="BC4" i="3"/>
  <c r="GZ9" i="6"/>
  <c r="GZ7"/>
  <c r="GY11"/>
  <c r="DP4" i="4"/>
  <c r="FB4" i="3"/>
  <c r="DP4"/>
  <c r="DZ4" i="4"/>
  <c r="L1" i="13"/>
  <c r="GY9" i="6"/>
  <c r="GW7"/>
  <c r="GW12"/>
  <c r="FH4" i="3"/>
  <c r="CT4"/>
  <c r="EX4" i="4"/>
  <c r="CU4" i="3"/>
  <c r="GW10" i="6"/>
  <c r="GY7"/>
  <c r="GY6"/>
  <c r="BM4" i="4"/>
  <c r="HP8" i="6"/>
  <c r="IL8" s="1"/>
  <c r="I27" i="1"/>
  <c r="GY10" i="6"/>
  <c r="GY12"/>
  <c r="GW9"/>
  <c r="GV9"/>
  <c r="BY4" i="4"/>
  <c r="EK4" i="3"/>
  <c r="F20" i="1"/>
  <c r="F8"/>
  <c r="HE8" s="1"/>
  <c r="F16"/>
  <c r="F7"/>
  <c r="HE7" s="1"/>
  <c r="F21"/>
  <c r="F26"/>
  <c r="F38"/>
  <c r="F24"/>
  <c r="F34"/>
  <c r="F15"/>
  <c r="F25"/>
  <c r="F30"/>
  <c r="F9"/>
  <c r="HE9" s="1"/>
  <c r="F39"/>
  <c r="F31"/>
  <c r="F11"/>
  <c r="IA2" s="1"/>
  <c r="F36"/>
  <c r="F35"/>
  <c r="F32"/>
  <c r="F19"/>
  <c r="F37"/>
  <c r="F12"/>
  <c r="F6"/>
  <c r="HE6" s="1"/>
  <c r="F33"/>
  <c r="F23"/>
  <c r="F17"/>
  <c r="F22"/>
  <c r="BV4" i="3"/>
  <c r="I7" i="1"/>
  <c r="DF4" i="4"/>
  <c r="BB4" i="3"/>
  <c r="FW57" s="1"/>
  <c r="DD4"/>
  <c r="EV4"/>
  <c r="HV8" i="6"/>
  <c r="IR8" s="1"/>
  <c r="I26" i="1"/>
  <c r="GZ8" i="6"/>
  <c r="CZ4" i="3"/>
  <c r="I34" i="1"/>
  <c r="BA4" i="3"/>
  <c r="HW8" i="6"/>
  <c r="IS8" s="1"/>
  <c r="GL50" i="2"/>
  <c r="GZ12" i="6"/>
  <c r="GZ10"/>
  <c r="GZ11"/>
  <c r="EA4" i="4"/>
  <c r="BX4" i="3"/>
  <c r="GW8" i="6"/>
  <c r="GW11"/>
  <c r="BM4" i="3"/>
  <c r="EB4"/>
  <c r="DD4" i="4"/>
  <c r="CT4"/>
  <c r="EL4"/>
  <c r="CF4" i="3"/>
  <c r="DN4"/>
  <c r="I22" i="1"/>
  <c r="HT9" i="6"/>
  <c r="FG4" i="3"/>
  <c r="I12" i="1"/>
  <c r="I40"/>
  <c r="I39"/>
  <c r="I33"/>
  <c r="I38"/>
  <c r="HU9" i="6"/>
  <c r="IQ9" s="1"/>
  <c r="GX5" i="5"/>
  <c r="GX6" s="1"/>
  <c r="HS9" i="6"/>
  <c r="IO9" s="1"/>
  <c r="GV10"/>
  <c r="DM4" i="3"/>
  <c r="GY5" i="5"/>
  <c r="GY6" s="1"/>
  <c r="EM4" i="4"/>
  <c r="BL4" i="3"/>
  <c r="I28" i="1"/>
  <c r="I11"/>
  <c r="I9"/>
  <c r="I37"/>
  <c r="CG4" i="3"/>
  <c r="CH4"/>
  <c r="BN4"/>
  <c r="DE4"/>
  <c r="GX7" i="6"/>
  <c r="EL4" i="3"/>
  <c r="DC4"/>
  <c r="HP9" i="6"/>
  <c r="IL9" s="1"/>
  <c r="JD9" s="1"/>
  <c r="GX6"/>
  <c r="HX9"/>
  <c r="IT9" s="1"/>
  <c r="I6" i="1"/>
  <c r="HH6" s="1"/>
  <c r="I23"/>
  <c r="I17"/>
  <c r="GX11" i="6"/>
  <c r="GX10"/>
  <c r="CR4" i="3"/>
  <c r="DO4"/>
  <c r="EJ4"/>
  <c r="GV7" i="6"/>
  <c r="HA10" i="5"/>
  <c r="FZ44" i="2"/>
  <c r="GZ5" i="5"/>
  <c r="GZ8" s="1"/>
  <c r="HP6" i="6"/>
  <c r="IL6" s="1"/>
  <c r="IW6" s="1"/>
  <c r="FE4" i="3"/>
  <c r="GW5" i="5"/>
  <c r="GW11" s="1"/>
  <c r="E36" i="13"/>
  <c r="BB4" i="4"/>
  <c r="EB4"/>
  <c r="EU4" i="3"/>
  <c r="HA7" i="5"/>
  <c r="CP4" i="3"/>
  <c r="CU4" i="4"/>
  <c r="DZ4" i="3"/>
  <c r="BC4" i="4"/>
  <c r="FQ48" s="1"/>
  <c r="CI4" i="3"/>
  <c r="GX9" i="6"/>
  <c r="CJ4" i="4"/>
  <c r="HT8" i="6"/>
  <c r="IP8" s="1"/>
  <c r="EA4" i="3"/>
  <c r="GV6" i="6"/>
  <c r="DX4" i="3"/>
  <c r="CD4"/>
  <c r="HA8" i="6"/>
  <c r="DB4" i="3"/>
  <c r="GL47" i="2"/>
  <c r="HQ9" i="6"/>
  <c r="IM9" s="1"/>
  <c r="FA4" i="3"/>
  <c r="CX4"/>
  <c r="BU4"/>
  <c r="DY4"/>
  <c r="DE4" i="4"/>
  <c r="HA11" i="6"/>
  <c r="BN4" i="4"/>
  <c r="AZ4" i="3"/>
  <c r="I16" i="1"/>
  <c r="I20"/>
  <c r="I8"/>
  <c r="I15"/>
  <c r="I31"/>
  <c r="I10"/>
  <c r="HH10" s="1"/>
  <c r="I25"/>
  <c r="I14"/>
  <c r="I30"/>
  <c r="DW4" i="4"/>
  <c r="G3" i="11"/>
  <c r="DY4" i="4"/>
  <c r="F3" i="11"/>
  <c r="HA8" i="5"/>
  <c r="HA11"/>
  <c r="EI4" i="4"/>
  <c r="CI4"/>
  <c r="EW4"/>
  <c r="FH4"/>
  <c r="HA6" i="6"/>
  <c r="HA7"/>
  <c r="HA12"/>
  <c r="HA10"/>
  <c r="I32" i="1"/>
  <c r="I36"/>
  <c r="I24"/>
  <c r="I19"/>
  <c r="I35"/>
  <c r="I13"/>
  <c r="I29"/>
  <c r="I18"/>
  <c r="EH4" i="4"/>
  <c r="FF4" i="3"/>
  <c r="I1" i="13"/>
  <c r="BX4" i="4"/>
  <c r="DC4"/>
  <c r="H32" i="1"/>
  <c r="BJ4" i="4"/>
  <c r="FE4"/>
  <c r="ET4"/>
  <c r="DT4" i="3"/>
  <c r="M3" i="7"/>
  <c r="CS4" i="4"/>
  <c r="AY4"/>
  <c r="DM4"/>
  <c r="BW4"/>
  <c r="CP4"/>
  <c r="HA9" i="5"/>
  <c r="HR6" i="6"/>
  <c r="EJ4" i="4"/>
  <c r="HJ6" i="5"/>
  <c r="HT6" s="1"/>
  <c r="IP6" s="1"/>
  <c r="CH4" i="4"/>
  <c r="BI4" i="3"/>
  <c r="EU4" i="4"/>
  <c r="GO51" i="2"/>
  <c r="EP4" i="3"/>
  <c r="GV12" i="6"/>
  <c r="GV8"/>
  <c r="HX6"/>
  <c r="IT6" s="1"/>
  <c r="DA4" i="4"/>
  <c r="EK4"/>
  <c r="FW71" i="2"/>
  <c r="HU8" i="6"/>
  <c r="IQ8" s="1"/>
  <c r="FQ43" i="3"/>
  <c r="EE4"/>
  <c r="ES4" i="4"/>
  <c r="EG4" i="3"/>
  <c r="BV4" i="4"/>
  <c r="DV4" i="3"/>
  <c r="FG4" i="4"/>
  <c r="BK4"/>
  <c r="EV4"/>
  <c r="EF4" i="3"/>
  <c r="DW4"/>
  <c r="FD4" i="4"/>
  <c r="DU4" i="3"/>
  <c r="EH4"/>
  <c r="BU4" i="4"/>
  <c r="JD12" i="6"/>
  <c r="FF4" i="4"/>
  <c r="BT4"/>
  <c r="HR8" i="6"/>
  <c r="IN8" s="1"/>
  <c r="H37" i="1"/>
  <c r="BH4" i="3"/>
  <c r="BS4"/>
  <c r="DB4" i="4"/>
  <c r="N1" i="7"/>
  <c r="DO4" i="4"/>
  <c r="DL4"/>
  <c r="GL48" i="2"/>
  <c r="H35" i="1"/>
  <c r="AZ4" i="4"/>
  <c r="FD4" i="3"/>
  <c r="HU6" i="6"/>
  <c r="IQ6" s="1"/>
  <c r="GI46" i="2"/>
  <c r="JE8" i="13"/>
  <c r="BT4" i="3"/>
  <c r="HV6" i="6"/>
  <c r="IR6" s="1"/>
  <c r="HT6"/>
  <c r="IP6" s="1"/>
  <c r="CB4" i="3"/>
  <c r="CD4" i="4"/>
  <c r="AX4"/>
  <c r="HS8" i="6"/>
  <c r="IO8" s="1"/>
  <c r="HX8"/>
  <c r="FZ48" i="2"/>
  <c r="AV4" i="3"/>
  <c r="GO51" s="1"/>
  <c r="EI4"/>
  <c r="GL51" i="2"/>
  <c r="GX4" i="7"/>
  <c r="I4" s="1"/>
  <c r="I3" i="17" s="1"/>
  <c r="GL46" i="2"/>
  <c r="H19" i="1"/>
  <c r="AY4" i="3"/>
  <c r="CG4" i="4"/>
  <c r="GZ4" i="7"/>
  <c r="G4" s="1"/>
  <c r="G3" i="17" s="1"/>
  <c r="H7" i="1"/>
  <c r="HG7" s="1"/>
  <c r="H18"/>
  <c r="H10"/>
  <c r="HG10" s="1"/>
  <c r="H34"/>
  <c r="DN4" i="4"/>
  <c r="K12" i="1"/>
  <c r="CF4" i="4"/>
  <c r="FQ44" i="2"/>
  <c r="GI47"/>
  <c r="H16" i="1"/>
  <c r="BA4" i="4"/>
  <c r="BL4"/>
  <c r="GV4" i="7"/>
  <c r="K4" s="1"/>
  <c r="K3" i="17" s="1"/>
  <c r="CQ4" i="4"/>
  <c r="CR4"/>
  <c r="JD9" i="13"/>
  <c r="FZ46" i="2"/>
  <c r="BH4" i="4"/>
  <c r="BI4"/>
  <c r="BR4" i="3"/>
  <c r="BG4"/>
  <c r="CQ4"/>
  <c r="BK4"/>
  <c r="CM4"/>
  <c r="GO48" i="2"/>
  <c r="K10" i="1"/>
  <c r="HJ10" s="1"/>
  <c r="BJ4" i="3"/>
  <c r="GF45" i="2"/>
  <c r="CC4" i="3"/>
  <c r="AU4"/>
  <c r="HP8" i="5"/>
  <c r="IL8" s="1"/>
  <c r="IW8" s="1"/>
  <c r="N2" i="11"/>
  <c r="GF49" i="2"/>
  <c r="CE4" i="3"/>
  <c r="CO4" i="4"/>
  <c r="AW4" i="3"/>
  <c r="HT9" i="5"/>
  <c r="IP9" s="1"/>
  <c r="DX4" i="4"/>
  <c r="CO4" i="3"/>
  <c r="BQ4"/>
  <c r="BF4"/>
  <c r="DJ4"/>
  <c r="CN4"/>
  <c r="GF48" i="2"/>
  <c r="AX4" i="3"/>
  <c r="FZ50" i="2"/>
  <c r="IZ10" i="13"/>
  <c r="J3" i="11"/>
  <c r="D27" i="16"/>
  <c r="K28" i="1"/>
  <c r="JA12" i="6"/>
  <c r="ES4" i="3"/>
  <c r="GL49" i="2"/>
  <c r="IX8" i="13"/>
  <c r="DL4" i="3"/>
  <c r="FC4"/>
  <c r="HS8" i="5"/>
  <c r="IO8" s="1"/>
  <c r="BS4" i="4"/>
  <c r="GF44" i="2"/>
  <c r="EQ4" i="3"/>
  <c r="J37" i="1"/>
  <c r="DA4" i="3"/>
  <c r="ER4"/>
  <c r="K7" i="1"/>
  <c r="HJ7" s="1"/>
  <c r="K11"/>
  <c r="HR7" i="6"/>
  <c r="IN7" s="1"/>
  <c r="GU8"/>
  <c r="JB13" i="13"/>
  <c r="GF46" i="2"/>
  <c r="CY4" i="3"/>
  <c r="K26" i="1"/>
  <c r="K27"/>
  <c r="K32"/>
  <c r="IB2" i="11"/>
  <c r="H39" i="1"/>
  <c r="HR11" i="5"/>
  <c r="IN11" s="1"/>
  <c r="GF47" i="2"/>
  <c r="ET4" i="3"/>
  <c r="IY8" i="13"/>
  <c r="DI4" i="3"/>
  <c r="GV11" i="5"/>
  <c r="DK4" i="3"/>
  <c r="AV4" i="4"/>
  <c r="HP7" i="5"/>
  <c r="IL7" s="1"/>
  <c r="IW7" s="1"/>
  <c r="K25" i="1"/>
  <c r="JE8" i="7"/>
  <c r="GT9" i="6"/>
  <c r="HS7"/>
  <c r="IO7" s="1"/>
  <c r="HT10" i="5"/>
  <c r="IP10" s="1"/>
  <c r="JD6" i="13"/>
  <c r="HQ11" i="5"/>
  <c r="H3" i="11"/>
  <c r="H33" i="1"/>
  <c r="H9"/>
  <c r="HG9" s="1"/>
  <c r="H29"/>
  <c r="H24"/>
  <c r="H40"/>
  <c r="H26"/>
  <c r="H11"/>
  <c r="H27"/>
  <c r="GO46" i="2"/>
  <c r="HX7" i="6"/>
  <c r="IT7" s="1"/>
  <c r="FW46" i="2"/>
  <c r="GO49"/>
  <c r="K6" i="1"/>
  <c r="GV5" s="1"/>
  <c r="K18"/>
  <c r="K30"/>
  <c r="K17"/>
  <c r="K33"/>
  <c r="K19"/>
  <c r="K35"/>
  <c r="K20"/>
  <c r="K36"/>
  <c r="HQ7" i="6"/>
  <c r="IM7" s="1"/>
  <c r="IC10" i="11"/>
  <c r="IN10" s="1"/>
  <c r="IH7"/>
  <c r="IS7" s="1"/>
  <c r="HU7" i="5"/>
  <c r="IQ7" s="1"/>
  <c r="IF7" i="11"/>
  <c r="IQ7" s="1"/>
  <c r="JE7" i="13"/>
  <c r="GT8" i="6"/>
  <c r="GR52" i="2"/>
  <c r="HP7" i="6"/>
  <c r="IL7" s="1"/>
  <c r="IB10" i="11"/>
  <c r="IM10" s="1"/>
  <c r="HT7" i="6"/>
  <c r="IP7" s="1"/>
  <c r="H21" i="1"/>
  <c r="H6"/>
  <c r="H25"/>
  <c r="H12"/>
  <c r="H28"/>
  <c r="H14"/>
  <c r="H30"/>
  <c r="H15"/>
  <c r="H31"/>
  <c r="GO52" i="2"/>
  <c r="K8" i="1"/>
  <c r="HJ8" s="1"/>
  <c r="K34"/>
  <c r="K9"/>
  <c r="HJ9" s="1"/>
  <c r="K21"/>
  <c r="K37"/>
  <c r="K23"/>
  <c r="K39"/>
  <c r="K24"/>
  <c r="K40"/>
  <c r="HV7" i="6"/>
  <c r="IR7" s="1"/>
  <c r="IC6" i="11"/>
  <c r="IN6" s="1"/>
  <c r="IW12" i="13"/>
  <c r="H2" i="11"/>
  <c r="H1" s="1"/>
  <c r="GT12" i="6"/>
  <c r="DV4" i="4"/>
  <c r="DK4"/>
  <c r="IF12" i="11"/>
  <c r="IQ12" s="1"/>
  <c r="FW58" i="2"/>
  <c r="H17" i="1"/>
  <c r="H8"/>
  <c r="HG8" s="1"/>
  <c r="H13"/>
  <c r="H20"/>
  <c r="H36"/>
  <c r="H22"/>
  <c r="H38"/>
  <c r="H23"/>
  <c r="GO47" i="2"/>
  <c r="HW7" i="6"/>
  <c r="IS7" s="1"/>
  <c r="GO44" i="2"/>
  <c r="GY4" i="7"/>
  <c r="H4" s="1"/>
  <c r="H3" i="17" s="1"/>
  <c r="K38" i="1"/>
  <c r="K22"/>
  <c r="K14"/>
  <c r="K13"/>
  <c r="K29"/>
  <c r="K15"/>
  <c r="K31"/>
  <c r="K16"/>
  <c r="HP9" i="5"/>
  <c r="IL9" s="1"/>
  <c r="BG4" i="4"/>
  <c r="ID6" i="11"/>
  <c r="IO6" s="1"/>
  <c r="IA9"/>
  <c r="IL9" s="1"/>
  <c r="JE6" i="13"/>
  <c r="GU10" i="6"/>
  <c r="GU6"/>
  <c r="GU4" s="1"/>
  <c r="L4" s="1"/>
  <c r="L3" s="1"/>
  <c r="GU11"/>
  <c r="GU9"/>
  <c r="GU12"/>
  <c r="JA6" i="13"/>
  <c r="IE9" i="11"/>
  <c r="IP9" s="1"/>
  <c r="IZ11" i="13"/>
  <c r="IG9" i="11"/>
  <c r="IR9" s="1"/>
  <c r="D1" i="12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GV7" i="5"/>
  <c r="JB7" i="13"/>
  <c r="IG12" i="11"/>
  <c r="IR12" s="1"/>
  <c r="GR53" i="2"/>
  <c r="EF4" i="4"/>
  <c r="IG10" i="11"/>
  <c r="IR10" s="1"/>
  <c r="L31" i="1"/>
  <c r="GT7" i="6"/>
  <c r="CC4" i="4"/>
  <c r="GL44" i="2"/>
  <c r="ID11" i="11"/>
  <c r="IO11" s="1"/>
  <c r="HS6" i="6"/>
  <c r="IO6" s="1"/>
  <c r="GR51" i="2"/>
  <c r="IH11" i="11"/>
  <c r="IS11" s="1"/>
  <c r="JA7" i="13"/>
  <c r="BR4" i="4"/>
  <c r="IB12" i="11"/>
  <c r="IM12" s="1"/>
  <c r="JE13" i="13"/>
  <c r="JA11"/>
  <c r="ID10" i="11"/>
  <c r="IO10" s="1"/>
  <c r="IF10"/>
  <c r="IQ10" s="1"/>
  <c r="II12"/>
  <c r="IT12" s="1"/>
  <c r="AW4" i="4"/>
  <c r="FC4"/>
  <c r="HQ8" i="5"/>
  <c r="IM8" s="1"/>
  <c r="IY7" i="13"/>
  <c r="HP10" i="5"/>
  <c r="IL10" s="1"/>
  <c r="IB7" i="11"/>
  <c r="IM7" s="1"/>
  <c r="HQ6" i="6"/>
  <c r="IM6" s="1"/>
  <c r="HW6"/>
  <c r="IS6" s="1"/>
  <c r="GU4" i="7"/>
  <c r="L4" s="1"/>
  <c r="L3" i="17" s="1"/>
  <c r="HV3" i="16"/>
  <c r="HV4"/>
  <c r="HV7"/>
  <c r="HV8"/>
  <c r="HV11"/>
  <c r="HV9"/>
  <c r="HV12"/>
  <c r="HV5"/>
  <c r="HV6"/>
  <c r="HV10"/>
  <c r="IT11" i="6"/>
  <c r="IN12"/>
  <c r="IY12" s="1"/>
  <c r="HM9" i="5"/>
  <c r="HX9" s="1"/>
  <c r="IT9" s="1"/>
  <c r="IL12" i="7"/>
  <c r="JE12" i="13"/>
  <c r="GR49" i="2"/>
  <c r="IL7" i="7"/>
  <c r="JE7" s="1"/>
  <c r="ER4" i="4"/>
  <c r="DJ4"/>
  <c r="IS11" i="7"/>
  <c r="IL10"/>
  <c r="JE10" s="1"/>
  <c r="IM7"/>
  <c r="GU5" i="5"/>
  <c r="GU6" s="1"/>
  <c r="GU4" s="1"/>
  <c r="L4" s="1"/>
  <c r="HK6"/>
  <c r="HK11"/>
  <c r="HV11" s="1"/>
  <c r="IR11" s="1"/>
  <c r="IA6" i="11"/>
  <c r="IL6" s="1"/>
  <c r="IM10" i="7"/>
  <c r="IR10" i="6"/>
  <c r="JD12" i="13"/>
  <c r="IL9" i="7"/>
  <c r="JE9" s="1"/>
  <c r="IF8" i="11"/>
  <c r="IQ8" s="1"/>
  <c r="G40" i="1"/>
  <c r="G36"/>
  <c r="G32"/>
  <c r="G28"/>
  <c r="G24"/>
  <c r="G20"/>
  <c r="G16"/>
  <c r="G12"/>
  <c r="G39"/>
  <c r="G35"/>
  <c r="G31"/>
  <c r="G27"/>
  <c r="G23"/>
  <c r="G19"/>
  <c r="G15"/>
  <c r="G11"/>
  <c r="G37"/>
  <c r="G33"/>
  <c r="G29"/>
  <c r="G25"/>
  <c r="G21"/>
  <c r="G17"/>
  <c r="G13"/>
  <c r="G10"/>
  <c r="G9"/>
  <c r="G34"/>
  <c r="G18"/>
  <c r="G30"/>
  <c r="G14"/>
  <c r="G38"/>
  <c r="G22"/>
  <c r="G26"/>
  <c r="G7"/>
  <c r="G8"/>
  <c r="G6"/>
  <c r="IC8" i="11"/>
  <c r="IN8" s="1"/>
  <c r="IH10"/>
  <c r="IS10" s="1"/>
  <c r="JD11" i="13"/>
  <c r="IZ6"/>
  <c r="IS13" i="7"/>
  <c r="IT11"/>
  <c r="IO11" i="6"/>
  <c r="HR7" i="5"/>
  <c r="IO10" i="6"/>
  <c r="JB6" i="13"/>
  <c r="ID8" i="11"/>
  <c r="IO8" s="1"/>
  <c r="IR11" i="6"/>
  <c r="JC6" i="13"/>
  <c r="IC12" i="11"/>
  <c r="IN12" s="1"/>
  <c r="GV9" i="5"/>
  <c r="IH8" i="11"/>
  <c r="IS8" s="1"/>
  <c r="HS11" i="5"/>
  <c r="IC9" i="11"/>
  <c r="IN9" s="1"/>
  <c r="IP13" i="7"/>
  <c r="GT5" i="5"/>
  <c r="GT6" s="1"/>
  <c r="GT4" s="1"/>
  <c r="M4" s="1"/>
  <c r="HL6"/>
  <c r="HL10"/>
  <c r="HW10" s="1"/>
  <c r="IS10" s="1"/>
  <c r="GO50" i="2"/>
  <c r="BQ4" i="4"/>
  <c r="CB4"/>
  <c r="GR44" i="2"/>
  <c r="GT6" i="6"/>
  <c r="GT4" s="1"/>
  <c r="M4" s="1"/>
  <c r="GR48" i="2"/>
  <c r="JB9" i="13"/>
  <c r="IM12" i="6"/>
  <c r="IX12" s="1"/>
  <c r="IE7" i="11"/>
  <c r="IP7" s="1"/>
  <c r="IP10" i="6"/>
  <c r="IZ8" i="13"/>
  <c r="GC46" i="2"/>
  <c r="IN12" i="7"/>
  <c r="EQ4" i="4"/>
  <c r="HT7" i="5"/>
  <c r="N37" i="1"/>
  <c r="N33"/>
  <c r="N29"/>
  <c r="N25"/>
  <c r="N21"/>
  <c r="N17"/>
  <c r="N13"/>
  <c r="N10"/>
  <c r="N9"/>
  <c r="N40"/>
  <c r="N36"/>
  <c r="N32"/>
  <c r="N28"/>
  <c r="N24"/>
  <c r="N20"/>
  <c r="N16"/>
  <c r="N12"/>
  <c r="N38"/>
  <c r="N34"/>
  <c r="N30"/>
  <c r="N26"/>
  <c r="N22"/>
  <c r="N18"/>
  <c r="N14"/>
  <c r="N31"/>
  <c r="N15"/>
  <c r="N27"/>
  <c r="N11"/>
  <c r="N35"/>
  <c r="N19"/>
  <c r="N8"/>
  <c r="N7"/>
  <c r="N6"/>
  <c r="N39"/>
  <c r="N23"/>
  <c r="IM11" i="7"/>
  <c r="GC44" i="3"/>
  <c r="II6" i="11"/>
  <c r="IT6" s="1"/>
  <c r="JA12" i="13"/>
  <c r="HU10" i="5"/>
  <c r="GV8"/>
  <c r="GS5"/>
  <c r="GS9" s="1"/>
  <c r="HM6"/>
  <c r="IX7" i="13"/>
  <c r="IR10" i="7"/>
  <c r="IP12"/>
  <c r="HS10" i="5"/>
  <c r="J7" i="1"/>
  <c r="J15"/>
  <c r="J14"/>
  <c r="J30"/>
  <c r="J16"/>
  <c r="J32"/>
  <c r="J10"/>
  <c r="J25"/>
  <c r="L17"/>
  <c r="L6"/>
  <c r="L37"/>
  <c r="L16"/>
  <c r="L32"/>
  <c r="L18"/>
  <c r="L34"/>
  <c r="L19"/>
  <c r="L35"/>
  <c r="IS9" i="7"/>
  <c r="JA10" i="13"/>
  <c r="IM8" i="7"/>
  <c r="IX8" s="1"/>
  <c r="IQ12" i="6"/>
  <c r="JB12" s="1"/>
  <c r="JC12" i="13"/>
  <c r="JB11"/>
  <c r="IN6" i="7"/>
  <c r="IR11"/>
  <c r="HK7" i="5"/>
  <c r="HV7" s="1"/>
  <c r="IR7" s="1"/>
  <c r="K2" i="11"/>
  <c r="K3"/>
  <c r="IA11"/>
  <c r="IL11" s="1"/>
  <c r="JD13" i="13"/>
  <c r="IZ12"/>
  <c r="IR6" i="7"/>
  <c r="HM8" i="5"/>
  <c r="HX8" s="1"/>
  <c r="IT8" s="1"/>
  <c r="IP9" i="7"/>
  <c r="IX13" i="13"/>
  <c r="IE6" i="11"/>
  <c r="IP6" s="1"/>
  <c r="IM13" i="7"/>
  <c r="II7" i="11"/>
  <c r="IT7" s="1"/>
  <c r="IX10" i="13"/>
  <c r="IY11"/>
  <c r="GR50" i="2"/>
  <c r="IP11" i="7"/>
  <c r="IE12" i="11"/>
  <c r="IP12" s="1"/>
  <c r="IR12" i="7"/>
  <c r="IX11" i="13"/>
  <c r="IQ7" i="7"/>
  <c r="IP7"/>
  <c r="IC7" i="11"/>
  <c r="IN7" s="1"/>
  <c r="IQ10" i="6"/>
  <c r="GI50" i="2"/>
  <c r="IN10" i="6"/>
  <c r="IZ9" i="13"/>
  <c r="HU11" i="5"/>
  <c r="HM11"/>
  <c r="HX11" s="1"/>
  <c r="IT11" s="1"/>
  <c r="FQ50" i="2"/>
  <c r="IH9" i="11"/>
  <c r="IS9" s="1"/>
  <c r="IO6" i="7"/>
  <c r="HL7" i="5"/>
  <c r="HW7" s="1"/>
  <c r="IS7" s="1"/>
  <c r="HL11"/>
  <c r="HW11" s="1"/>
  <c r="IS11" s="1"/>
  <c r="HR9"/>
  <c r="II11" i="11"/>
  <c r="IT11" s="1"/>
  <c r="CM4" i="4"/>
  <c r="CX4"/>
  <c r="EP4"/>
  <c r="ID9" i="11"/>
  <c r="IO9" s="1"/>
  <c r="IM9" i="7"/>
  <c r="IL10" i="6"/>
  <c r="JD10" s="1"/>
  <c r="CE4" i="4"/>
  <c r="IR8" i="7"/>
  <c r="JC8" s="1"/>
  <c r="JA9" i="13"/>
  <c r="IA10" i="11"/>
  <c r="IL10" s="1"/>
  <c r="L3"/>
  <c r="L2"/>
  <c r="FQ49" i="3"/>
  <c r="JD7" i="13"/>
  <c r="I2" i="11"/>
  <c r="J1" s="1"/>
  <c r="I3"/>
  <c r="IQ12" i="7"/>
  <c r="IQ9"/>
  <c r="JC10" i="13"/>
  <c r="IW10"/>
  <c r="GV10" i="5"/>
  <c r="IA12" i="11"/>
  <c r="IL12" s="1"/>
  <c r="IL11" i="6"/>
  <c r="JD11" s="1"/>
  <c r="J11" i="1"/>
  <c r="J8"/>
  <c r="J31"/>
  <c r="J18"/>
  <c r="J34"/>
  <c r="J20"/>
  <c r="J36"/>
  <c r="J13"/>
  <c r="J29"/>
  <c r="L10"/>
  <c r="L7"/>
  <c r="L9"/>
  <c r="L20"/>
  <c r="L36"/>
  <c r="L22"/>
  <c r="L38"/>
  <c r="L23"/>
  <c r="L39"/>
  <c r="IN6" i="6"/>
  <c r="IM8"/>
  <c r="IL13" i="7"/>
  <c r="HQ7" i="5"/>
  <c r="HQ10"/>
  <c r="IT6" i="7"/>
  <c r="IP8"/>
  <c r="JA8" s="1"/>
  <c r="IT13"/>
  <c r="IM11" i="5"/>
  <c r="IP9" i="6"/>
  <c r="JD10" i="13"/>
  <c r="IW7"/>
  <c r="IE10" i="11"/>
  <c r="IP10" s="1"/>
  <c r="GI44" i="2"/>
  <c r="CZ4" i="4"/>
  <c r="JC9" i="13"/>
  <c r="GC47" i="2"/>
  <c r="FB4" i="4"/>
  <c r="IM6" i="7"/>
  <c r="IG6" i="11"/>
  <c r="IR6" s="1"/>
  <c r="IN8" i="7"/>
  <c r="IY8" s="1"/>
  <c r="HK8" i="5"/>
  <c r="HV8" s="1"/>
  <c r="IR8" s="1"/>
  <c r="GW4" i="7"/>
  <c r="J4" s="1"/>
  <c r="J3" i="17" s="1"/>
  <c r="GV6" i="5"/>
  <c r="GV4" s="1"/>
  <c r="K4" s="1"/>
  <c r="IO10" i="7"/>
  <c r="HS7" i="5"/>
  <c r="IF6" i="11"/>
  <c r="IQ6" s="1"/>
  <c r="IQ7" i="6"/>
  <c r="IL6" i="7"/>
  <c r="GC44" i="2"/>
  <c r="II8" i="11"/>
  <c r="IT8" s="1"/>
  <c r="GR47" i="2"/>
  <c r="M2" i="11"/>
  <c r="M3"/>
  <c r="IQ6" i="7"/>
  <c r="IB11" i="11"/>
  <c r="IM11" s="1"/>
  <c r="GC48" i="2"/>
  <c r="JE11" i="13"/>
  <c r="GI45" i="2"/>
  <c r="JA13" i="13"/>
  <c r="D28" i="8"/>
  <c r="N27"/>
  <c r="G27"/>
  <c r="IL11" i="7"/>
  <c r="HQ9" i="5"/>
  <c r="HM7"/>
  <c r="HX7" s="1"/>
  <c r="IT7" s="1"/>
  <c r="IW13" i="13"/>
  <c r="IM12" i="7"/>
  <c r="JC8" i="13"/>
  <c r="HL8" i="5"/>
  <c r="HW8" s="1"/>
  <c r="IS8" s="1"/>
  <c r="GO45" i="2"/>
  <c r="FA4" i="4"/>
  <c r="DI4"/>
  <c r="DT4"/>
  <c r="II10" i="11"/>
  <c r="IT10" s="1"/>
  <c r="IN7" i="7"/>
  <c r="IO11"/>
  <c r="IH12" i="11"/>
  <c r="IS12" s="1"/>
  <c r="CN4" i="4"/>
  <c r="HT11" i="5"/>
  <c r="IS8" i="7"/>
  <c r="JD8" s="1"/>
  <c r="N3" i="6"/>
  <c r="IS12" i="7"/>
  <c r="GI49" i="2"/>
  <c r="IN11" i="7"/>
  <c r="IQ13"/>
  <c r="IZ8"/>
  <c r="IP11" i="6"/>
  <c r="IG11" i="11"/>
  <c r="IR11" s="1"/>
  <c r="IO12" i="6"/>
  <c r="IZ12" s="1"/>
  <c r="IS10" i="7"/>
  <c r="M38" i="1"/>
  <c r="M34"/>
  <c r="M30"/>
  <c r="M26"/>
  <c r="M22"/>
  <c r="M18"/>
  <c r="M14"/>
  <c r="M37"/>
  <c r="M33"/>
  <c r="M29"/>
  <c r="M25"/>
  <c r="M21"/>
  <c r="M17"/>
  <c r="M13"/>
  <c r="M10"/>
  <c r="M9"/>
  <c r="M39"/>
  <c r="M35"/>
  <c r="M31"/>
  <c r="M27"/>
  <c r="M23"/>
  <c r="M19"/>
  <c r="M15"/>
  <c r="M11"/>
  <c r="M36"/>
  <c r="M20"/>
  <c r="M8"/>
  <c r="M7"/>
  <c r="M6"/>
  <c r="M32"/>
  <c r="M16"/>
  <c r="M40"/>
  <c r="M24"/>
  <c r="M12"/>
  <c r="M28"/>
  <c r="F2" i="7"/>
  <c r="F3"/>
  <c r="IO7"/>
  <c r="JB10" i="13"/>
  <c r="IQ11" i="6"/>
  <c r="IW8" i="13"/>
  <c r="J27" i="1"/>
  <c r="J23"/>
  <c r="J19"/>
  <c r="J22"/>
  <c r="J38"/>
  <c r="J24"/>
  <c r="J40"/>
  <c r="J17"/>
  <c r="J33"/>
  <c r="L13"/>
  <c r="L8"/>
  <c r="L25"/>
  <c r="L24"/>
  <c r="L40"/>
  <c r="L26"/>
  <c r="L11"/>
  <c r="L27"/>
  <c r="JD8" i="13"/>
  <c r="IR9" i="6"/>
  <c r="IO9" i="7"/>
  <c r="IW6" i="13"/>
  <c r="IX6"/>
  <c r="IY9"/>
  <c r="IY13"/>
  <c r="IW11"/>
  <c r="IQ10" i="7"/>
  <c r="IR13"/>
  <c r="HH7" i="1"/>
  <c r="HH9"/>
  <c r="EG4" i="4"/>
  <c r="BF4"/>
  <c r="DU4"/>
  <c r="JC7" i="13"/>
  <c r="IR12" i="6"/>
  <c r="JC12" s="1"/>
  <c r="HK10" i="5"/>
  <c r="HV10" s="1"/>
  <c r="IR10" s="1"/>
  <c r="HK9"/>
  <c r="HV9" s="1"/>
  <c r="IR9" s="1"/>
  <c r="IA7" i="11"/>
  <c r="IL7" s="1"/>
  <c r="IN10" i="7"/>
  <c r="IF11" i="11"/>
  <c r="IQ11" s="1"/>
  <c r="IT8" i="6"/>
  <c r="IN11"/>
  <c r="IA8" i="11"/>
  <c r="IL8" s="1"/>
  <c r="JC13" i="13"/>
  <c r="HR10" i="5"/>
  <c r="JC11" i="13"/>
  <c r="GR46" i="2"/>
  <c r="IY6" i="13"/>
  <c r="IQ8" i="7"/>
  <c r="JB8" s="1"/>
  <c r="HP11" i="5"/>
  <c r="GC45" i="2"/>
  <c r="CY4" i="4"/>
  <c r="HT8" i="5"/>
  <c r="JE9" i="13"/>
  <c r="IT12" i="7"/>
  <c r="IN13"/>
  <c r="IC11" i="11"/>
  <c r="IN11" s="1"/>
  <c r="IF9"/>
  <c r="IQ9" s="1"/>
  <c r="IX12" i="13"/>
  <c r="JA8"/>
  <c r="HU9" i="5"/>
  <c r="G1" i="13"/>
  <c r="D2"/>
  <c r="E28"/>
  <c r="E27"/>
  <c r="E40"/>
  <c r="E22"/>
  <c r="E35"/>
  <c r="E30"/>
  <c r="E24"/>
  <c r="E18"/>
  <c r="E17"/>
  <c r="E16"/>
  <c r="E37"/>
  <c r="E23"/>
  <c r="E26"/>
  <c r="E34"/>
  <c r="E19"/>
  <c r="E33"/>
  <c r="E21"/>
  <c r="E29"/>
  <c r="E39"/>
  <c r="E31"/>
  <c r="E32"/>
  <c r="A14"/>
  <c r="E25"/>
  <c r="E20"/>
  <c r="E38"/>
  <c r="ID7" i="11"/>
  <c r="IO7" s="1"/>
  <c r="IB9"/>
  <c r="IM9" s="1"/>
  <c r="JE10" i="13"/>
  <c r="HL9" i="5"/>
  <c r="HW9" s="1"/>
  <c r="IS9" s="1"/>
  <c r="IZ13" i="13"/>
  <c r="AU4" i="4"/>
  <c r="EE4"/>
  <c r="IB6" i="11"/>
  <c r="IM6" s="1"/>
  <c r="GR45" i="2"/>
  <c r="II9" i="11"/>
  <c r="IT9" s="1"/>
  <c r="IN9" i="7"/>
  <c r="ID12" i="11"/>
  <c r="IO12" s="1"/>
  <c r="IG7"/>
  <c r="IR7" s="1"/>
  <c r="IE11"/>
  <c r="IP11" s="1"/>
  <c r="GI48" i="2"/>
  <c r="IP6" i="7"/>
  <c r="IW9" i="13"/>
  <c r="IX9"/>
  <c r="IY10"/>
  <c r="HR8" i="5"/>
  <c r="HU8"/>
  <c r="IY12" i="13"/>
  <c r="HM10" i="5"/>
  <c r="HX10" s="1"/>
  <c r="IT10" s="1"/>
  <c r="IN9" i="6"/>
  <c r="IZ7" i="13"/>
  <c r="HS9" i="5"/>
  <c r="IT12" i="6"/>
  <c r="JE12" s="1"/>
  <c r="IR7" i="7"/>
  <c r="JB12" i="13"/>
  <c r="IE8" i="11"/>
  <c r="IP8" s="1"/>
  <c r="JB8" i="13"/>
  <c r="J6" i="1"/>
  <c r="J39"/>
  <c r="J35"/>
  <c r="J26"/>
  <c r="J12"/>
  <c r="J28"/>
  <c r="J9"/>
  <c r="J21"/>
  <c r="G1" i="11"/>
  <c r="L33" i="1"/>
  <c r="L29"/>
  <c r="L21"/>
  <c r="L12"/>
  <c r="L28"/>
  <c r="L14"/>
  <c r="L30"/>
  <c r="L15"/>
  <c r="IH6" i="11"/>
  <c r="IS6" s="1"/>
  <c r="IB8"/>
  <c r="IM8" s="1"/>
  <c r="IG8"/>
  <c r="IR8" s="1"/>
  <c r="HV2" i="16"/>
  <c r="W6" l="1"/>
  <c r="W17"/>
  <c r="W18"/>
  <c r="W19"/>
  <c r="W20"/>
  <c r="W8"/>
  <c r="W12"/>
  <c r="W7"/>
  <c r="W11"/>
  <c r="V1"/>
  <c r="W9"/>
  <c r="W10"/>
  <c r="W13"/>
  <c r="EJ12"/>
  <c r="BC11"/>
  <c r="EI11"/>
  <c r="CO13"/>
  <c r="FD8"/>
  <c r="BB10"/>
  <c r="DI9"/>
  <c r="FE9"/>
  <c r="EV12"/>
  <c r="FG11"/>
  <c r="DK11"/>
  <c r="DJ10"/>
  <c r="BE13"/>
  <c r="EF8"/>
  <c r="BA9"/>
  <c r="GF12"/>
  <c r="CJ8"/>
  <c r="EK13"/>
  <c r="AZ8"/>
  <c r="BD12"/>
  <c r="DW11"/>
  <c r="DU9"/>
  <c r="CC13"/>
  <c r="DX12"/>
  <c r="ER8"/>
  <c r="EG9"/>
  <c r="CB12"/>
  <c r="BN10"/>
  <c r="CV8"/>
  <c r="FF10"/>
  <c r="GE11"/>
  <c r="EW13"/>
  <c r="BZ10"/>
  <c r="DT8"/>
  <c r="CA11"/>
  <c r="DV10"/>
  <c r="BQ13"/>
  <c r="FI13"/>
  <c r="GD10"/>
  <c r="EH10"/>
  <c r="ET10"/>
  <c r="FH12"/>
  <c r="BX8"/>
  <c r="CZ12"/>
  <c r="BP12"/>
  <c r="EU11"/>
  <c r="BO11"/>
  <c r="GC9"/>
  <c r="BM9"/>
  <c r="GB8"/>
  <c r="FU13"/>
  <c r="FS11"/>
  <c r="DA13"/>
  <c r="CN12"/>
  <c r="DM13"/>
  <c r="FR10"/>
  <c r="CX10"/>
  <c r="FT12"/>
  <c r="DH8"/>
  <c r="FQ9"/>
  <c r="ES9"/>
  <c r="GG13"/>
  <c r="CK9"/>
  <c r="FP8"/>
  <c r="CW9"/>
  <c r="CM11"/>
  <c r="X5"/>
  <c r="F25"/>
  <c r="H19"/>
  <c r="H21"/>
  <c r="H22"/>
  <c r="H17"/>
  <c r="H20"/>
  <c r="H18"/>
  <c r="O21"/>
  <c r="O22"/>
  <c r="O17"/>
  <c r="O19"/>
  <c r="O18"/>
  <c r="O20"/>
  <c r="I20"/>
  <c r="I19"/>
  <c r="I21"/>
  <c r="I22"/>
  <c r="I17"/>
  <c r="I18"/>
  <c r="M20"/>
  <c r="M19"/>
  <c r="M21"/>
  <c r="M22"/>
  <c r="M17"/>
  <c r="M18"/>
  <c r="F21"/>
  <c r="F22"/>
  <c r="F17"/>
  <c r="F18"/>
  <c r="F20"/>
  <c r="F19"/>
  <c r="K21"/>
  <c r="K22"/>
  <c r="K17"/>
  <c r="K18"/>
  <c r="K20"/>
  <c r="K19"/>
  <c r="J21"/>
  <c r="J22"/>
  <c r="J17"/>
  <c r="J18"/>
  <c r="J20"/>
  <c r="J19"/>
  <c r="L19"/>
  <c r="L20"/>
  <c r="L21"/>
  <c r="L22"/>
  <c r="L17"/>
  <c r="L18"/>
  <c r="G21"/>
  <c r="G22"/>
  <c r="G17"/>
  <c r="G19"/>
  <c r="G18"/>
  <c r="G20"/>
  <c r="N21"/>
  <c r="N22"/>
  <c r="N17"/>
  <c r="N18"/>
  <c r="N20"/>
  <c r="N19"/>
  <c r="J25"/>
  <c r="GR47" i="3"/>
  <c r="GF47"/>
  <c r="F6" i="16"/>
  <c r="E6" i="19" s="1"/>
  <c r="C24" i="11"/>
  <c r="K23"/>
  <c r="IF13" s="1"/>
  <c r="IQ13" s="1"/>
  <c r="N23"/>
  <c r="II13" s="1"/>
  <c r="IT13" s="1"/>
  <c r="H23"/>
  <c r="IC13" s="1"/>
  <c r="IN13" s="1"/>
  <c r="M23"/>
  <c r="IH13" s="1"/>
  <c r="IS13" s="1"/>
  <c r="I23"/>
  <c r="ID13" s="1"/>
  <c r="IO13" s="1"/>
  <c r="L23"/>
  <c r="IG13" s="1"/>
  <c r="IR13" s="1"/>
  <c r="F23"/>
  <c r="IA13" s="1"/>
  <c r="IL13" s="1"/>
  <c r="J23"/>
  <c r="IE13" s="1"/>
  <c r="IP13" s="1"/>
  <c r="G23"/>
  <c r="IB13" s="1"/>
  <c r="IM13" s="1"/>
  <c r="C23" i="7"/>
  <c r="F22"/>
  <c r="N22"/>
  <c r="M22"/>
  <c r="G22"/>
  <c r="I22"/>
  <c r="H22"/>
  <c r="J22"/>
  <c r="L22"/>
  <c r="K22"/>
  <c r="C37" i="18"/>
  <c r="D38"/>
  <c r="P24"/>
  <c r="Q26"/>
  <c r="Q27" i="16"/>
  <c r="P27"/>
  <c r="H25"/>
  <c r="G25"/>
  <c r="I25"/>
  <c r="M25"/>
  <c r="K25"/>
  <c r="L25"/>
  <c r="K94"/>
  <c r="K86"/>
  <c r="K97"/>
  <c r="L12"/>
  <c r="L12" i="18" s="1"/>
  <c r="L9" i="16"/>
  <c r="L9" i="18" s="1"/>
  <c r="K87" i="16"/>
  <c r="K95"/>
  <c r="L6"/>
  <c r="L6" i="18" s="1"/>
  <c r="L16"/>
  <c r="L14"/>
  <c r="L7" i="16"/>
  <c r="L7" i="18" s="1"/>
  <c r="L10" i="16"/>
  <c r="L10" i="18" s="1"/>
  <c r="K85" i="16"/>
  <c r="K84"/>
  <c r="K96"/>
  <c r="L11"/>
  <c r="L11" i="18" s="1"/>
  <c r="K89" i="16"/>
  <c r="K88"/>
  <c r="K91"/>
  <c r="K93"/>
  <c r="L13"/>
  <c r="L13" i="18" s="1"/>
  <c r="K83" i="16"/>
  <c r="L15" i="18"/>
  <c r="K90" i="16"/>
  <c r="L8"/>
  <c r="L8" i="18" s="1"/>
  <c r="K92" i="16"/>
  <c r="L23"/>
  <c r="L24"/>
  <c r="G11"/>
  <c r="G11" i="18" s="1"/>
  <c r="G9" i="16"/>
  <c r="G9" i="18" s="1"/>
  <c r="G7" i="16"/>
  <c r="G7" i="18" s="1"/>
  <c r="G8" i="16"/>
  <c r="G8" i="18" s="1"/>
  <c r="F96" i="16"/>
  <c r="G15" i="18"/>
  <c r="F88" i="16"/>
  <c r="G13"/>
  <c r="G13" i="18" s="1"/>
  <c r="F90" i="16"/>
  <c r="F85"/>
  <c r="F87"/>
  <c r="F92"/>
  <c r="G10"/>
  <c r="G10" i="18" s="1"/>
  <c r="F89" i="16"/>
  <c r="G16" i="18"/>
  <c r="F86" i="16"/>
  <c r="F93"/>
  <c r="F95"/>
  <c r="F84"/>
  <c r="F97"/>
  <c r="F94"/>
  <c r="F91"/>
  <c r="G14" i="18"/>
  <c r="G6" i="16"/>
  <c r="G6" i="18" s="1"/>
  <c r="F83" i="16"/>
  <c r="G12"/>
  <c r="G12" i="18" s="1"/>
  <c r="G23" i="16"/>
  <c r="G24"/>
  <c r="N25"/>
  <c r="N15" i="18"/>
  <c r="N9" i="16"/>
  <c r="N14" i="18"/>
  <c r="N12" i="16"/>
  <c r="N13"/>
  <c r="N8"/>
  <c r="N10"/>
  <c r="N16" i="18"/>
  <c r="N11" i="16"/>
  <c r="N6"/>
  <c r="N6" i="18" s="1"/>
  <c r="N23" i="16"/>
  <c r="N7"/>
  <c r="N24"/>
  <c r="G84"/>
  <c r="G93"/>
  <c r="H13"/>
  <c r="H13" i="18" s="1"/>
  <c r="H16"/>
  <c r="G83" i="16"/>
  <c r="G89"/>
  <c r="G94"/>
  <c r="G95"/>
  <c r="H11"/>
  <c r="H11" i="18" s="1"/>
  <c r="G88" i="16"/>
  <c r="H8"/>
  <c r="H8" i="18" s="1"/>
  <c r="G97" i="16"/>
  <c r="H15" i="18"/>
  <c r="H14"/>
  <c r="H9" i="16"/>
  <c r="H9" i="18" s="1"/>
  <c r="G96" i="16"/>
  <c r="G87"/>
  <c r="G90"/>
  <c r="H7"/>
  <c r="G92"/>
  <c r="H10"/>
  <c r="H10" i="18" s="1"/>
  <c r="G86" i="16"/>
  <c r="H6"/>
  <c r="H6" i="18" s="1"/>
  <c r="G85" i="16"/>
  <c r="H12"/>
  <c r="H12" i="18" s="1"/>
  <c r="G91" i="16"/>
  <c r="H23"/>
  <c r="H24"/>
  <c r="I15" i="18"/>
  <c r="I7" i="16"/>
  <c r="I7" i="18" s="1"/>
  <c r="H94" i="16"/>
  <c r="I16" i="18"/>
  <c r="I6" i="16"/>
  <c r="I6" i="18" s="1"/>
  <c r="H97" i="16"/>
  <c r="I8"/>
  <c r="I8" i="18" s="1"/>
  <c r="I14"/>
  <c r="H93" i="16"/>
  <c r="H88"/>
  <c r="H86"/>
  <c r="H87"/>
  <c r="H95"/>
  <c r="I13"/>
  <c r="I13" i="18" s="1"/>
  <c r="H84" i="16"/>
  <c r="I10"/>
  <c r="I10" i="18" s="1"/>
  <c r="I11" i="16"/>
  <c r="H85"/>
  <c r="H90"/>
  <c r="H92"/>
  <c r="H96"/>
  <c r="H91"/>
  <c r="I12"/>
  <c r="I12" i="18" s="1"/>
  <c r="I9" i="16"/>
  <c r="I9" i="18" s="1"/>
  <c r="H83" i="16"/>
  <c r="H89"/>
  <c r="I23"/>
  <c r="I24"/>
  <c r="M16" i="18"/>
  <c r="M12" i="16"/>
  <c r="M12" i="18" s="1"/>
  <c r="M13" i="16"/>
  <c r="M13" i="18" s="1"/>
  <c r="M14"/>
  <c r="M15"/>
  <c r="M8" i="16"/>
  <c r="M8" i="18" s="1"/>
  <c r="M7" i="16"/>
  <c r="M7" i="18" s="1"/>
  <c r="IS7" s="1"/>
  <c r="M6" i="16"/>
  <c r="M6" i="18" s="1"/>
  <c r="M10" i="16"/>
  <c r="M10" i="18" s="1"/>
  <c r="M11" i="16"/>
  <c r="M11" i="18" s="1"/>
  <c r="M9" i="16"/>
  <c r="M9" i="18" s="1"/>
  <c r="M23" i="16"/>
  <c r="M24"/>
  <c r="E90"/>
  <c r="E94"/>
  <c r="E86"/>
  <c r="E96"/>
  <c r="E83"/>
  <c r="F7"/>
  <c r="F10"/>
  <c r="E85"/>
  <c r="F8"/>
  <c r="F12"/>
  <c r="E12" i="19" s="1"/>
  <c r="E97" i="16"/>
  <c r="E93"/>
  <c r="F13"/>
  <c r="E88"/>
  <c r="E91"/>
  <c r="E84"/>
  <c r="F9"/>
  <c r="F11"/>
  <c r="E95"/>
  <c r="E87"/>
  <c r="E89"/>
  <c r="E92"/>
  <c r="F23"/>
  <c r="F24"/>
  <c r="J87"/>
  <c r="K6"/>
  <c r="K6" i="18" s="1"/>
  <c r="J92" i="16"/>
  <c r="J86"/>
  <c r="K10"/>
  <c r="K10" i="18" s="1"/>
  <c r="J94" i="16"/>
  <c r="K13"/>
  <c r="K13" i="18" s="1"/>
  <c r="K16"/>
  <c r="J96" i="16"/>
  <c r="J91"/>
  <c r="J83"/>
  <c r="J97"/>
  <c r="J93"/>
  <c r="J88"/>
  <c r="K14" i="18"/>
  <c r="K11" i="16"/>
  <c r="K11" i="18" s="1"/>
  <c r="J90" i="16"/>
  <c r="K15" i="18"/>
  <c r="K9" i="16"/>
  <c r="K9" i="18" s="1"/>
  <c r="K12" i="16"/>
  <c r="K12" i="18" s="1"/>
  <c r="J85" i="16"/>
  <c r="J95"/>
  <c r="K7"/>
  <c r="K7" i="18" s="1"/>
  <c r="K8" i="16"/>
  <c r="J89"/>
  <c r="J84"/>
  <c r="K23"/>
  <c r="K24"/>
  <c r="J14" i="18"/>
  <c r="I83" i="16"/>
  <c r="J16" i="18"/>
  <c r="I86" i="16"/>
  <c r="I87"/>
  <c r="I97"/>
  <c r="I88"/>
  <c r="I85"/>
  <c r="I96"/>
  <c r="J12"/>
  <c r="J12" i="18" s="1"/>
  <c r="I93" i="16"/>
  <c r="I92"/>
  <c r="J6"/>
  <c r="J6" i="18" s="1"/>
  <c r="I84" i="16"/>
  <c r="I89"/>
  <c r="J8"/>
  <c r="J8" i="18" s="1"/>
  <c r="I95" i="16"/>
  <c r="J13"/>
  <c r="J13" i="18" s="1"/>
  <c r="J11" i="16"/>
  <c r="J11" i="18" s="1"/>
  <c r="J15"/>
  <c r="I90" i="16"/>
  <c r="I94"/>
  <c r="J10"/>
  <c r="J10" i="18" s="1"/>
  <c r="I91" i="16"/>
  <c r="J9"/>
  <c r="J9" i="18" s="1"/>
  <c r="J7" i="16"/>
  <c r="J7" i="18" s="1"/>
  <c r="J23" i="16"/>
  <c r="J24"/>
  <c r="IZ6" i="6"/>
  <c r="D1" i="13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IX6" i="6"/>
  <c r="IY6"/>
  <c r="FW69" i="4"/>
  <c r="JA6" i="6"/>
  <c r="JE6"/>
  <c r="FW56" i="4"/>
  <c r="FW70" i="3"/>
  <c r="GC44" i="4"/>
  <c r="HX6" i="5"/>
  <c r="IT6" s="1"/>
  <c r="JD8" i="6"/>
  <c r="HA5" i="1"/>
  <c r="HA8" s="1"/>
  <c r="HQ6" i="5"/>
  <c r="IM6" s="1"/>
  <c r="HR6"/>
  <c r="GW7"/>
  <c r="HU6"/>
  <c r="IQ6" s="1"/>
  <c r="HW6"/>
  <c r="IS6" s="1"/>
  <c r="HS6"/>
  <c r="JD6" i="6"/>
  <c r="JC6"/>
  <c r="JB6"/>
  <c r="GY4"/>
  <c r="H4" s="1"/>
  <c r="H3" s="1"/>
  <c r="GC47" i="3"/>
  <c r="GC45"/>
  <c r="GF45"/>
  <c r="GW9" i="5"/>
  <c r="GW8"/>
  <c r="GW6"/>
  <c r="GW10"/>
  <c r="GW4" i="6"/>
  <c r="J4" s="1"/>
  <c r="J3" s="1"/>
  <c r="GZ4"/>
  <c r="G4" s="1"/>
  <c r="G3" s="1"/>
  <c r="GC46" i="3"/>
  <c r="GR49"/>
  <c r="GY10" i="5"/>
  <c r="GX7"/>
  <c r="GI43" i="4"/>
  <c r="GX4" i="6"/>
  <c r="I4" s="1"/>
  <c r="I3" s="1"/>
  <c r="GC43" i="3"/>
  <c r="FZ47"/>
  <c r="GI48" i="4"/>
  <c r="GR48" i="3"/>
  <c r="F28"/>
  <c r="FZ45"/>
  <c r="HA7" i="1"/>
  <c r="FZ43" i="3"/>
  <c r="FW45"/>
  <c r="FW44" i="4"/>
  <c r="HA6" i="1"/>
  <c r="GR51" i="3"/>
  <c r="FZ49"/>
  <c r="GF43"/>
  <c r="GX10" i="5"/>
  <c r="GX11"/>
  <c r="GZ11"/>
  <c r="GZ7"/>
  <c r="GZ6"/>
  <c r="FQ42" i="4"/>
  <c r="F26" s="1"/>
  <c r="GL47"/>
  <c r="GY9" i="5"/>
  <c r="GL44" i="4"/>
  <c r="GY7" i="5"/>
  <c r="GX9"/>
  <c r="GX8"/>
  <c r="GY11"/>
  <c r="GY8"/>
  <c r="GZ10"/>
  <c r="GZ9"/>
  <c r="GF44" i="3"/>
  <c r="GF48"/>
  <c r="GX5" i="1"/>
  <c r="GX8" s="1"/>
  <c r="F27" i="2"/>
  <c r="GO48" i="3"/>
  <c r="GI45" i="4"/>
  <c r="L37" i="2"/>
  <c r="H3" i="7"/>
  <c r="K3"/>
  <c r="L26" i="2"/>
  <c r="HH8" i="1"/>
  <c r="GL43" i="3"/>
  <c r="G3" i="7"/>
  <c r="GR52" i="3"/>
  <c r="GU9" i="5"/>
  <c r="GR45" i="3"/>
  <c r="F26" i="2"/>
  <c r="GI44" i="3"/>
  <c r="GO45"/>
  <c r="GR44"/>
  <c r="GF46"/>
  <c r="GV4" i="6"/>
  <c r="K4" s="1"/>
  <c r="K3" s="1"/>
  <c r="HA4" i="5"/>
  <c r="F4" s="1"/>
  <c r="F3" s="1"/>
  <c r="GI46" i="4"/>
  <c r="GC42"/>
  <c r="GI47" i="3"/>
  <c r="GO49"/>
  <c r="GC45" i="4"/>
  <c r="HA4" i="6"/>
  <c r="F4" s="1"/>
  <c r="F3" s="1"/>
  <c r="GO44" i="3"/>
  <c r="GC46" i="4"/>
  <c r="GI42"/>
  <c r="GF42"/>
  <c r="GL49" i="3"/>
  <c r="GI48"/>
  <c r="GI44" i="4"/>
  <c r="GF47"/>
  <c r="GF46"/>
  <c r="GO46" i="3"/>
  <c r="GF45" i="4"/>
  <c r="GO43" i="3"/>
  <c r="FZ46" i="4"/>
  <c r="GF43"/>
  <c r="GS10" i="5"/>
  <c r="GC43" i="4"/>
  <c r="JA7" i="6"/>
  <c r="GV7" i="1"/>
  <c r="IZ8" i="5"/>
  <c r="GR50" i="3"/>
  <c r="JB7" i="7"/>
  <c r="G13" i="2"/>
  <c r="J11"/>
  <c r="GO50" i="3"/>
  <c r="GO47"/>
  <c r="GF44" i="4"/>
  <c r="I2" i="7"/>
  <c r="I3"/>
  <c r="H17" i="2"/>
  <c r="L24"/>
  <c r="GI49" i="3"/>
  <c r="GI47" i="4"/>
  <c r="JE7" i="6"/>
  <c r="GL44" i="3"/>
  <c r="G18" i="2"/>
  <c r="GU8" i="5"/>
  <c r="L18" i="2"/>
  <c r="HP6" i="5"/>
  <c r="IL6" s="1"/>
  <c r="IW6" s="1"/>
  <c r="J22" i="2"/>
  <c r="GL50" i="3"/>
  <c r="H2" i="7"/>
  <c r="GU10" i="5"/>
  <c r="L27" i="2"/>
  <c r="GO42" i="4"/>
  <c r="GO43"/>
  <c r="GL45" i="3"/>
  <c r="GL46"/>
  <c r="IY7" i="6"/>
  <c r="JE12" i="7"/>
  <c r="IX12"/>
  <c r="JB7" i="6"/>
  <c r="GO50" i="4"/>
  <c r="L40" i="2"/>
  <c r="H8"/>
  <c r="HG8" s="1"/>
  <c r="HV6" i="5"/>
  <c r="IR6" s="1"/>
  <c r="GI46" i="3"/>
  <c r="GL47"/>
  <c r="G2" i="7"/>
  <c r="G1" s="1"/>
  <c r="L21" i="2"/>
  <c r="L9"/>
  <c r="HK9" s="1"/>
  <c r="GL48" i="3"/>
  <c r="L11" i="2"/>
  <c r="J33"/>
  <c r="H31"/>
  <c r="IZ8" i="6"/>
  <c r="L3" i="7"/>
  <c r="II7"/>
  <c r="FZ44" i="4"/>
  <c r="FZ48"/>
  <c r="J27" i="2"/>
  <c r="K2" i="7"/>
  <c r="H33" i="2"/>
  <c r="H20"/>
  <c r="J39"/>
  <c r="J38"/>
  <c r="HJ6" i="1"/>
  <c r="J16" i="2"/>
  <c r="J17"/>
  <c r="JD12" i="7"/>
  <c r="IA7"/>
  <c r="JB12"/>
  <c r="GT7" i="5"/>
  <c r="F40" i="2"/>
  <c r="JC12" i="7"/>
  <c r="JE8" i="5"/>
  <c r="IX8"/>
  <c r="H30" i="2"/>
  <c r="H15"/>
  <c r="H36"/>
  <c r="GI43" i="3"/>
  <c r="H32" i="2"/>
  <c r="FZ42" i="4"/>
  <c r="J24" i="2"/>
  <c r="JC13" i="7"/>
  <c r="JD8" i="5"/>
  <c r="JC8"/>
  <c r="GU7"/>
  <c r="JA12" i="7"/>
  <c r="H18" i="2"/>
  <c r="D2" i="11"/>
  <c r="G24" i="2"/>
  <c r="GI45" i="3"/>
  <c r="L36" i="2"/>
  <c r="GL43" i="4"/>
  <c r="J34" i="2"/>
  <c r="GR46" i="3"/>
  <c r="J36" i="2"/>
  <c r="J32"/>
  <c r="J9"/>
  <c r="HI9" s="1"/>
  <c r="J15"/>
  <c r="J31"/>
  <c r="J21"/>
  <c r="J10"/>
  <c r="J26"/>
  <c r="J40"/>
  <c r="M35"/>
  <c r="G34"/>
  <c r="G29"/>
  <c r="N1" i="11"/>
  <c r="L22" i="2"/>
  <c r="L34"/>
  <c r="L25"/>
  <c r="L15"/>
  <c r="L31"/>
  <c r="L6"/>
  <c r="GU5" s="1"/>
  <c r="L12"/>
  <c r="L28"/>
  <c r="L38"/>
  <c r="H14"/>
  <c r="H34"/>
  <c r="H21"/>
  <c r="H37"/>
  <c r="H19"/>
  <c r="H35"/>
  <c r="H9"/>
  <c r="HG9" s="1"/>
  <c r="H24"/>
  <c r="H39"/>
  <c r="IY11" i="6"/>
  <c r="GO47" i="4"/>
  <c r="J7" i="2"/>
  <c r="HI7" s="1"/>
  <c r="J37"/>
  <c r="J12"/>
  <c r="J19"/>
  <c r="J35"/>
  <c r="J25"/>
  <c r="J14"/>
  <c r="J30"/>
  <c r="JA11" i="6"/>
  <c r="GO44" i="4"/>
  <c r="G15" i="2"/>
  <c r="G9"/>
  <c r="HF9" s="1"/>
  <c r="G39"/>
  <c r="L14"/>
  <c r="L13"/>
  <c r="L29"/>
  <c r="L19"/>
  <c r="L35"/>
  <c r="L7"/>
  <c r="HK7" s="1"/>
  <c r="L16"/>
  <c r="L32"/>
  <c r="H10"/>
  <c r="H22"/>
  <c r="H25"/>
  <c r="H40"/>
  <c r="H23"/>
  <c r="H6"/>
  <c r="HG6" s="1"/>
  <c r="H12"/>
  <c r="H28"/>
  <c r="H38"/>
  <c r="GO46" i="4"/>
  <c r="GO48"/>
  <c r="GR43" i="3"/>
  <c r="GO45" i="4"/>
  <c r="J20" i="2"/>
  <c r="J6"/>
  <c r="GW5" s="1"/>
  <c r="J8"/>
  <c r="J28"/>
  <c r="J23"/>
  <c r="J13"/>
  <c r="J29"/>
  <c r="J18"/>
  <c r="JB11" i="6"/>
  <c r="G11" i="2"/>
  <c r="L10"/>
  <c r="L30"/>
  <c r="L17"/>
  <c r="L33"/>
  <c r="L23"/>
  <c r="L39"/>
  <c r="L8"/>
  <c r="HK8" s="1"/>
  <c r="L20"/>
  <c r="GO49" i="4"/>
  <c r="H26" i="2"/>
  <c r="H13"/>
  <c r="H29"/>
  <c r="H11"/>
  <c r="H27"/>
  <c r="H7"/>
  <c r="H16"/>
  <c r="L2" i="7"/>
  <c r="M1" s="1"/>
  <c r="I26" i="16"/>
  <c r="H26"/>
  <c r="G26"/>
  <c r="L26"/>
  <c r="J26"/>
  <c r="K26"/>
  <c r="F26"/>
  <c r="M26"/>
  <c r="N26"/>
  <c r="D28"/>
  <c r="O27"/>
  <c r="GY5" i="1"/>
  <c r="GY9" s="1"/>
  <c r="IZ11" i="7"/>
  <c r="IW9" i="5"/>
  <c r="JA9"/>
  <c r="IW10"/>
  <c r="JA10"/>
  <c r="F20" i="2"/>
  <c r="F13"/>
  <c r="GL46" i="4"/>
  <c r="JC9" i="5"/>
  <c r="E17" i="11"/>
  <c r="JE10" i="5"/>
  <c r="IF8" i="7"/>
  <c r="JC10" i="5"/>
  <c r="K1" i="11"/>
  <c r="IC11" i="7"/>
  <c r="F28" i="2"/>
  <c r="F29"/>
  <c r="IX9" i="7"/>
  <c r="GL48" i="4"/>
  <c r="GL49"/>
  <c r="I1" i="11"/>
  <c r="JC10"/>
  <c r="G40" i="2"/>
  <c r="IZ7" i="6"/>
  <c r="IC9" i="7"/>
  <c r="E19" i="11"/>
  <c r="JA11"/>
  <c r="E22"/>
  <c r="JE9"/>
  <c r="JD9" i="5"/>
  <c r="IF10" i="7"/>
  <c r="II10"/>
  <c r="F11" i="2"/>
  <c r="F10"/>
  <c r="IA2" s="1"/>
  <c r="IY12" i="7"/>
  <c r="JD10" i="5"/>
  <c r="IX10" i="7"/>
  <c r="JA6"/>
  <c r="IY10"/>
  <c r="IZ7"/>
  <c r="JC7"/>
  <c r="JE13"/>
  <c r="IY11"/>
  <c r="IY13"/>
  <c r="JB13"/>
  <c r="JD9"/>
  <c r="IX8" i="11"/>
  <c r="E15"/>
  <c r="E18"/>
  <c r="JC7"/>
  <c r="IY7" i="7"/>
  <c r="G31" i="2"/>
  <c r="G27"/>
  <c r="G22"/>
  <c r="G6"/>
  <c r="G12"/>
  <c r="G28"/>
  <c r="G17"/>
  <c r="G33"/>
  <c r="F8"/>
  <c r="HE8" s="1"/>
  <c r="F36"/>
  <c r="F6"/>
  <c r="HE6" s="1"/>
  <c r="F15"/>
  <c r="F31"/>
  <c r="F17"/>
  <c r="F33"/>
  <c r="F14"/>
  <c r="F30"/>
  <c r="JE9" i="5"/>
  <c r="IY9" i="6"/>
  <c r="IZ12" i="11"/>
  <c r="JC9" i="6"/>
  <c r="IX9"/>
  <c r="JE10" i="11"/>
  <c r="GT8" i="5"/>
  <c r="G35" i="2"/>
  <c r="G23"/>
  <c r="G10"/>
  <c r="G26"/>
  <c r="G7"/>
  <c r="HF7" s="1"/>
  <c r="G16"/>
  <c r="G32"/>
  <c r="G21"/>
  <c r="G37"/>
  <c r="GS7" i="5"/>
  <c r="HG6" i="1"/>
  <c r="F24" i="2"/>
  <c r="F9"/>
  <c r="HE9" s="1"/>
  <c r="F16"/>
  <c r="F19"/>
  <c r="F35"/>
  <c r="F21"/>
  <c r="F37"/>
  <c r="F18"/>
  <c r="F34"/>
  <c r="GT11" i="5"/>
  <c r="GS11"/>
  <c r="GT10"/>
  <c r="IX7" i="7"/>
  <c r="JD6" i="11"/>
  <c r="E21"/>
  <c r="E20"/>
  <c r="E23"/>
  <c r="E16"/>
  <c r="A14"/>
  <c r="GT9" i="5"/>
  <c r="G19" i="2"/>
  <c r="G38"/>
  <c r="G14"/>
  <c r="G30"/>
  <c r="G8"/>
  <c r="HF8" s="1"/>
  <c r="G20"/>
  <c r="G36"/>
  <c r="G25"/>
  <c r="JB9" i="6"/>
  <c r="F7" i="2"/>
  <c r="F12"/>
  <c r="F32"/>
  <c r="F23"/>
  <c r="F38"/>
  <c r="F25"/>
  <c r="F39"/>
  <c r="F22"/>
  <c r="JA7" i="7"/>
  <c r="GS8" i="5"/>
  <c r="GU11"/>
  <c r="JE8" i="6"/>
  <c r="JA7" i="11"/>
  <c r="GR49" i="4"/>
  <c r="JA9" i="11"/>
  <c r="IZ11"/>
  <c r="GL45" i="4"/>
  <c r="GL42"/>
  <c r="IG7" i="7"/>
  <c r="IH7"/>
  <c r="IC10"/>
  <c r="IH8"/>
  <c r="ID11"/>
  <c r="IC8"/>
  <c r="JB9"/>
  <c r="IY9"/>
  <c r="ID8"/>
  <c r="JB10"/>
  <c r="ID9"/>
  <c r="IH10"/>
  <c r="IH12"/>
  <c r="IC7"/>
  <c r="IB12"/>
  <c r="IF6"/>
  <c r="IA6"/>
  <c r="ID10"/>
  <c r="IE6"/>
  <c r="ID12"/>
  <c r="II12"/>
  <c r="IH6"/>
  <c r="IZ9"/>
  <c r="ID7"/>
  <c r="JD10"/>
  <c r="IA11"/>
  <c r="IZ10"/>
  <c r="JA9"/>
  <c r="JC10"/>
  <c r="L3" i="5"/>
  <c r="L1"/>
  <c r="M1"/>
  <c r="M3"/>
  <c r="IY6" i="11"/>
  <c r="IX6"/>
  <c r="JB9"/>
  <c r="IW9"/>
  <c r="HK8" i="1"/>
  <c r="HL8"/>
  <c r="HL10"/>
  <c r="IM9" i="5"/>
  <c r="IX9" s="1"/>
  <c r="IX11" i="11"/>
  <c r="I37" i="2"/>
  <c r="I35"/>
  <c r="I31"/>
  <c r="I27"/>
  <c r="I23"/>
  <c r="I19"/>
  <c r="I15"/>
  <c r="I11"/>
  <c r="I38"/>
  <c r="I34"/>
  <c r="I30"/>
  <c r="I26"/>
  <c r="I22"/>
  <c r="I18"/>
  <c r="I14"/>
  <c r="I10"/>
  <c r="I39"/>
  <c r="I36"/>
  <c r="I32"/>
  <c r="I28"/>
  <c r="I24"/>
  <c r="I20"/>
  <c r="I16"/>
  <c r="I12"/>
  <c r="I9"/>
  <c r="I8"/>
  <c r="I7"/>
  <c r="I6"/>
  <c r="I40"/>
  <c r="I33"/>
  <c r="I17"/>
  <c r="I29"/>
  <c r="I13"/>
  <c r="I21"/>
  <c r="I25"/>
  <c r="K3" i="5"/>
  <c r="K1"/>
  <c r="JC6" i="11"/>
  <c r="IB6" i="7"/>
  <c r="G11" i="4"/>
  <c r="GX6" i="1"/>
  <c r="IA8" i="7"/>
  <c r="JC8" i="6"/>
  <c r="IW13" i="7"/>
  <c r="IZ13"/>
  <c r="IX8" i="6"/>
  <c r="IX12" i="11"/>
  <c r="IF12" i="7"/>
  <c r="JE6" i="11"/>
  <c r="IZ9"/>
  <c r="GR45" i="4"/>
  <c r="IY7" i="11"/>
  <c r="IF7" i="7"/>
  <c r="JE7" i="11"/>
  <c r="IE9" i="7"/>
  <c r="IG11"/>
  <c r="IW7" i="6"/>
  <c r="IX7"/>
  <c r="IB8" i="7"/>
  <c r="IH9"/>
  <c r="HI7" i="1"/>
  <c r="GV8"/>
  <c r="HM8"/>
  <c r="GR43" i="4"/>
  <c r="IO6" i="5"/>
  <c r="IZ8" i="11"/>
  <c r="M21" i="2"/>
  <c r="M13"/>
  <c r="M7"/>
  <c r="M16"/>
  <c r="M32"/>
  <c r="M18"/>
  <c r="M34"/>
  <c r="M23"/>
  <c r="M39"/>
  <c r="II11" i="7"/>
  <c r="JD13"/>
  <c r="HF8" i="1"/>
  <c r="IW9" i="7"/>
  <c r="JC9"/>
  <c r="IB10"/>
  <c r="JD11"/>
  <c r="GX10" i="1"/>
  <c r="IW12" i="7"/>
  <c r="IZ12"/>
  <c r="F7" i="3"/>
  <c r="F15"/>
  <c r="F18"/>
  <c r="F16"/>
  <c r="F17"/>
  <c r="F29"/>
  <c r="F23"/>
  <c r="F39"/>
  <c r="F32"/>
  <c r="I19"/>
  <c r="JA8" i="11"/>
  <c r="IQ9" i="5"/>
  <c r="JB9" s="1"/>
  <c r="IY11" i="11"/>
  <c r="IP8" i="5"/>
  <c r="JA8" s="1"/>
  <c r="IL11"/>
  <c r="JE11" s="1"/>
  <c r="IN10"/>
  <c r="IY10" s="1"/>
  <c r="JB11" i="11"/>
  <c r="IW7"/>
  <c r="JD11"/>
  <c r="IP11" i="5"/>
  <c r="JD12" i="11"/>
  <c r="GR48" i="4"/>
  <c r="J2" i="7"/>
  <c r="J3"/>
  <c r="IE10"/>
  <c r="IX6"/>
  <c r="G23" i="4"/>
  <c r="II8" i="7"/>
  <c r="IW9" i="6"/>
  <c r="IZ9"/>
  <c r="II6" i="7"/>
  <c r="HE7" i="2"/>
  <c r="IF11" i="7"/>
  <c r="HK9" i="1"/>
  <c r="GV10"/>
  <c r="JD10" i="11"/>
  <c r="IW10"/>
  <c r="IB9" i="7"/>
  <c r="ID6"/>
  <c r="IQ11" i="5"/>
  <c r="IE7" i="7"/>
  <c r="JA12" i="11"/>
  <c r="IX13" i="7"/>
  <c r="IG6"/>
  <c r="JC11" i="11"/>
  <c r="IW11"/>
  <c r="JC11" i="7"/>
  <c r="JB10" i="11"/>
  <c r="IG10" i="7"/>
  <c r="GS6" i="5"/>
  <c r="GS4" s="1"/>
  <c r="N4" s="1"/>
  <c r="IQ10"/>
  <c r="JB10" s="1"/>
  <c r="IC12" i="7"/>
  <c r="IO11" i="5"/>
  <c r="IY12" i="11"/>
  <c r="JC11" i="6"/>
  <c r="M17" i="2"/>
  <c r="M29"/>
  <c r="M8"/>
  <c r="M20"/>
  <c r="M36"/>
  <c r="M22"/>
  <c r="M11"/>
  <c r="M27"/>
  <c r="M40"/>
  <c r="IN7" i="5"/>
  <c r="IY7" s="1"/>
  <c r="JE11" i="7"/>
  <c r="HF7" i="1"/>
  <c r="HF9"/>
  <c r="JB8" i="6"/>
  <c r="IA10" i="7"/>
  <c r="IW7"/>
  <c r="JD7"/>
  <c r="F6" i="3"/>
  <c r="F26"/>
  <c r="F22"/>
  <c r="F30"/>
  <c r="F34"/>
  <c r="F33"/>
  <c r="F27"/>
  <c r="F20"/>
  <c r="F36"/>
  <c r="I9"/>
  <c r="O24" i="16"/>
  <c r="O9"/>
  <c r="O9" i="18" s="1"/>
  <c r="O13" i="16"/>
  <c r="O13" i="18" s="1"/>
  <c r="O6" i="16"/>
  <c r="O6" i="18" s="1"/>
  <c r="O12" i="16"/>
  <c r="O12" i="18" s="1"/>
  <c r="O25" i="16"/>
  <c r="O10"/>
  <c r="O10" i="18" s="1"/>
  <c r="O14"/>
  <c r="O23" i="16"/>
  <c r="O8"/>
  <c r="O8" i="18" s="1"/>
  <c r="O16"/>
  <c r="O26" i="16"/>
  <c r="O7"/>
  <c r="O7" i="18" s="1"/>
  <c r="O11" i="16"/>
  <c r="O11" i="18" s="1"/>
  <c r="O15"/>
  <c r="HI9" i="1"/>
  <c r="IQ8" i="5"/>
  <c r="JB8" s="1"/>
  <c r="IX9" i="11"/>
  <c r="GR42" i="4"/>
  <c r="GT5" i="1"/>
  <c r="GT8" s="1"/>
  <c r="HL6"/>
  <c r="GR47" i="4"/>
  <c r="JE7" i="5"/>
  <c r="IW11" i="7"/>
  <c r="JB11"/>
  <c r="G28" i="8"/>
  <c r="D29"/>
  <c r="N28"/>
  <c r="JE8" i="11"/>
  <c r="IW6" i="7"/>
  <c r="JD6"/>
  <c r="JB6" i="11"/>
  <c r="G31" i="4"/>
  <c r="K39" i="2"/>
  <c r="K40"/>
  <c r="K33"/>
  <c r="K29"/>
  <c r="K25"/>
  <c r="K21"/>
  <c r="K17"/>
  <c r="K13"/>
  <c r="K37"/>
  <c r="K36"/>
  <c r="K32"/>
  <c r="K28"/>
  <c r="K24"/>
  <c r="K20"/>
  <c r="K16"/>
  <c r="K12"/>
  <c r="K9"/>
  <c r="K8"/>
  <c r="K7"/>
  <c r="K6"/>
  <c r="K38"/>
  <c r="K34"/>
  <c r="K30"/>
  <c r="K26"/>
  <c r="K22"/>
  <c r="K18"/>
  <c r="K14"/>
  <c r="K10"/>
  <c r="K23"/>
  <c r="K35"/>
  <c r="K19"/>
  <c r="K27"/>
  <c r="K11"/>
  <c r="K31"/>
  <c r="K15"/>
  <c r="JD7" i="11"/>
  <c r="IE8" i="7"/>
  <c r="JE6"/>
  <c r="IM10" i="5"/>
  <c r="IX10" s="1"/>
  <c r="IM7"/>
  <c r="IX7" s="1"/>
  <c r="IY10" i="11"/>
  <c r="IZ10"/>
  <c r="HK7" i="1"/>
  <c r="IW11" i="6"/>
  <c r="IX11"/>
  <c r="JB12" i="11"/>
  <c r="IW12"/>
  <c r="JE12"/>
  <c r="IF9" i="7"/>
  <c r="IY8" i="6"/>
  <c r="GR50" i="4"/>
  <c r="JE11" i="11"/>
  <c r="IZ6" i="7"/>
  <c r="IE11"/>
  <c r="JA6" i="11"/>
  <c r="JC6" i="7"/>
  <c r="JC7" i="5"/>
  <c r="IC6" i="7"/>
  <c r="IX10" i="11"/>
  <c r="IZ6"/>
  <c r="HI10" i="1"/>
  <c r="IO10" i="5"/>
  <c r="IZ10" s="1"/>
  <c r="GV9" i="1"/>
  <c r="IB11" i="7"/>
  <c r="GS5" i="1"/>
  <c r="GS8" s="1"/>
  <c r="HM6"/>
  <c r="HM9"/>
  <c r="N40" i="2"/>
  <c r="N34"/>
  <c r="N30"/>
  <c r="N26"/>
  <c r="N22"/>
  <c r="N18"/>
  <c r="N14"/>
  <c r="N10"/>
  <c r="N38"/>
  <c r="N33"/>
  <c r="N29"/>
  <c r="N25"/>
  <c r="N21"/>
  <c r="N17"/>
  <c r="N13"/>
  <c r="N39"/>
  <c r="N37"/>
  <c r="N35"/>
  <c r="N31"/>
  <c r="N27"/>
  <c r="N23"/>
  <c r="N19"/>
  <c r="N15"/>
  <c r="N11"/>
  <c r="N24"/>
  <c r="N8"/>
  <c r="N36"/>
  <c r="N20"/>
  <c r="N7"/>
  <c r="N28"/>
  <c r="N12"/>
  <c r="N9"/>
  <c r="N32"/>
  <c r="N16"/>
  <c r="N6"/>
  <c r="JA13" i="7"/>
  <c r="JD8" i="11"/>
  <c r="M33" i="2"/>
  <c r="M38"/>
  <c r="M9"/>
  <c r="M24"/>
  <c r="M10"/>
  <c r="M26"/>
  <c r="M15"/>
  <c r="M31"/>
  <c r="M37"/>
  <c r="JD7" i="6"/>
  <c r="IY8" i="11"/>
  <c r="HF10" i="1"/>
  <c r="JB8" i="11"/>
  <c r="IW6"/>
  <c r="IW10" i="7"/>
  <c r="JA10"/>
  <c r="JE9" i="6"/>
  <c r="JB7" i="11"/>
  <c r="JC9"/>
  <c r="JE11" i="6"/>
  <c r="IX7" i="11"/>
  <c r="F8" i="3"/>
  <c r="F10"/>
  <c r="F38"/>
  <c r="F9"/>
  <c r="F21"/>
  <c r="F37"/>
  <c r="F31"/>
  <c r="F24"/>
  <c r="F40"/>
  <c r="I38"/>
  <c r="JC8" i="11"/>
  <c r="GW5" i="1"/>
  <c r="GW7" s="1"/>
  <c r="HI6"/>
  <c r="IO9" i="5"/>
  <c r="IZ9" s="1"/>
  <c r="IN8"/>
  <c r="IY8" s="1"/>
  <c r="GV6" i="1"/>
  <c r="GV4" s="1"/>
  <c r="K4" s="1"/>
  <c r="IZ7" i="11"/>
  <c r="IN6" i="5"/>
  <c r="IW8" i="11"/>
  <c r="HI8" i="2"/>
  <c r="IW8" i="6"/>
  <c r="JA8"/>
  <c r="HL7" i="1"/>
  <c r="HL9"/>
  <c r="GR51" i="4"/>
  <c r="JB6" i="7"/>
  <c r="IB2"/>
  <c r="IO7" i="5"/>
  <c r="IZ7" s="1"/>
  <c r="G39" i="4"/>
  <c r="JA10" i="11"/>
  <c r="JA9" i="6"/>
  <c r="HK10" i="1"/>
  <c r="HI8"/>
  <c r="M1" i="11"/>
  <c r="IG8" i="7"/>
  <c r="IW10" i="6"/>
  <c r="IX10"/>
  <c r="JE10"/>
  <c r="GR46" i="4"/>
  <c r="IN9" i="5"/>
  <c r="IY9" s="1"/>
  <c r="JD7"/>
  <c r="JD9" i="11"/>
  <c r="IY10" i="6"/>
  <c r="JB10"/>
  <c r="IG12" i="7"/>
  <c r="JA11"/>
  <c r="L1" i="11"/>
  <c r="M19" i="3"/>
  <c r="IY6" i="7"/>
  <c r="JB7" i="5"/>
  <c r="JC7" i="6"/>
  <c r="GU5" i="1"/>
  <c r="GU7" s="1"/>
  <c r="HK6"/>
  <c r="IE12" i="7"/>
  <c r="IX11"/>
  <c r="HM7" i="1"/>
  <c r="HM10"/>
  <c r="IP7" i="5"/>
  <c r="JA7" s="1"/>
  <c r="JA10" i="6"/>
  <c r="M3"/>
  <c r="GR44" i="4"/>
  <c r="IY9" i="11"/>
  <c r="IZ10" i="6"/>
  <c r="M25" i="2"/>
  <c r="M6"/>
  <c r="M12"/>
  <c r="M28"/>
  <c r="M14"/>
  <c r="M30"/>
  <c r="M19"/>
  <c r="IZ11" i="6"/>
  <c r="GZ5" i="1"/>
  <c r="GZ8" s="1"/>
  <c r="HF6"/>
  <c r="IA9" i="7"/>
  <c r="JC10" i="6"/>
  <c r="IB7" i="7"/>
  <c r="IH11"/>
  <c r="JC12" i="11"/>
  <c r="IA12" i="7"/>
  <c r="II9"/>
  <c r="IG9"/>
  <c r="F11" i="3"/>
  <c r="F14"/>
  <c r="F12"/>
  <c r="F13"/>
  <c r="F25"/>
  <c r="F19"/>
  <c r="F35"/>
  <c r="I17"/>
  <c r="JA13" i="11" l="1"/>
  <c r="JB13"/>
  <c r="IW13"/>
  <c r="IX13"/>
  <c r="JC13"/>
  <c r="JE13"/>
  <c r="IZ13"/>
  <c r="JD13"/>
  <c r="IY13"/>
  <c r="FE10" i="16"/>
  <c r="DX13"/>
  <c r="FD9"/>
  <c r="DV11"/>
  <c r="ET11"/>
  <c r="GF13"/>
  <c r="BA10"/>
  <c r="CN13"/>
  <c r="DK12"/>
  <c r="CA12"/>
  <c r="EV13"/>
  <c r="AZ9"/>
  <c r="EU12"/>
  <c r="BD13"/>
  <c r="CV9"/>
  <c r="GB9"/>
  <c r="CB13"/>
  <c r="ER9"/>
  <c r="BC12"/>
  <c r="CW10"/>
  <c r="BZ11"/>
  <c r="EH11"/>
  <c r="FS12"/>
  <c r="BX9"/>
  <c r="EG10"/>
  <c r="CX11"/>
  <c r="BB11"/>
  <c r="EI12"/>
  <c r="BM10"/>
  <c r="DU10"/>
  <c r="FF11"/>
  <c r="BN11"/>
  <c r="DJ11"/>
  <c r="FR11"/>
  <c r="FH13"/>
  <c r="FG12"/>
  <c r="EJ13"/>
  <c r="BO12"/>
  <c r="DW12"/>
  <c r="GC10"/>
  <c r="CK10"/>
  <c r="ES10"/>
  <c r="CM12"/>
  <c r="DT9"/>
  <c r="BP13"/>
  <c r="EF9"/>
  <c r="GD11"/>
  <c r="DH9"/>
  <c r="FT13"/>
  <c r="DI10"/>
  <c r="CZ13"/>
  <c r="GE12"/>
  <c r="FQ10"/>
  <c r="FP9"/>
  <c r="CJ9"/>
  <c r="G11" i="3"/>
  <c r="V6" i="16"/>
  <c r="V17"/>
  <c r="V18"/>
  <c r="V19"/>
  <c r="V20"/>
  <c r="V10"/>
  <c r="V9"/>
  <c r="V7"/>
  <c r="V8"/>
  <c r="U1"/>
  <c r="V13"/>
  <c r="V11"/>
  <c r="V12"/>
  <c r="W5"/>
  <c r="H25" i="3"/>
  <c r="G28"/>
  <c r="G15"/>
  <c r="F9" i="18"/>
  <c r="IL9" s="1"/>
  <c r="E9" i="19"/>
  <c r="F14" i="18"/>
  <c r="JH2" s="1"/>
  <c r="E14" i="19"/>
  <c r="F15" i="18"/>
  <c r="E15" i="19"/>
  <c r="F13" i="18"/>
  <c r="IL13" s="1"/>
  <c r="E13" i="19"/>
  <c r="F10" i="18"/>
  <c r="IL10" s="1"/>
  <c r="E10" i="19"/>
  <c r="AX12"/>
  <c r="KR10"/>
  <c r="F7" i="18"/>
  <c r="IL7" s="1"/>
  <c r="E7" i="19"/>
  <c r="F16" i="18"/>
  <c r="E16" i="19"/>
  <c r="KR4"/>
  <c r="AX6"/>
  <c r="F11" i="18"/>
  <c r="IL11" s="1"/>
  <c r="E11" i="19"/>
  <c r="F8" i="18"/>
  <c r="IL8" s="1"/>
  <c r="E8" i="19"/>
  <c r="K7" i="3"/>
  <c r="C24" i="7"/>
  <c r="F23"/>
  <c r="IA13" s="1"/>
  <c r="N23"/>
  <c r="II13" s="1"/>
  <c r="M23"/>
  <c r="IH13" s="1"/>
  <c r="G23"/>
  <c r="IB13" s="1"/>
  <c r="H23"/>
  <c r="IC13" s="1"/>
  <c r="K23"/>
  <c r="IF13" s="1"/>
  <c r="I23"/>
  <c r="ID13" s="1"/>
  <c r="L23"/>
  <c r="IG13" s="1"/>
  <c r="J23"/>
  <c r="IE13" s="1"/>
  <c r="C25" i="11"/>
  <c r="L24"/>
  <c r="N24"/>
  <c r="G24"/>
  <c r="M24"/>
  <c r="F24"/>
  <c r="E24" s="1"/>
  <c r="J24"/>
  <c r="I24"/>
  <c r="K24"/>
  <c r="H24"/>
  <c r="D39" i="18"/>
  <c r="C38"/>
  <c r="F22" i="4"/>
  <c r="Q27" i="18"/>
  <c r="P25"/>
  <c r="GU9" i="2"/>
  <c r="IQ11" i="18"/>
  <c r="IO11" i="16"/>
  <c r="I11" i="18"/>
  <c r="I17" s="1"/>
  <c r="IO7"/>
  <c r="IN8"/>
  <c r="IM7"/>
  <c r="IR13"/>
  <c r="IR10"/>
  <c r="IR9"/>
  <c r="IP10"/>
  <c r="ID5"/>
  <c r="ID6" s="1"/>
  <c r="IP6"/>
  <c r="J17"/>
  <c r="IQ10"/>
  <c r="IS8"/>
  <c r="IS13"/>
  <c r="IO13"/>
  <c r="IO8"/>
  <c r="IN6"/>
  <c r="IN7" i="16"/>
  <c r="H7" i="18"/>
  <c r="H17" s="1"/>
  <c r="IN9"/>
  <c r="IT7" i="16"/>
  <c r="N7" i="18"/>
  <c r="IT12" i="16"/>
  <c r="N12" i="18"/>
  <c r="IM6"/>
  <c r="IG5"/>
  <c r="IG9" s="1"/>
  <c r="G17"/>
  <c r="IM10"/>
  <c r="IM8"/>
  <c r="HY5"/>
  <c r="HY8" s="1"/>
  <c r="O17"/>
  <c r="IP11"/>
  <c r="IQ12"/>
  <c r="IS9"/>
  <c r="IS12"/>
  <c r="IN12"/>
  <c r="IP9"/>
  <c r="IQ7"/>
  <c r="IQ9"/>
  <c r="IS11"/>
  <c r="IA5"/>
  <c r="IA7" s="1"/>
  <c r="IS6"/>
  <c r="M17"/>
  <c r="IO9"/>
  <c r="IO10"/>
  <c r="IO6"/>
  <c r="IN10"/>
  <c r="IN13"/>
  <c r="IT6"/>
  <c r="IT8" i="16"/>
  <c r="N8" i="18"/>
  <c r="IM12"/>
  <c r="IM9"/>
  <c r="IR7"/>
  <c r="IR12"/>
  <c r="IP7"/>
  <c r="IP8"/>
  <c r="IQ8" i="16"/>
  <c r="K8" i="18"/>
  <c r="IL12" i="16"/>
  <c r="F12" i="18"/>
  <c r="IS10"/>
  <c r="IT10" i="16"/>
  <c r="N10" i="18"/>
  <c r="IR8"/>
  <c r="IR11"/>
  <c r="IB5"/>
  <c r="IB8" s="1"/>
  <c r="IR6"/>
  <c r="L17"/>
  <c r="IP13"/>
  <c r="IP12"/>
  <c r="IQ13"/>
  <c r="IQ6"/>
  <c r="IO12"/>
  <c r="IN11"/>
  <c r="IT11" i="16"/>
  <c r="N11" i="18"/>
  <c r="IT13" i="16"/>
  <c r="N13" i="18"/>
  <c r="IT9" i="16"/>
  <c r="N9" i="18"/>
  <c r="IM13"/>
  <c r="IM11"/>
  <c r="G12" i="4"/>
  <c r="G27" i="3"/>
  <c r="P28" i="16"/>
  <c r="Q28"/>
  <c r="IP9"/>
  <c r="IQ7"/>
  <c r="IQ9"/>
  <c r="L89"/>
  <c r="M89"/>
  <c r="IL11"/>
  <c r="L88"/>
  <c r="M88"/>
  <c r="M93"/>
  <c r="L93"/>
  <c r="IL8"/>
  <c r="IL7"/>
  <c r="M86"/>
  <c r="L86"/>
  <c r="L90"/>
  <c r="M90"/>
  <c r="IS11"/>
  <c r="IA5"/>
  <c r="IA8" s="1"/>
  <c r="IS6"/>
  <c r="IO9"/>
  <c r="IO10"/>
  <c r="IO6"/>
  <c r="IE5"/>
  <c r="IE11" s="1"/>
  <c r="IN10"/>
  <c r="IN13"/>
  <c r="HZ5"/>
  <c r="IT6"/>
  <c r="IM12"/>
  <c r="IM9"/>
  <c r="IR7"/>
  <c r="IR12"/>
  <c r="IP13"/>
  <c r="IP12"/>
  <c r="IQ13"/>
  <c r="IQ6"/>
  <c r="IC5"/>
  <c r="IC8" s="1"/>
  <c r="L87"/>
  <c r="M87"/>
  <c r="IL9"/>
  <c r="JH2"/>
  <c r="M97"/>
  <c r="L97"/>
  <c r="M85"/>
  <c r="L85"/>
  <c r="M83"/>
  <c r="L83"/>
  <c r="IS7"/>
  <c r="IO12"/>
  <c r="IN11"/>
  <c r="IM13"/>
  <c r="IM11"/>
  <c r="IP10"/>
  <c r="ID5"/>
  <c r="ID10" s="1"/>
  <c r="IP6"/>
  <c r="IQ10"/>
  <c r="M84"/>
  <c r="L84"/>
  <c r="IL13"/>
  <c r="IL10"/>
  <c r="IS8"/>
  <c r="IS13"/>
  <c r="IO13"/>
  <c r="IO8"/>
  <c r="IN6"/>
  <c r="IF5"/>
  <c r="IF7" s="1"/>
  <c r="IN9"/>
  <c r="IM6"/>
  <c r="IG5"/>
  <c r="IM10"/>
  <c r="IM8"/>
  <c r="IP7"/>
  <c r="IP11"/>
  <c r="IP8"/>
  <c r="IQ12"/>
  <c r="IQ11"/>
  <c r="L92"/>
  <c r="M92"/>
  <c r="L95"/>
  <c r="M95"/>
  <c r="L91"/>
  <c r="M91"/>
  <c r="L96"/>
  <c r="M96"/>
  <c r="M94"/>
  <c r="L94"/>
  <c r="IS9"/>
  <c r="IS10"/>
  <c r="IS12"/>
  <c r="IO7"/>
  <c r="IN12"/>
  <c r="IN8"/>
  <c r="IM7"/>
  <c r="IR8"/>
  <c r="IR13"/>
  <c r="IR11"/>
  <c r="IR10"/>
  <c r="IR6"/>
  <c r="IB5"/>
  <c r="IR9"/>
  <c r="HA10" i="1"/>
  <c r="I40" i="3"/>
  <c r="JB6" i="5"/>
  <c r="G9" i="3"/>
  <c r="G22" i="4"/>
  <c r="G14"/>
  <c r="I15" i="3"/>
  <c r="G33" i="4"/>
  <c r="G33" i="3"/>
  <c r="G8"/>
  <c r="HF8" s="1"/>
  <c r="G37"/>
  <c r="G22"/>
  <c r="G38" i="4"/>
  <c r="G37"/>
  <c r="G6"/>
  <c r="IX6" i="5"/>
  <c r="G30" i="4"/>
  <c r="IZ6" i="5"/>
  <c r="G36" i="4"/>
  <c r="G26" i="3"/>
  <c r="G34"/>
  <c r="G7"/>
  <c r="HF7" s="1"/>
  <c r="G10"/>
  <c r="G14"/>
  <c r="G40"/>
  <c r="G18" i="4"/>
  <c r="G10"/>
  <c r="G29"/>
  <c r="G7"/>
  <c r="I36" i="3"/>
  <c r="IY6" i="5"/>
  <c r="G34" i="4"/>
  <c r="I28" i="3"/>
  <c r="G16" i="4"/>
  <c r="G25" i="3"/>
  <c r="G21"/>
  <c r="G12"/>
  <c r="G36"/>
  <c r="G30"/>
  <c r="G24"/>
  <c r="G29"/>
  <c r="G31"/>
  <c r="G20"/>
  <c r="G17"/>
  <c r="G38"/>
  <c r="HA9" i="1"/>
  <c r="HA4" s="1"/>
  <c r="F4" s="1"/>
  <c r="F3" s="1"/>
  <c r="I39" i="4"/>
  <c r="G25"/>
  <c r="G23" i="3"/>
  <c r="G6"/>
  <c r="HF6" s="1"/>
  <c r="G19"/>
  <c r="G32"/>
  <c r="G16"/>
  <c r="G39"/>
  <c r="G35"/>
  <c r="G13"/>
  <c r="I37" i="4"/>
  <c r="L29" i="3"/>
  <c r="I29"/>
  <c r="H9"/>
  <c r="IH7" i="6"/>
  <c r="I22" i="3"/>
  <c r="I11"/>
  <c r="I24"/>
  <c r="I34"/>
  <c r="I26"/>
  <c r="I7"/>
  <c r="M2" i="6"/>
  <c r="M1" s="1"/>
  <c r="G8" i="4"/>
  <c r="HI6" i="2"/>
  <c r="I25" i="3"/>
  <c r="I10"/>
  <c r="G21" i="4"/>
  <c r="G27"/>
  <c r="I37" i="3"/>
  <c r="I35"/>
  <c r="I6"/>
  <c r="G40" i="4"/>
  <c r="G15"/>
  <c r="I30" i="3"/>
  <c r="I8"/>
  <c r="G20" i="4"/>
  <c r="G9"/>
  <c r="H6" i="3"/>
  <c r="GY5" s="1"/>
  <c r="I20"/>
  <c r="I23"/>
  <c r="I16"/>
  <c r="II9" i="6"/>
  <c r="I39" i="3"/>
  <c r="I14"/>
  <c r="I27"/>
  <c r="IH9" i="6"/>
  <c r="G32" i="4"/>
  <c r="G35"/>
  <c r="I32" i="3"/>
  <c r="I13"/>
  <c r="IG10" i="6"/>
  <c r="G28" i="4"/>
  <c r="G17"/>
  <c r="I21" i="3"/>
  <c r="I31"/>
  <c r="G24" i="4"/>
  <c r="G13"/>
  <c r="I33" i="3"/>
  <c r="I18"/>
  <c r="I12"/>
  <c r="G26" i="4"/>
  <c r="G19"/>
  <c r="K26" i="3"/>
  <c r="M13"/>
  <c r="H19"/>
  <c r="GW4" i="5"/>
  <c r="J4" s="1"/>
  <c r="J35" i="3"/>
  <c r="J2" i="6"/>
  <c r="J1" s="1"/>
  <c r="L10" i="3"/>
  <c r="K36"/>
  <c r="IB6" i="6"/>
  <c r="IH11"/>
  <c r="IH6"/>
  <c r="M30" i="3"/>
  <c r="K29"/>
  <c r="L16"/>
  <c r="ID10" i="6"/>
  <c r="I12" i="4"/>
  <c r="H15" i="3"/>
  <c r="H23"/>
  <c r="F6" i="4"/>
  <c r="HE6" s="1"/>
  <c r="N2" i="6"/>
  <c r="N1" s="1"/>
  <c r="K9" i="3"/>
  <c r="L8"/>
  <c r="HK8" s="1"/>
  <c r="IH8" i="6"/>
  <c r="M7" i="3"/>
  <c r="GY6" i="1"/>
  <c r="IB11" i="6"/>
  <c r="ID11"/>
  <c r="M36" i="3"/>
  <c r="L23"/>
  <c r="H26"/>
  <c r="F32" i="4"/>
  <c r="H7" i="3"/>
  <c r="HG7" s="1"/>
  <c r="F27" i="4"/>
  <c r="IA8" i="6"/>
  <c r="F30" i="4"/>
  <c r="F35"/>
  <c r="K30" i="3"/>
  <c r="IB7" i="6"/>
  <c r="L18" i="3"/>
  <c r="IH10" i="6"/>
  <c r="M24" i="3"/>
  <c r="L31"/>
  <c r="IC12" i="6"/>
  <c r="ID9"/>
  <c r="F2"/>
  <c r="F1" s="1"/>
  <c r="E37" s="1"/>
  <c r="H8" i="3"/>
  <c r="HG8" s="1"/>
  <c r="II12" i="6"/>
  <c r="GY7" i="1"/>
  <c r="F10" i="4"/>
  <c r="F13"/>
  <c r="F8"/>
  <c r="IA2" s="1"/>
  <c r="H31" i="3"/>
  <c r="K39" i="4"/>
  <c r="J16" i="3"/>
  <c r="K12"/>
  <c r="IH12" i="6"/>
  <c r="H27" i="3"/>
  <c r="H17"/>
  <c r="IA11" i="6"/>
  <c r="H39" i="3"/>
  <c r="H20"/>
  <c r="H40"/>
  <c r="H32"/>
  <c r="IG6" i="6"/>
  <c r="H24" i="3"/>
  <c r="H22"/>
  <c r="J21"/>
  <c r="K40"/>
  <c r="GY8" i="1"/>
  <c r="IA12" i="6"/>
  <c r="H37" i="3"/>
  <c r="H36"/>
  <c r="H30"/>
  <c r="H11"/>
  <c r="H13"/>
  <c r="H29"/>
  <c r="H14"/>
  <c r="IG12" i="6"/>
  <c r="H34" i="3"/>
  <c r="H10"/>
  <c r="H12"/>
  <c r="G18"/>
  <c r="K1" i="7"/>
  <c r="H21" i="3"/>
  <c r="H28"/>
  <c r="ID12" i="6"/>
  <c r="H33" i="3"/>
  <c r="H18"/>
  <c r="IE6" i="6"/>
  <c r="ID7"/>
  <c r="H35" i="3"/>
  <c r="H16"/>
  <c r="GZ4" i="5"/>
  <c r="G4" s="1"/>
  <c r="G3" s="1"/>
  <c r="K31" i="4"/>
  <c r="H38" i="3"/>
  <c r="J27"/>
  <c r="GY4" i="5"/>
  <c r="H4" s="1"/>
  <c r="H3" s="1"/>
  <c r="GX4"/>
  <c r="I4" s="1"/>
  <c r="I3" s="1"/>
  <c r="F38" i="4"/>
  <c r="F36"/>
  <c r="K28"/>
  <c r="F25"/>
  <c r="F40"/>
  <c r="M11"/>
  <c r="J12" i="3"/>
  <c r="F34" i="4"/>
  <c r="F17"/>
  <c r="F15"/>
  <c r="J15" i="3"/>
  <c r="F33" i="4"/>
  <c r="F12"/>
  <c r="J8" i="3"/>
  <c r="HI8" s="1"/>
  <c r="F18" i="4"/>
  <c r="F9"/>
  <c r="F28"/>
  <c r="K21"/>
  <c r="F31"/>
  <c r="F14"/>
  <c r="F37"/>
  <c r="F16"/>
  <c r="F39"/>
  <c r="F19"/>
  <c r="J39" i="3"/>
  <c r="F20" i="4"/>
  <c r="F11"/>
  <c r="F21"/>
  <c r="F24"/>
  <c r="J40" i="3"/>
  <c r="F23" i="4"/>
  <c r="F7"/>
  <c r="HE7" s="1"/>
  <c r="F29"/>
  <c r="I35"/>
  <c r="M11" i="3"/>
  <c r="K37" i="4"/>
  <c r="J18" i="3"/>
  <c r="M32" i="4"/>
  <c r="K9"/>
  <c r="K34"/>
  <c r="J17" i="3"/>
  <c r="J38"/>
  <c r="J28"/>
  <c r="J13"/>
  <c r="J37"/>
  <c r="J11"/>
  <c r="J26"/>
  <c r="GX7" i="1"/>
  <c r="K33" i="4"/>
  <c r="I23"/>
  <c r="K31" i="3"/>
  <c r="L21"/>
  <c r="JD6" i="5"/>
  <c r="J23" i="3"/>
  <c r="J14"/>
  <c r="J19"/>
  <c r="J10"/>
  <c r="J24"/>
  <c r="J9"/>
  <c r="J30"/>
  <c r="GX9" i="1"/>
  <c r="J36" i="3"/>
  <c r="J33"/>
  <c r="K6" i="4"/>
  <c r="GV5" s="1"/>
  <c r="GV6" s="1"/>
  <c r="GV4" s="1"/>
  <c r="K4" s="1"/>
  <c r="K27"/>
  <c r="J29" i="3"/>
  <c r="J7"/>
  <c r="HI7" s="1"/>
  <c r="M35" i="4"/>
  <c r="J25" i="3"/>
  <c r="J22"/>
  <c r="J31"/>
  <c r="J34"/>
  <c r="N35"/>
  <c r="J32"/>
  <c r="J6"/>
  <c r="GW5" s="1"/>
  <c r="GW6" s="1"/>
  <c r="GW4" s="1"/>
  <c r="J4" s="1"/>
  <c r="J3" s="1"/>
  <c r="J20"/>
  <c r="K6"/>
  <c r="HJ6" s="1"/>
  <c r="IE12" i="6"/>
  <c r="I15" i="4"/>
  <c r="I32"/>
  <c r="K13" i="3"/>
  <c r="L17"/>
  <c r="M9" i="4"/>
  <c r="M26"/>
  <c r="IF8" i="6"/>
  <c r="IG11"/>
  <c r="M21" i="3"/>
  <c r="K7" i="4"/>
  <c r="HJ7" s="1"/>
  <c r="K13"/>
  <c r="K11"/>
  <c r="K8"/>
  <c r="K22"/>
  <c r="K38"/>
  <c r="K32"/>
  <c r="K25"/>
  <c r="K39" i="3"/>
  <c r="IA9" i="6"/>
  <c r="II7"/>
  <c r="IB2"/>
  <c r="IE7"/>
  <c r="II8"/>
  <c r="IB8"/>
  <c r="IB9"/>
  <c r="ID8"/>
  <c r="G2"/>
  <c r="G1" s="1"/>
  <c r="H2"/>
  <c r="H1" s="1"/>
  <c r="IC7"/>
  <c r="ID6"/>
  <c r="II11"/>
  <c r="I17" i="4"/>
  <c r="I26"/>
  <c r="M38" i="3"/>
  <c r="IE8" i="6"/>
  <c r="M7" i="4"/>
  <c r="HL7" s="1"/>
  <c r="M19"/>
  <c r="M27" i="3"/>
  <c r="K18" i="4"/>
  <c r="K10"/>
  <c r="K17"/>
  <c r="K15"/>
  <c r="K12"/>
  <c r="K26"/>
  <c r="K20"/>
  <c r="K36"/>
  <c r="K29"/>
  <c r="IB12" i="6"/>
  <c r="IF6"/>
  <c r="IA10"/>
  <c r="IE9"/>
  <c r="IF9"/>
  <c r="II10"/>
  <c r="IF12"/>
  <c r="IF11"/>
  <c r="II6"/>
  <c r="IC11"/>
  <c r="IF10"/>
  <c r="IG7"/>
  <c r="I10" i="4"/>
  <c r="M6"/>
  <c r="HL6" s="1"/>
  <c r="M33"/>
  <c r="K35"/>
  <c r="K14"/>
  <c r="K19"/>
  <c r="K23"/>
  <c r="K16"/>
  <c r="K30"/>
  <c r="K24"/>
  <c r="K40"/>
  <c r="I2" i="6"/>
  <c r="I1" s="1"/>
  <c r="IE10"/>
  <c r="IC6"/>
  <c r="K2"/>
  <c r="K1" s="1"/>
  <c r="IA6"/>
  <c r="L2"/>
  <c r="L1" s="1"/>
  <c r="IC8"/>
  <c r="IF7"/>
  <c r="IE11"/>
  <c r="IA7"/>
  <c r="IG8"/>
  <c r="IG9"/>
  <c r="IC9"/>
  <c r="IB10"/>
  <c r="IC10"/>
  <c r="I1" i="7"/>
  <c r="J15" i="4"/>
  <c r="M39" i="3"/>
  <c r="M31" i="4"/>
  <c r="L26" i="3"/>
  <c r="K8"/>
  <c r="HJ8" s="1"/>
  <c r="J12" i="4"/>
  <c r="K25" i="3"/>
  <c r="K14"/>
  <c r="L35"/>
  <c r="L24"/>
  <c r="M18"/>
  <c r="M16"/>
  <c r="GW8" i="1"/>
  <c r="K32" i="3"/>
  <c r="K20"/>
  <c r="L38"/>
  <c r="L19"/>
  <c r="L6"/>
  <c r="HK6" s="1"/>
  <c r="M20"/>
  <c r="M15"/>
  <c r="K38"/>
  <c r="K11"/>
  <c r="L27"/>
  <c r="L12"/>
  <c r="I8" i="4"/>
  <c r="I25"/>
  <c r="I19"/>
  <c r="I14"/>
  <c r="I20"/>
  <c r="I36"/>
  <c r="I30"/>
  <c r="I27"/>
  <c r="M22" i="3"/>
  <c r="M6"/>
  <c r="GT5" s="1"/>
  <c r="K24"/>
  <c r="K10"/>
  <c r="L30"/>
  <c r="L11"/>
  <c r="L28"/>
  <c r="M8" i="4"/>
  <c r="M15"/>
  <c r="M13"/>
  <c r="M10"/>
  <c r="M20"/>
  <c r="M36"/>
  <c r="M30"/>
  <c r="M23"/>
  <c r="M39"/>
  <c r="M28" i="3"/>
  <c r="M35"/>
  <c r="J31" i="4"/>
  <c r="J22"/>
  <c r="K23" i="3"/>
  <c r="K21"/>
  <c r="L36"/>
  <c r="L13"/>
  <c r="M40"/>
  <c r="M17"/>
  <c r="D1" i="1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E21" i="7"/>
  <c r="E17"/>
  <c r="K35" i="3"/>
  <c r="K16"/>
  <c r="K33"/>
  <c r="L22"/>
  <c r="L7"/>
  <c r="HK7" s="1"/>
  <c r="M26"/>
  <c r="M12"/>
  <c r="K22"/>
  <c r="K17"/>
  <c r="L34"/>
  <c r="L15"/>
  <c r="L9"/>
  <c r="I16" i="4"/>
  <c r="I29"/>
  <c r="I9"/>
  <c r="I33"/>
  <c r="I18"/>
  <c r="I24"/>
  <c r="I40"/>
  <c r="I34"/>
  <c r="I31"/>
  <c r="M25" i="3"/>
  <c r="M10"/>
  <c r="K27"/>
  <c r="K37"/>
  <c r="L33"/>
  <c r="L20"/>
  <c r="M25" i="4"/>
  <c r="M21"/>
  <c r="M17"/>
  <c r="M14"/>
  <c r="M24"/>
  <c r="M40"/>
  <c r="M34"/>
  <c r="M27"/>
  <c r="M34" i="3"/>
  <c r="M8"/>
  <c r="HL8" s="1"/>
  <c r="M33"/>
  <c r="J37" i="4"/>
  <c r="GW8" i="2"/>
  <c r="J32" i="4"/>
  <c r="J19"/>
  <c r="J25"/>
  <c r="F1" i="5"/>
  <c r="E18" i="7"/>
  <c r="K19" i="3"/>
  <c r="K15"/>
  <c r="L25"/>
  <c r="L14"/>
  <c r="M29"/>
  <c r="M14"/>
  <c r="M23"/>
  <c r="K28"/>
  <c r="K18"/>
  <c r="L37"/>
  <c r="L32"/>
  <c r="I6" i="4"/>
  <c r="GX5" s="1"/>
  <c r="I11"/>
  <c r="I13"/>
  <c r="I7"/>
  <c r="HH7" s="1"/>
  <c r="I21"/>
  <c r="I28"/>
  <c r="I22"/>
  <c r="I38"/>
  <c r="M32" i="3"/>
  <c r="M9"/>
  <c r="K34"/>
  <c r="L39"/>
  <c r="L40"/>
  <c r="M12" i="4"/>
  <c r="M16"/>
  <c r="M37"/>
  <c r="M29"/>
  <c r="M18"/>
  <c r="M28"/>
  <c r="M22"/>
  <c r="M38"/>
  <c r="M37" i="3"/>
  <c r="M31"/>
  <c r="J16" i="4"/>
  <c r="J33"/>
  <c r="J28"/>
  <c r="J17"/>
  <c r="J11"/>
  <c r="J30"/>
  <c r="J13"/>
  <c r="J6"/>
  <c r="J35"/>
  <c r="J14"/>
  <c r="J36"/>
  <c r="H1" i="7"/>
  <c r="JE6" i="5"/>
  <c r="JA6"/>
  <c r="J21" i="4"/>
  <c r="J20"/>
  <c r="J39"/>
  <c r="J18"/>
  <c r="J26"/>
  <c r="J9"/>
  <c r="J34"/>
  <c r="J10"/>
  <c r="J38"/>
  <c r="JC6" i="5"/>
  <c r="J27" i="4"/>
  <c r="J7"/>
  <c r="HI7" s="1"/>
  <c r="N15" i="3"/>
  <c r="J23" i="4"/>
  <c r="J24"/>
  <c r="J29"/>
  <c r="J8"/>
  <c r="J40"/>
  <c r="HA5" i="2"/>
  <c r="HA9" s="1"/>
  <c r="GZ5"/>
  <c r="GZ9" s="1"/>
  <c r="N31" i="3"/>
  <c r="D2" i="7"/>
  <c r="N32" i="3"/>
  <c r="HK6" i="2"/>
  <c r="N16" i="3"/>
  <c r="E20" i="7"/>
  <c r="N12" i="3"/>
  <c r="A14" i="7"/>
  <c r="E16"/>
  <c r="N27" i="3"/>
  <c r="HF6" i="2"/>
  <c r="N17" i="3"/>
  <c r="E22" i="7"/>
  <c r="E14"/>
  <c r="E15"/>
  <c r="E19"/>
  <c r="N30" i="3"/>
  <c r="L1" i="7"/>
  <c r="GY10" i="1"/>
  <c r="N13" i="3"/>
  <c r="L11" i="4"/>
  <c r="N37" i="3"/>
  <c r="N10"/>
  <c r="N33"/>
  <c r="N7"/>
  <c r="HM7" s="1"/>
  <c r="N39"/>
  <c r="N22"/>
  <c r="N19"/>
  <c r="N14"/>
  <c r="N40"/>
  <c r="H36" i="4"/>
  <c r="H20"/>
  <c r="H27"/>
  <c r="H33"/>
  <c r="H26"/>
  <c r="H22"/>
  <c r="H7"/>
  <c r="HG7" s="1"/>
  <c r="H8"/>
  <c r="H9"/>
  <c r="H32"/>
  <c r="H39"/>
  <c r="H23"/>
  <c r="H29"/>
  <c r="H15"/>
  <c r="H18"/>
  <c r="H30"/>
  <c r="H34"/>
  <c r="H17"/>
  <c r="H35"/>
  <c r="H25"/>
  <c r="H14"/>
  <c r="H16"/>
  <c r="H40"/>
  <c r="H24"/>
  <c r="H31"/>
  <c r="H37"/>
  <c r="H21"/>
  <c r="H38"/>
  <c r="H10"/>
  <c r="H12"/>
  <c r="H6"/>
  <c r="H28"/>
  <c r="H19"/>
  <c r="H11"/>
  <c r="H13"/>
  <c r="N21" i="3"/>
  <c r="N8"/>
  <c r="HM8" s="1"/>
  <c r="N36"/>
  <c r="N26"/>
  <c r="N6"/>
  <c r="HM6" s="1"/>
  <c r="N23"/>
  <c r="N18"/>
  <c r="N25"/>
  <c r="N11"/>
  <c r="HU7" i="1"/>
  <c r="IQ7" s="1"/>
  <c r="N24" i="3"/>
  <c r="N9"/>
  <c r="N20"/>
  <c r="N38"/>
  <c r="N29"/>
  <c r="N34"/>
  <c r="N28"/>
  <c r="HR9" i="1"/>
  <c r="IN9" s="1"/>
  <c r="HG7" i="2"/>
  <c r="HV7" i="1"/>
  <c r="IR7" s="1"/>
  <c r="HS7"/>
  <c r="IO7" s="1"/>
  <c r="GY5" i="2"/>
  <c r="GY6" s="1"/>
  <c r="L8" i="4"/>
  <c r="L27" i="16"/>
  <c r="I27"/>
  <c r="H27"/>
  <c r="G27"/>
  <c r="J27"/>
  <c r="K27"/>
  <c r="F27"/>
  <c r="M27"/>
  <c r="N27"/>
  <c r="D29"/>
  <c r="HU8" i="1"/>
  <c r="IQ8" s="1"/>
  <c r="HS9"/>
  <c r="IO9" s="1"/>
  <c r="HX10"/>
  <c r="IT10" s="1"/>
  <c r="L26" i="4"/>
  <c r="L14"/>
  <c r="L13"/>
  <c r="L33"/>
  <c r="L38"/>
  <c r="GS10" i="1"/>
  <c r="L9" i="4"/>
  <c r="L24"/>
  <c r="HW9" i="1"/>
  <c r="IS9" s="1"/>
  <c r="L15" i="4"/>
  <c r="JB11" i="5"/>
  <c r="IX11"/>
  <c r="L40" i="4"/>
  <c r="L30"/>
  <c r="L12"/>
  <c r="HU6" i="1"/>
  <c r="IQ6" s="1"/>
  <c r="GT7"/>
  <c r="L23" i="4"/>
  <c r="L28"/>
  <c r="L21"/>
  <c r="L29"/>
  <c r="GS6" i="1"/>
  <c r="GS4" s="1"/>
  <c r="N4" s="1"/>
  <c r="N3" s="1"/>
  <c r="HT9"/>
  <c r="IP9" s="1"/>
  <c r="L35" i="4"/>
  <c r="IZ11" i="5"/>
  <c r="HU10" i="1"/>
  <c r="IQ10" s="1"/>
  <c r="HR7"/>
  <c r="IN7" s="1"/>
  <c r="L36" i="4"/>
  <c r="GU8" i="2"/>
  <c r="HV10" i="1"/>
  <c r="IR10" s="1"/>
  <c r="GU7" i="2"/>
  <c r="GU6"/>
  <c r="GU4" s="1"/>
  <c r="L4" s="1"/>
  <c r="L3" s="1"/>
  <c r="L20" i="4"/>
  <c r="L34"/>
  <c r="HX7" i="1"/>
  <c r="IT7" s="1"/>
  <c r="GT9"/>
  <c r="L32" i="4"/>
  <c r="L22"/>
  <c r="L17"/>
  <c r="HX9" i="1"/>
  <c r="IT9" s="1"/>
  <c r="L19" i="4"/>
  <c r="L16"/>
  <c r="L31"/>
  <c r="L10"/>
  <c r="L27"/>
  <c r="L7"/>
  <c r="HK7" s="1"/>
  <c r="HS10" i="1"/>
  <c r="IO10" s="1"/>
  <c r="GS7"/>
  <c r="GU6"/>
  <c r="GU4" s="1"/>
  <c r="L4" s="1"/>
  <c r="L3" s="1"/>
  <c r="HT8"/>
  <c r="IP8" s="1"/>
  <c r="GZ7" i="2"/>
  <c r="HW7" i="1"/>
  <c r="IS7" s="1"/>
  <c r="GW6" i="2"/>
  <c r="GW4" s="1"/>
  <c r="J4" s="1"/>
  <c r="J3" s="1"/>
  <c r="L39" i="4"/>
  <c r="L18"/>
  <c r="GS9" i="1"/>
  <c r="L25" i="4"/>
  <c r="L6"/>
  <c r="GU5" s="1"/>
  <c r="GU6" s="1"/>
  <c r="GU4" s="1"/>
  <c r="L4" s="1"/>
  <c r="L37"/>
  <c r="HH7" i="3"/>
  <c r="HJ7"/>
  <c r="HL7"/>
  <c r="HE8"/>
  <c r="GZ10" i="1"/>
  <c r="HM8" i="2"/>
  <c r="HT10" i="1"/>
  <c r="HJ7" i="2"/>
  <c r="G29" i="8"/>
  <c r="D30"/>
  <c r="N29"/>
  <c r="GT6" i="1"/>
  <c r="GT4" s="1"/>
  <c r="M4" s="1"/>
  <c r="HA5" i="3"/>
  <c r="HA6" s="1"/>
  <c r="HE6"/>
  <c r="HQ7" i="1"/>
  <c r="HP7"/>
  <c r="HL8" i="2"/>
  <c r="GU9" i="1"/>
  <c r="IW11" i="5"/>
  <c r="IY11"/>
  <c r="JC11"/>
  <c r="HR8" i="1"/>
  <c r="HX8"/>
  <c r="GX5" i="2"/>
  <c r="GX8" s="1"/>
  <c r="HH6"/>
  <c r="GT10" i="1"/>
  <c r="GU8"/>
  <c r="HR10"/>
  <c r="J3" i="5"/>
  <c r="J1"/>
  <c r="GZ6" i="1"/>
  <c r="HS6"/>
  <c r="K1"/>
  <c r="K3"/>
  <c r="IA2" i="3"/>
  <c r="HM7" i="2"/>
  <c r="HX6" i="1"/>
  <c r="GW10"/>
  <c r="HJ8" i="2"/>
  <c r="N38" i="4"/>
  <c r="N34"/>
  <c r="N30"/>
  <c r="N26"/>
  <c r="N22"/>
  <c r="N37"/>
  <c r="N33"/>
  <c r="N29"/>
  <c r="N25"/>
  <c r="N21"/>
  <c r="N39"/>
  <c r="N35"/>
  <c r="N31"/>
  <c r="N27"/>
  <c r="N23"/>
  <c r="N28"/>
  <c r="N17"/>
  <c r="N13"/>
  <c r="N9"/>
  <c r="N40"/>
  <c r="N24"/>
  <c r="N16"/>
  <c r="N12"/>
  <c r="N8"/>
  <c r="N32"/>
  <c r="N18"/>
  <c r="N14"/>
  <c r="N10"/>
  <c r="N7"/>
  <c r="N19"/>
  <c r="N15"/>
  <c r="N11"/>
  <c r="N20"/>
  <c r="N36"/>
  <c r="N6"/>
  <c r="GW7" i="2"/>
  <c r="HY5" i="16"/>
  <c r="HY11" s="1"/>
  <c r="HQ9" i="1"/>
  <c r="HP9"/>
  <c r="GZ7"/>
  <c r="N3" i="5"/>
  <c r="N1"/>
  <c r="HR6" i="1"/>
  <c r="GW9" i="2"/>
  <c r="HE7" i="3"/>
  <c r="HL7" i="2"/>
  <c r="JD11" i="5"/>
  <c r="J1" i="7"/>
  <c r="HH7" i="2"/>
  <c r="HW8" i="1"/>
  <c r="HV6"/>
  <c r="GU10"/>
  <c r="HT6"/>
  <c r="HL9" i="2"/>
  <c r="HM9"/>
  <c r="HJ9"/>
  <c r="GW9" i="1"/>
  <c r="GZ9"/>
  <c r="HU9"/>
  <c r="JA11" i="5"/>
  <c r="GT5" i="4"/>
  <c r="HQ8" i="1"/>
  <c r="HP8"/>
  <c r="HT7"/>
  <c r="HH8" i="2"/>
  <c r="HS8" s="1"/>
  <c r="IO8" s="1"/>
  <c r="HQ6" i="1"/>
  <c r="HP6"/>
  <c r="GT5" i="2"/>
  <c r="GT7" s="1"/>
  <c r="HL6"/>
  <c r="GW6" i="1"/>
  <c r="GW4" s="1"/>
  <c r="J4" s="1"/>
  <c r="HQ10"/>
  <c r="HP10"/>
  <c r="GS5" i="2"/>
  <c r="GS8" s="1"/>
  <c r="HM6"/>
  <c r="GV5"/>
  <c r="GV9" s="1"/>
  <c r="HJ6"/>
  <c r="GZ5" i="4"/>
  <c r="GZ6" s="1"/>
  <c r="GZ4" s="1"/>
  <c r="G4" s="1"/>
  <c r="HF6"/>
  <c r="HQ6" s="1"/>
  <c r="IM6" s="1"/>
  <c r="HW6" i="1"/>
  <c r="GX5" i="3"/>
  <c r="GX7" s="1"/>
  <c r="HH6"/>
  <c r="HS8" i="1"/>
  <c r="HV9"/>
  <c r="HH8" i="3"/>
  <c r="HF7" i="4"/>
  <c r="HH9" i="2"/>
  <c r="HS9" s="1"/>
  <c r="IO9" s="1"/>
  <c r="HW10" i="1"/>
  <c r="HV8"/>
  <c r="FG13" i="16" l="1"/>
  <c r="FD10"/>
  <c r="FQ11"/>
  <c r="BX10"/>
  <c r="CK11"/>
  <c r="EF10"/>
  <c r="GC11"/>
  <c r="DW13"/>
  <c r="DI11"/>
  <c r="DH10"/>
  <c r="BB12"/>
  <c r="DT10"/>
  <c r="FS13"/>
  <c r="BZ12"/>
  <c r="ES11"/>
  <c r="ER10"/>
  <c r="GD12"/>
  <c r="EG11"/>
  <c r="DJ12"/>
  <c r="BN12"/>
  <c r="CX12"/>
  <c r="CW11"/>
  <c r="FP10"/>
  <c r="BO13"/>
  <c r="CJ10"/>
  <c r="FR12"/>
  <c r="GE13"/>
  <c r="EI13"/>
  <c r="FE11"/>
  <c r="CA13"/>
  <c r="DU11"/>
  <c r="EH12"/>
  <c r="DK13"/>
  <c r="AZ10"/>
  <c r="DV12"/>
  <c r="ET12"/>
  <c r="BA11"/>
  <c r="BM11"/>
  <c r="CM13"/>
  <c r="EU13"/>
  <c r="FF12"/>
  <c r="GB10"/>
  <c r="BC13"/>
  <c r="CV10"/>
  <c r="U6"/>
  <c r="U18"/>
  <c r="U17"/>
  <c r="U19"/>
  <c r="U20"/>
  <c r="U10"/>
  <c r="U11"/>
  <c r="U7"/>
  <c r="U13"/>
  <c r="U8"/>
  <c r="T1"/>
  <c r="U9"/>
  <c r="U12"/>
  <c r="V5"/>
  <c r="IG16" i="18"/>
  <c r="IG8"/>
  <c r="ID14"/>
  <c r="IG13"/>
  <c r="E23" i="7"/>
  <c r="GV5" i="3"/>
  <c r="GV7" s="1"/>
  <c r="ID12" i="18"/>
  <c r="IG15"/>
  <c r="IG11"/>
  <c r="IG12"/>
  <c r="AX8" i="19"/>
  <c r="KR6"/>
  <c r="KT6" s="1"/>
  <c r="KT10"/>
  <c r="KR11"/>
  <c r="AX13"/>
  <c r="AX14"/>
  <c r="KR12"/>
  <c r="O18" i="18"/>
  <c r="O19" s="1"/>
  <c r="O20" s="1"/>
  <c r="O21" s="1"/>
  <c r="AW6" i="19"/>
  <c r="AU6"/>
  <c r="AT6"/>
  <c r="AV6"/>
  <c r="AS6"/>
  <c r="AR6"/>
  <c r="AQ6"/>
  <c r="AP6"/>
  <c r="AO6"/>
  <c r="AN6"/>
  <c r="AX7"/>
  <c r="KR5"/>
  <c r="AU12"/>
  <c r="AW12"/>
  <c r="AV12"/>
  <c r="AT12"/>
  <c r="AS12"/>
  <c r="AR12"/>
  <c r="AQ12"/>
  <c r="AP12"/>
  <c r="AO12"/>
  <c r="AN12"/>
  <c r="KR9"/>
  <c r="AX11"/>
  <c r="KT4"/>
  <c r="KR8"/>
  <c r="AX10"/>
  <c r="KR13"/>
  <c r="AX15"/>
  <c r="KR7"/>
  <c r="AX9"/>
  <c r="KR14"/>
  <c r="AX16"/>
  <c r="HY9" i="18"/>
  <c r="C26" i="11"/>
  <c r="N25"/>
  <c r="K25"/>
  <c r="L25"/>
  <c r="F25"/>
  <c r="E25" s="1"/>
  <c r="M25"/>
  <c r="I25"/>
  <c r="H25"/>
  <c r="J25"/>
  <c r="G25"/>
  <c r="IA12" i="16"/>
  <c r="ID7" i="18"/>
  <c r="C25" i="7"/>
  <c r="N24"/>
  <c r="F24"/>
  <c r="K24"/>
  <c r="G24"/>
  <c r="H24"/>
  <c r="M24"/>
  <c r="J24"/>
  <c r="I24"/>
  <c r="L24"/>
  <c r="D40" i="18"/>
  <c r="C40" s="1"/>
  <c r="C39"/>
  <c r="Q28"/>
  <c r="E33" i="6"/>
  <c r="A13"/>
  <c r="ID13" i="18"/>
  <c r="ID8"/>
  <c r="ID9"/>
  <c r="ID11"/>
  <c r="GT7" i="3"/>
  <c r="P26" i="18"/>
  <c r="IB15"/>
  <c r="IA16"/>
  <c r="HY7"/>
  <c r="IA14"/>
  <c r="IG14"/>
  <c r="HY13"/>
  <c r="IF5"/>
  <c r="IF13" s="1"/>
  <c r="IB14"/>
  <c r="HY14"/>
  <c r="ID16"/>
  <c r="ID15"/>
  <c r="IC12" i="16"/>
  <c r="IG6" i="18"/>
  <c r="IA13"/>
  <c r="IB13"/>
  <c r="IA15"/>
  <c r="L18"/>
  <c r="L19" s="1"/>
  <c r="IA11"/>
  <c r="IC11" i="16"/>
  <c r="IA10" i="18"/>
  <c r="IA6"/>
  <c r="IA8"/>
  <c r="IQ8"/>
  <c r="IC5"/>
  <c r="K17"/>
  <c r="IT7"/>
  <c r="HZ5"/>
  <c r="HZ13" s="1"/>
  <c r="N17"/>
  <c r="IT13"/>
  <c r="JE13" s="1"/>
  <c r="HY12"/>
  <c r="HY10"/>
  <c r="HY11"/>
  <c r="HY15"/>
  <c r="HY6"/>
  <c r="HY16"/>
  <c r="IT12"/>
  <c r="IA7" i="16"/>
  <c r="IA13"/>
  <c r="IA10"/>
  <c r="IA9"/>
  <c r="IB11" i="18"/>
  <c r="IB9"/>
  <c r="IB16"/>
  <c r="IB7"/>
  <c r="IB12"/>
  <c r="IB6"/>
  <c r="IB10"/>
  <c r="J18"/>
  <c r="J19" s="1"/>
  <c r="IT8"/>
  <c r="IT9"/>
  <c r="JE9" s="1"/>
  <c r="IT11"/>
  <c r="IT10"/>
  <c r="JE10" s="1"/>
  <c r="IL12"/>
  <c r="M18"/>
  <c r="M19" s="1"/>
  <c r="IA12"/>
  <c r="IG10"/>
  <c r="ID10"/>
  <c r="G18"/>
  <c r="G19" s="1"/>
  <c r="IN7"/>
  <c r="H18"/>
  <c r="H19" s="1"/>
  <c r="IO11"/>
  <c r="IE5"/>
  <c r="IE11" s="1"/>
  <c r="IA9"/>
  <c r="IG7"/>
  <c r="I18"/>
  <c r="HP7" i="3"/>
  <c r="IL7" s="1"/>
  <c r="IW7" s="1"/>
  <c r="E40" i="6"/>
  <c r="L2" i="5"/>
  <c r="IG7" i="16"/>
  <c r="JC11"/>
  <c r="IF8"/>
  <c r="IE7"/>
  <c r="IE13"/>
  <c r="P29"/>
  <c r="Q29"/>
  <c r="IF12"/>
  <c r="GY4" i="1"/>
  <c r="H4" s="1"/>
  <c r="H1" s="1"/>
  <c r="JC13" i="16"/>
  <c r="IY12"/>
  <c r="ID7"/>
  <c r="IC10"/>
  <c r="IG8"/>
  <c r="IE12"/>
  <c r="IF9"/>
  <c r="IE8"/>
  <c r="IG6"/>
  <c r="JC8"/>
  <c r="ID8"/>
  <c r="JC9"/>
  <c r="JC10"/>
  <c r="IF6"/>
  <c r="IE6"/>
  <c r="IE10"/>
  <c r="IB6"/>
  <c r="IB9"/>
  <c r="IB10"/>
  <c r="IZ7"/>
  <c r="JB12"/>
  <c r="IA11"/>
  <c r="IB11"/>
  <c r="IB8"/>
  <c r="IY8"/>
  <c r="JD9"/>
  <c r="ID11"/>
  <c r="IX10"/>
  <c r="IZ13"/>
  <c r="JD8"/>
  <c r="IW13"/>
  <c r="JA10"/>
  <c r="IG13"/>
  <c r="IY11"/>
  <c r="IZ12"/>
  <c r="IC6"/>
  <c r="JB13"/>
  <c r="ID13"/>
  <c r="IB7"/>
  <c r="IG12"/>
  <c r="IF13"/>
  <c r="IY10"/>
  <c r="IZ9"/>
  <c r="IW7"/>
  <c r="JE7"/>
  <c r="IY7"/>
  <c r="IW11"/>
  <c r="JE11"/>
  <c r="IZ11"/>
  <c r="JB7"/>
  <c r="JA11"/>
  <c r="IY9"/>
  <c r="JB10"/>
  <c r="IX13"/>
  <c r="JE9"/>
  <c r="IW9"/>
  <c r="JA13"/>
  <c r="JC7"/>
  <c r="JE12"/>
  <c r="IX12"/>
  <c r="IW12"/>
  <c r="IY13"/>
  <c r="IC9"/>
  <c r="IB13"/>
  <c r="JD10"/>
  <c r="IX8"/>
  <c r="IZ8"/>
  <c r="JD13"/>
  <c r="IW10"/>
  <c r="JE10"/>
  <c r="IG11"/>
  <c r="JE13"/>
  <c r="JD7"/>
  <c r="ID12"/>
  <c r="IB12"/>
  <c r="IG9"/>
  <c r="IZ10"/>
  <c r="IA6"/>
  <c r="JD11"/>
  <c r="JE8"/>
  <c r="IW8"/>
  <c r="JB8"/>
  <c r="JB9"/>
  <c r="ID9"/>
  <c r="IX7"/>
  <c r="JD12"/>
  <c r="JB11"/>
  <c r="JA8"/>
  <c r="JA7"/>
  <c r="IG10"/>
  <c r="ID6"/>
  <c r="IX11"/>
  <c r="IF11"/>
  <c r="IC13"/>
  <c r="JA12"/>
  <c r="JC12"/>
  <c r="IX9"/>
  <c r="HZ13"/>
  <c r="HZ7"/>
  <c r="HZ12"/>
  <c r="HZ9"/>
  <c r="HZ8"/>
  <c r="HZ6"/>
  <c r="HZ11"/>
  <c r="HZ10"/>
  <c r="IF10"/>
  <c r="IE9"/>
  <c r="IC7"/>
  <c r="JA9"/>
  <c r="E31" i="6"/>
  <c r="GZ5" i="3"/>
  <c r="GZ8" s="1"/>
  <c r="J1"/>
  <c r="E27" i="6"/>
  <c r="E28"/>
  <c r="HA8" i="2"/>
  <c r="HA7"/>
  <c r="GX4" i="1"/>
  <c r="I4" s="1"/>
  <c r="GY7" i="3"/>
  <c r="GY6"/>
  <c r="GY4" s="1"/>
  <c r="H4" s="1"/>
  <c r="GY8"/>
  <c r="HP8"/>
  <c r="IL8" s="1"/>
  <c r="IW8" s="1"/>
  <c r="HG6"/>
  <c r="HP6" s="1"/>
  <c r="IL6" s="1"/>
  <c r="IW6" s="1"/>
  <c r="GZ8" i="2"/>
  <c r="GU5" i="3"/>
  <c r="GU8" s="1"/>
  <c r="IB2" i="5"/>
  <c r="GW7" i="3"/>
  <c r="GW8"/>
  <c r="G1" i="5"/>
  <c r="E20" i="6"/>
  <c r="E15"/>
  <c r="E16"/>
  <c r="E13"/>
  <c r="E22"/>
  <c r="IC11" i="5"/>
  <c r="HS6" i="2"/>
  <c r="IO6" s="1"/>
  <c r="IC7" i="5"/>
  <c r="H1"/>
  <c r="E21" i="6"/>
  <c r="E30"/>
  <c r="E17"/>
  <c r="E26"/>
  <c r="E39"/>
  <c r="E18"/>
  <c r="E24"/>
  <c r="E35"/>
  <c r="E34"/>
  <c r="HL6" i="3"/>
  <c r="E36" i="6"/>
  <c r="E23"/>
  <c r="E32"/>
  <c r="E14"/>
  <c r="E29"/>
  <c r="E38"/>
  <c r="E19"/>
  <c r="E25"/>
  <c r="IF10" i="5"/>
  <c r="IE7"/>
  <c r="HS7" i="2"/>
  <c r="IO7" s="1"/>
  <c r="II6" i="5"/>
  <c r="IB6"/>
  <c r="IG7"/>
  <c r="F2"/>
  <c r="H2"/>
  <c r="IE11"/>
  <c r="ID10"/>
  <c r="GS5" i="3"/>
  <c r="GS7" s="1"/>
  <c r="IG8" i="5"/>
  <c r="N2"/>
  <c r="I2"/>
  <c r="HA5" i="4"/>
  <c r="HA7" s="1"/>
  <c r="E1" i="6"/>
  <c r="GX7" i="4"/>
  <c r="IA8" i="5"/>
  <c r="IH7"/>
  <c r="HH6" i="4"/>
  <c r="HS6" s="1"/>
  <c r="IO6" s="1"/>
  <c r="IB10" i="5"/>
  <c r="HJ6" i="4"/>
  <c r="HU6" s="1"/>
  <c r="ID11" i="5"/>
  <c r="M2"/>
  <c r="IB9"/>
  <c r="ID6"/>
  <c r="IC10"/>
  <c r="IG10"/>
  <c r="ID7"/>
  <c r="IE10"/>
  <c r="J2"/>
  <c r="IH10"/>
  <c r="K2"/>
  <c r="IF9"/>
  <c r="IG9"/>
  <c r="IF7"/>
  <c r="IG6"/>
  <c r="IF11"/>
  <c r="HQ7" i="4"/>
  <c r="IM7" s="1"/>
  <c r="IA11" i="5"/>
  <c r="IA7"/>
  <c r="IB11"/>
  <c r="II7"/>
  <c r="IB7"/>
  <c r="IC8"/>
  <c r="G2"/>
  <c r="IH8"/>
  <c r="II11"/>
  <c r="IG11"/>
  <c r="IE9"/>
  <c r="IF6"/>
  <c r="II8"/>
  <c r="IA9"/>
  <c r="II10"/>
  <c r="I1"/>
  <c r="IH11"/>
  <c r="IA10"/>
  <c r="IH6"/>
  <c r="GT7" i="4"/>
  <c r="IF8" i="5"/>
  <c r="IC9"/>
  <c r="ID8"/>
  <c r="IE8"/>
  <c r="II9"/>
  <c r="IH9"/>
  <c r="IC6"/>
  <c r="IE6"/>
  <c r="IA6"/>
  <c r="IB8"/>
  <c r="ID9"/>
  <c r="HI6" i="3"/>
  <c r="HT6" s="1"/>
  <c r="IP6" s="1"/>
  <c r="F1" i="1"/>
  <c r="L1"/>
  <c r="GZ6" i="2"/>
  <c r="HU8" i="3"/>
  <c r="IQ8" s="1"/>
  <c r="HA6" i="2"/>
  <c r="GW5" i="4"/>
  <c r="HI6"/>
  <c r="HT6" s="1"/>
  <c r="IP6" s="1"/>
  <c r="A14" i="6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HX6" i="2"/>
  <c r="IT6" s="1"/>
  <c r="J1"/>
  <c r="D1" i="7"/>
  <c r="A15" s="1"/>
  <c r="A16" s="1"/>
  <c r="H3" i="1"/>
  <c r="HW8" i="3"/>
  <c r="IS8" s="1"/>
  <c r="HT8"/>
  <c r="IP8" s="1"/>
  <c r="HS8"/>
  <c r="IO8" s="1"/>
  <c r="HV8"/>
  <c r="IR8" s="1"/>
  <c r="GY5" i="4"/>
  <c r="HG6"/>
  <c r="HR6" s="1"/>
  <c r="IN6" s="1"/>
  <c r="HQ8" i="2"/>
  <c r="IM8" s="1"/>
  <c r="HA6" i="4"/>
  <c r="GY9" i="2"/>
  <c r="GY8"/>
  <c r="GX9"/>
  <c r="GY7"/>
  <c r="K28" i="16"/>
  <c r="G28"/>
  <c r="H28"/>
  <c r="F28"/>
  <c r="J28"/>
  <c r="L28"/>
  <c r="I28"/>
  <c r="M28"/>
  <c r="N28"/>
  <c r="O28"/>
  <c r="D30"/>
  <c r="HK6" i="4"/>
  <c r="HV6" s="1"/>
  <c r="IR6" s="1"/>
  <c r="HY9" i="16"/>
  <c r="HV6" i="2"/>
  <c r="IR6" s="1"/>
  <c r="HR8"/>
  <c r="IN8" s="1"/>
  <c r="N1" i="1"/>
  <c r="L1" i="2"/>
  <c r="HU6"/>
  <c r="IQ6" s="1"/>
  <c r="HW6"/>
  <c r="IS6" s="1"/>
  <c r="HA7" i="3"/>
  <c r="GT6" i="2"/>
  <c r="GT4" s="1"/>
  <c r="M4" s="1"/>
  <c r="M3" s="1"/>
  <c r="HP8"/>
  <c r="IL8" s="1"/>
  <c r="IW8" s="1"/>
  <c r="GS6"/>
  <c r="GS4" s="1"/>
  <c r="N4" s="1"/>
  <c r="N1" s="1"/>
  <c r="GU7" i="4"/>
  <c r="GS7" i="2"/>
  <c r="HU7"/>
  <c r="IQ7" s="1"/>
  <c r="HA8" i="3"/>
  <c r="HP7" i="2"/>
  <c r="IL7" s="1"/>
  <c r="IW7" s="1"/>
  <c r="HR6"/>
  <c r="IN6" s="1"/>
  <c r="GS9"/>
  <c r="HQ7"/>
  <c r="IM7" s="1"/>
  <c r="HQ8" i="3"/>
  <c r="IM8" s="1"/>
  <c r="GX7" i="2"/>
  <c r="HU8"/>
  <c r="IQ8" s="1"/>
  <c r="GX6"/>
  <c r="GX4" s="1"/>
  <c r="I4" s="1"/>
  <c r="I1" s="1"/>
  <c r="HU7" i="4"/>
  <c r="IQ7" s="1"/>
  <c r="GX6"/>
  <c r="GX4" s="1"/>
  <c r="I4" s="1"/>
  <c r="I3" s="1"/>
  <c r="GT6" i="3"/>
  <c r="GT4" s="1"/>
  <c r="M4" s="1"/>
  <c r="M3" s="1"/>
  <c r="GX6"/>
  <c r="GX4" s="1"/>
  <c r="I4" s="1"/>
  <c r="I1" s="1"/>
  <c r="HW6" i="4"/>
  <c r="IS6" s="1"/>
  <c r="HQ6" i="2"/>
  <c r="IM6" s="1"/>
  <c r="HR7"/>
  <c r="IN7" s="1"/>
  <c r="HP9"/>
  <c r="IL9" s="1"/>
  <c r="IW9" s="1"/>
  <c r="HR8" i="3"/>
  <c r="IN8" s="1"/>
  <c r="IY8" s="1"/>
  <c r="HX7" i="2"/>
  <c r="IT7" s="1"/>
  <c r="HP6"/>
  <c r="IL6" s="1"/>
  <c r="IW6" s="1"/>
  <c r="GS8" i="3"/>
  <c r="K3" i="4"/>
  <c r="K1"/>
  <c r="G1"/>
  <c r="G3"/>
  <c r="IR9" i="1"/>
  <c r="IS6"/>
  <c r="IP7"/>
  <c r="IQ9"/>
  <c r="HP7" i="4"/>
  <c r="IP6" i="1"/>
  <c r="HV7" i="4"/>
  <c r="IS8" i="1"/>
  <c r="HR7" i="4"/>
  <c r="IN8" i="1"/>
  <c r="IM7"/>
  <c r="M3"/>
  <c r="M1"/>
  <c r="GV7" i="4"/>
  <c r="GZ7"/>
  <c r="GX8" i="3"/>
  <c r="IO8" i="1"/>
  <c r="HY12" i="16"/>
  <c r="IL6" i="1"/>
  <c r="IW6" s="1"/>
  <c r="HR7" i="3"/>
  <c r="HV9" i="2"/>
  <c r="HW7" i="4"/>
  <c r="GT6"/>
  <c r="GT4" s="1"/>
  <c r="M4" s="1"/>
  <c r="HQ9" i="2"/>
  <c r="HY13" i="16"/>
  <c r="HW9" i="2"/>
  <c r="HT7" i="4"/>
  <c r="IL9" i="1"/>
  <c r="IZ9" s="1"/>
  <c r="HY6" i="16"/>
  <c r="GV8" i="2"/>
  <c r="HV7"/>
  <c r="GZ4" i="1"/>
  <c r="G4" s="1"/>
  <c r="IE7" s="1"/>
  <c r="GT8" i="3"/>
  <c r="HT9" i="2"/>
  <c r="HY10" i="16"/>
  <c r="HT7" i="2"/>
  <c r="HP6" i="4"/>
  <c r="GV7" i="2"/>
  <c r="HX7" i="3"/>
  <c r="HW7"/>
  <c r="HU7"/>
  <c r="HS7"/>
  <c r="IS10" i="1"/>
  <c r="HS7" i="4"/>
  <c r="J1" i="1"/>
  <c r="J3"/>
  <c r="I3"/>
  <c r="I1"/>
  <c r="IM8"/>
  <c r="IN6"/>
  <c r="HM7" i="4"/>
  <c r="HX7" s="1"/>
  <c r="IT7" s="1"/>
  <c r="IN10" i="1"/>
  <c r="GT8" i="2"/>
  <c r="HT7" i="3"/>
  <c r="H3"/>
  <c r="H1"/>
  <c r="IL10" i="1"/>
  <c r="JB10" s="1"/>
  <c r="IM6"/>
  <c r="HR9" i="2"/>
  <c r="HY8" i="16"/>
  <c r="HU9" i="2"/>
  <c r="HX9"/>
  <c r="GT9"/>
  <c r="HT8"/>
  <c r="HQ7" i="3"/>
  <c r="HW7" i="2"/>
  <c r="IM9" i="1"/>
  <c r="L3" i="4"/>
  <c r="L1"/>
  <c r="GS5"/>
  <c r="GS7" s="1"/>
  <c r="HM6"/>
  <c r="HX6" s="1"/>
  <c r="IT6" s="1"/>
  <c r="IT6" i="1"/>
  <c r="HX8" i="2"/>
  <c r="HV8"/>
  <c r="IR8" i="1"/>
  <c r="GV6" i="2"/>
  <c r="GV4" s="1"/>
  <c r="K4" s="1"/>
  <c r="IM10" i="1"/>
  <c r="IL8"/>
  <c r="JB8" s="1"/>
  <c r="HY7" i="16"/>
  <c r="IR6" i="1"/>
  <c r="IO6"/>
  <c r="IT8"/>
  <c r="HW8" i="2"/>
  <c r="IL7" i="1"/>
  <c r="JB7" s="1"/>
  <c r="D31" i="8"/>
  <c r="N30"/>
  <c r="G30"/>
  <c r="IP10" i="1"/>
  <c r="HV7" i="3"/>
  <c r="HT6" i="2"/>
  <c r="HX8" i="3"/>
  <c r="HU6" l="1"/>
  <c r="GS6"/>
  <c r="GS4" s="1"/>
  <c r="N4" s="1"/>
  <c r="N1" s="1"/>
  <c r="T6" i="16"/>
  <c r="T17"/>
  <c r="T18"/>
  <c r="T19"/>
  <c r="T20"/>
  <c r="S1"/>
  <c r="T11"/>
  <c r="T13"/>
  <c r="T10"/>
  <c r="T12"/>
  <c r="T9"/>
  <c r="T7"/>
  <c r="T8"/>
  <c r="GV8" i="3"/>
  <c r="GZ6"/>
  <c r="HV6"/>
  <c r="IR6" s="1"/>
  <c r="JC6" s="1"/>
  <c r="HA4" i="2"/>
  <c r="F4" s="1"/>
  <c r="F1" s="1"/>
  <c r="U5" i="16"/>
  <c r="GV6" i="3"/>
  <c r="GV4" s="1"/>
  <c r="K4" s="1"/>
  <c r="ET13" i="16"/>
  <c r="EH13"/>
  <c r="CW12"/>
  <c r="EG12"/>
  <c r="ES12"/>
  <c r="CX13"/>
  <c r="EF11"/>
  <c r="ER11"/>
  <c r="AZ11"/>
  <c r="CJ11"/>
  <c r="BM12"/>
  <c r="BB13"/>
  <c r="BZ13"/>
  <c r="FP11"/>
  <c r="FF13"/>
  <c r="FE12"/>
  <c r="FD11"/>
  <c r="BX11"/>
  <c r="CV11"/>
  <c r="CK12"/>
  <c r="BA12"/>
  <c r="FQ12"/>
  <c r="GD13"/>
  <c r="GC12"/>
  <c r="BN13"/>
  <c r="DJ13"/>
  <c r="DH11"/>
  <c r="GB11"/>
  <c r="DU12"/>
  <c r="DT11"/>
  <c r="FR13"/>
  <c r="DV13"/>
  <c r="DI12"/>
  <c r="HR6" i="3"/>
  <c r="HS6"/>
  <c r="IO6" s="1"/>
  <c r="JA13" i="18"/>
  <c r="JB7"/>
  <c r="JB9"/>
  <c r="IW11"/>
  <c r="JS11" s="1"/>
  <c r="JC10"/>
  <c r="JD10"/>
  <c r="IZ13"/>
  <c r="GZ7" i="3"/>
  <c r="E29" i="5"/>
  <c r="KR2" i="19"/>
  <c r="II5"/>
  <c r="II6" s="1"/>
  <c r="KT7"/>
  <c r="AQ9"/>
  <c r="AT9"/>
  <c r="AW9"/>
  <c r="AR9"/>
  <c r="AS9"/>
  <c r="AV9"/>
  <c r="AU9"/>
  <c r="AP9"/>
  <c r="AO9"/>
  <c r="AN9"/>
  <c r="AP11"/>
  <c r="AW11"/>
  <c r="AR11"/>
  <c r="AU11"/>
  <c r="AV11"/>
  <c r="AS11"/>
  <c r="AQ11"/>
  <c r="AT11"/>
  <c r="AO11"/>
  <c r="AN11"/>
  <c r="AX5"/>
  <c r="AT14"/>
  <c r="AW14"/>
  <c r="AU14"/>
  <c r="AV14"/>
  <c r="AS14"/>
  <c r="AR14"/>
  <c r="AQ14"/>
  <c r="AP14"/>
  <c r="AO14"/>
  <c r="AN14"/>
  <c r="KR1"/>
  <c r="KX14" s="1"/>
  <c r="IX8" i="18"/>
  <c r="KT14" i="19"/>
  <c r="AS15"/>
  <c r="AU15"/>
  <c r="AW15"/>
  <c r="AV15"/>
  <c r="AT15"/>
  <c r="AR15"/>
  <c r="AQ15"/>
  <c r="AP15"/>
  <c r="AO15"/>
  <c r="AN15"/>
  <c r="KT8"/>
  <c r="LA4"/>
  <c r="KU4"/>
  <c r="KT5"/>
  <c r="AW13"/>
  <c r="AV13"/>
  <c r="AU13"/>
  <c r="AT13"/>
  <c r="AS13"/>
  <c r="AR13"/>
  <c r="AQ13"/>
  <c r="AP13"/>
  <c r="AO13"/>
  <c r="AN13"/>
  <c r="KU6"/>
  <c r="LA6"/>
  <c r="AT16"/>
  <c r="AV16"/>
  <c r="AR16"/>
  <c r="AS16"/>
  <c r="AQ16"/>
  <c r="AW16"/>
  <c r="AU16"/>
  <c r="AP16"/>
  <c r="AO16"/>
  <c r="AN16"/>
  <c r="AW10"/>
  <c r="AU10"/>
  <c r="AR10"/>
  <c r="AT10"/>
  <c r="AV10"/>
  <c r="AQ10"/>
  <c r="AS10"/>
  <c r="AP10"/>
  <c r="AO10"/>
  <c r="AN10"/>
  <c r="KT9"/>
  <c r="LA10"/>
  <c r="KU10"/>
  <c r="KT13"/>
  <c r="AW7"/>
  <c r="AV7"/>
  <c r="AT7"/>
  <c r="AU7"/>
  <c r="AS7"/>
  <c r="AR7"/>
  <c r="AQ7"/>
  <c r="AP7"/>
  <c r="AO7"/>
  <c r="AN7"/>
  <c r="KT12"/>
  <c r="KT11"/>
  <c r="AW8"/>
  <c r="AT8"/>
  <c r="AU8"/>
  <c r="AR8"/>
  <c r="AV8"/>
  <c r="AS8"/>
  <c r="AQ8"/>
  <c r="AP8"/>
  <c r="AO8"/>
  <c r="AN8"/>
  <c r="IW9" i="18"/>
  <c r="JB12"/>
  <c r="HZ8"/>
  <c r="IZ11"/>
  <c r="JE8"/>
  <c r="JC8"/>
  <c r="JD8"/>
  <c r="HZ10"/>
  <c r="HZ11"/>
  <c r="IF15"/>
  <c r="IF11"/>
  <c r="E24" i="7"/>
  <c r="C26"/>
  <c r="N25"/>
  <c r="F25"/>
  <c r="L25"/>
  <c r="M25"/>
  <c r="J25"/>
  <c r="K25"/>
  <c r="H25"/>
  <c r="I25"/>
  <c r="G25"/>
  <c r="C27" i="11"/>
  <c r="M26"/>
  <c r="G26"/>
  <c r="K26"/>
  <c r="N26"/>
  <c r="F26"/>
  <c r="E26" s="1"/>
  <c r="J26"/>
  <c r="H26"/>
  <c r="I26"/>
  <c r="L26"/>
  <c r="ID4" i="18"/>
  <c r="J4" s="1"/>
  <c r="J3" s="1"/>
  <c r="P27"/>
  <c r="IB4" i="16"/>
  <c r="L4" s="1"/>
  <c r="L3" s="1"/>
  <c r="IZ12" i="18"/>
  <c r="Q29"/>
  <c r="IA4"/>
  <c r="M4" s="1"/>
  <c r="M2" s="1"/>
  <c r="JC13"/>
  <c r="IF7"/>
  <c r="JB13"/>
  <c r="IF14"/>
  <c r="IF10"/>
  <c r="IY12"/>
  <c r="IW12"/>
  <c r="JS12" s="1"/>
  <c r="IF8"/>
  <c r="IF9"/>
  <c r="IF16"/>
  <c r="JD13"/>
  <c r="IX13"/>
  <c r="IW13"/>
  <c r="IY13"/>
  <c r="IF12"/>
  <c r="IF6"/>
  <c r="HZ9"/>
  <c r="JA8"/>
  <c r="L20"/>
  <c r="L21" s="1"/>
  <c r="JC12"/>
  <c r="JB11"/>
  <c r="IX9"/>
  <c r="IY10"/>
  <c r="IY8"/>
  <c r="K18"/>
  <c r="K19" s="1"/>
  <c r="K20" s="1"/>
  <c r="JA9"/>
  <c r="JD11"/>
  <c r="IY9"/>
  <c r="IZ10"/>
  <c r="H20"/>
  <c r="H21" s="1"/>
  <c r="IY7"/>
  <c r="JD7"/>
  <c r="N18"/>
  <c r="N19" s="1"/>
  <c r="IC8"/>
  <c r="IC9"/>
  <c r="IC10"/>
  <c r="IC14"/>
  <c r="IC11"/>
  <c r="IC12"/>
  <c r="IC13"/>
  <c r="IC16"/>
  <c r="IC15"/>
  <c r="IC6"/>
  <c r="IC7"/>
  <c r="IG4"/>
  <c r="G4" s="1"/>
  <c r="JC11"/>
  <c r="HZ14"/>
  <c r="HZ16"/>
  <c r="HZ15"/>
  <c r="HZ6"/>
  <c r="IX12"/>
  <c r="ID4" i="16"/>
  <c r="J4" s="1"/>
  <c r="J2" s="1"/>
  <c r="IE16" i="18"/>
  <c r="IE13"/>
  <c r="IE9"/>
  <c r="IE14"/>
  <c r="IE6"/>
  <c r="IE7"/>
  <c r="IE8"/>
  <c r="IE10"/>
  <c r="IE12"/>
  <c r="IE15"/>
  <c r="IX7"/>
  <c r="JD9"/>
  <c r="IW8"/>
  <c r="M20"/>
  <c r="M21" s="1"/>
  <c r="JC7"/>
  <c r="JA12"/>
  <c r="JE11"/>
  <c r="IX11"/>
  <c r="J20"/>
  <c r="JD12"/>
  <c r="IB4"/>
  <c r="L4" s="1"/>
  <c r="O22"/>
  <c r="O23" s="1"/>
  <c r="JA7"/>
  <c r="HZ12"/>
  <c r="HY4"/>
  <c r="O4" s="1"/>
  <c r="IZ7"/>
  <c r="HZ7"/>
  <c r="JB8"/>
  <c r="I19"/>
  <c r="G20"/>
  <c r="JC9"/>
  <c r="IZ9"/>
  <c r="IY11"/>
  <c r="JA11"/>
  <c r="IZ8"/>
  <c r="IW10"/>
  <c r="JE12"/>
  <c r="IW7"/>
  <c r="JB10"/>
  <c r="IX10"/>
  <c r="JA10"/>
  <c r="JE7"/>
  <c r="IE4" i="16"/>
  <c r="I4" s="1"/>
  <c r="I3" s="1"/>
  <c r="Q30"/>
  <c r="P30"/>
  <c r="IA4"/>
  <c r="M4" s="1"/>
  <c r="M3" s="1"/>
  <c r="IF4"/>
  <c r="H4" s="1"/>
  <c r="H2" s="1"/>
  <c r="IG4"/>
  <c r="G4" s="1"/>
  <c r="G3" s="1"/>
  <c r="HZ4"/>
  <c r="N4" s="1"/>
  <c r="IC4"/>
  <c r="K4" s="1"/>
  <c r="GU7" i="3"/>
  <c r="IX8"/>
  <c r="GU6"/>
  <c r="GU4" s="1"/>
  <c r="L4" s="1"/>
  <c r="L1" s="1"/>
  <c r="IZ8"/>
  <c r="JB8"/>
  <c r="JA8"/>
  <c r="JC8"/>
  <c r="JD8"/>
  <c r="E40" i="5"/>
  <c r="HW6" i="3"/>
  <c r="IS6" s="1"/>
  <c r="JD6" s="1"/>
  <c r="E30" i="5"/>
  <c r="A12"/>
  <c r="GZ4" i="2"/>
  <c r="G4" s="1"/>
  <c r="G3" s="1"/>
  <c r="E34" i="5"/>
  <c r="E22"/>
  <c r="E31"/>
  <c r="HX6" i="3"/>
  <c r="IT6" s="1"/>
  <c r="HQ6"/>
  <c r="IM6" s="1"/>
  <c r="IX6" s="1"/>
  <c r="E14" i="5"/>
  <c r="E25"/>
  <c r="E38"/>
  <c r="E39"/>
  <c r="E36"/>
  <c r="E26"/>
  <c r="E13"/>
  <c r="E18"/>
  <c r="E19"/>
  <c r="E28"/>
  <c r="E20"/>
  <c r="E16"/>
  <c r="E32"/>
  <c r="E17"/>
  <c r="E37"/>
  <c r="E1"/>
  <c r="E23"/>
  <c r="E15"/>
  <c r="E33"/>
  <c r="E24"/>
  <c r="E12"/>
  <c r="E27"/>
  <c r="E35"/>
  <c r="E21"/>
  <c r="N3" i="3"/>
  <c r="GW6" i="4"/>
  <c r="GW4" s="1"/>
  <c r="J4" s="1"/>
  <c r="GW7"/>
  <c r="IX10" i="1"/>
  <c r="F3" i="2"/>
  <c r="JC6" i="1"/>
  <c r="JB6" i="2"/>
  <c r="IY6"/>
  <c r="IZ6" i="1"/>
  <c r="JE6"/>
  <c r="IX6"/>
  <c r="IY6"/>
  <c r="IX6" i="2"/>
  <c r="GY7" i="4"/>
  <c r="GY6"/>
  <c r="GY4" s="1"/>
  <c r="H4" s="1"/>
  <c r="N3" i="2"/>
  <c r="I3"/>
  <c r="GY4"/>
  <c r="H4" s="1"/>
  <c r="H1" s="1"/>
  <c r="I3" i="3"/>
  <c r="JE6" i="2"/>
  <c r="JD10" i="1"/>
  <c r="HA4" i="3"/>
  <c r="F4" s="1"/>
  <c r="F1" s="1"/>
  <c r="HA4" i="4"/>
  <c r="F4" s="1"/>
  <c r="F29" i="16"/>
  <c r="J29"/>
  <c r="H29"/>
  <c r="L29"/>
  <c r="I29"/>
  <c r="K29"/>
  <c r="G29"/>
  <c r="M29"/>
  <c r="N29"/>
  <c r="O29"/>
  <c r="D31"/>
  <c r="IG8" i="1"/>
  <c r="I1" i="4"/>
  <c r="JE7" i="2"/>
  <c r="M1" i="3"/>
  <c r="M1" i="2"/>
  <c r="JE8" i="1"/>
  <c r="GS6" i="4"/>
  <c r="GS4" s="1"/>
  <c r="N4" s="1"/>
  <c r="IX8" i="1"/>
  <c r="JA6" i="3"/>
  <c r="IN6"/>
  <c r="IY6" s="1"/>
  <c r="IH7" i="1"/>
  <c r="IB6"/>
  <c r="IY8"/>
  <c r="IF7"/>
  <c r="JC6" i="2"/>
  <c r="JC8" i="1"/>
  <c r="ID7"/>
  <c r="JD6" i="2"/>
  <c r="II7" i="1"/>
  <c r="JB7" i="2"/>
  <c r="JB9" i="1"/>
  <c r="JD6"/>
  <c r="JC9"/>
  <c r="JA10"/>
  <c r="JE6" i="3"/>
  <c r="IG6" i="1"/>
  <c r="IZ6" i="2"/>
  <c r="IX9" i="1"/>
  <c r="IZ6" i="3"/>
  <c r="JA6" i="1"/>
  <c r="IZ7"/>
  <c r="K3" i="2"/>
  <c r="K1"/>
  <c r="IM9"/>
  <c r="IX9" s="1"/>
  <c r="IN7" i="3"/>
  <c r="IY7" s="1"/>
  <c r="IX8" i="2"/>
  <c r="JB8"/>
  <c r="IF9" i="1"/>
  <c r="ID10"/>
  <c r="IE10"/>
  <c r="IG7"/>
  <c r="IS8" i="2"/>
  <c r="JD8" s="1"/>
  <c r="IY7" i="1"/>
  <c r="IA8"/>
  <c r="IB10"/>
  <c r="IB9"/>
  <c r="IS7" i="2"/>
  <c r="JD7" s="1"/>
  <c r="IP8"/>
  <c r="JA8" s="1"/>
  <c r="IC7" i="1"/>
  <c r="IN9" i="2"/>
  <c r="IY9" s="1"/>
  <c r="IZ9"/>
  <c r="IC10" i="1"/>
  <c r="IC9"/>
  <c r="IO7" i="3"/>
  <c r="IZ7" s="1"/>
  <c r="IP7" i="2"/>
  <c r="JA7" s="1"/>
  <c r="II9" i="1"/>
  <c r="M3" i="4"/>
  <c r="M1"/>
  <c r="IB7" i="1"/>
  <c r="IH8"/>
  <c r="IL6" i="4"/>
  <c r="IY6" s="1"/>
  <c r="IP9" i="2"/>
  <c r="JA9" s="1"/>
  <c r="HY4" i="16"/>
  <c r="O4" s="1"/>
  <c r="IB2" i="1"/>
  <c r="IH9"/>
  <c r="IQ6" i="3"/>
  <c r="JB6" s="1"/>
  <c r="II8" i="1"/>
  <c r="IW8"/>
  <c r="JA8"/>
  <c r="IR8" i="2"/>
  <c r="JC8" s="1"/>
  <c r="IT8"/>
  <c r="JE8" s="1"/>
  <c r="IG10" i="1"/>
  <c r="IM7" i="3"/>
  <c r="IX7" s="1"/>
  <c r="IZ8" i="2"/>
  <c r="IA10" i="1"/>
  <c r="IY10"/>
  <c r="IC6"/>
  <c r="IO7" i="4"/>
  <c r="IQ7" i="3"/>
  <c r="JB7" s="1"/>
  <c r="IT7"/>
  <c r="JE7" s="1"/>
  <c r="IA9" i="1"/>
  <c r="IS7" i="4"/>
  <c r="IA6" i="1"/>
  <c r="IY8" i="2"/>
  <c r="ID8" i="1"/>
  <c r="JB6"/>
  <c r="IX7"/>
  <c r="IN7" i="4"/>
  <c r="JD8" i="1"/>
  <c r="IY7" i="2"/>
  <c r="IT8" i="3"/>
  <c r="JE8" s="1"/>
  <c r="IR7"/>
  <c r="JC7" s="1"/>
  <c r="IW7" i="1"/>
  <c r="JE7"/>
  <c r="JD7"/>
  <c r="JC7"/>
  <c r="IQ9" i="2"/>
  <c r="JB9" s="1"/>
  <c r="IP7" i="3"/>
  <c r="JA7" s="1"/>
  <c r="G3" i="1"/>
  <c r="G1"/>
  <c r="IF8"/>
  <c r="IF6"/>
  <c r="IP6" i="2"/>
  <c r="JA6" s="1"/>
  <c r="D32" i="8"/>
  <c r="N31"/>
  <c r="G31"/>
  <c r="IA7" i="1"/>
  <c r="ID6"/>
  <c r="IX7" i="2"/>
  <c r="IE8" i="1"/>
  <c r="II10"/>
  <c r="II6"/>
  <c r="IZ7" i="2"/>
  <c r="IT9"/>
  <c r="JE9" s="1"/>
  <c r="IQ6" i="4"/>
  <c r="IW10" i="1"/>
  <c r="JE10"/>
  <c r="JC10"/>
  <c r="A17" i="7"/>
  <c r="IB8" i="1"/>
  <c r="IE9"/>
  <c r="IH10"/>
  <c r="IS7" i="3"/>
  <c r="JD7" s="1"/>
  <c r="K1"/>
  <c r="K3"/>
  <c r="IR7" i="2"/>
  <c r="JC7" s="1"/>
  <c r="IW9" i="1"/>
  <c r="JE9"/>
  <c r="JA9"/>
  <c r="JD9"/>
  <c r="IP7" i="4"/>
  <c r="IS9" i="2"/>
  <c r="JD9" s="1"/>
  <c r="IH9"/>
  <c r="IR9"/>
  <c r="JC9" s="1"/>
  <c r="IY9" i="1"/>
  <c r="IZ8"/>
  <c r="IZ10"/>
  <c r="IC8"/>
  <c r="IR7" i="4"/>
  <c r="IE6" i="1"/>
  <c r="IL7" i="4"/>
  <c r="JA7" i="1"/>
  <c r="IH6"/>
  <c r="IG9"/>
  <c r="ID9"/>
  <c r="IF10"/>
  <c r="GZ4" i="3" l="1"/>
  <c r="G4" s="1"/>
  <c r="S6" i="16"/>
  <c r="S17"/>
  <c r="S18"/>
  <c r="S19"/>
  <c r="S20"/>
  <c r="S13"/>
  <c r="S11"/>
  <c r="S9"/>
  <c r="S10"/>
  <c r="S8"/>
  <c r="R1"/>
  <c r="S12"/>
  <c r="S7"/>
  <c r="CJ12"/>
  <c r="BM13"/>
  <c r="GC13"/>
  <c r="EG13"/>
  <c r="GB12"/>
  <c r="BA13"/>
  <c r="DT12"/>
  <c r="CK13"/>
  <c r="EF12"/>
  <c r="CV12"/>
  <c r="AZ12"/>
  <c r="FE13"/>
  <c r="DU13"/>
  <c r="CW13"/>
  <c r="DI13"/>
  <c r="BX12"/>
  <c r="DH12"/>
  <c r="FP12"/>
  <c r="ER12"/>
  <c r="FQ13"/>
  <c r="FD12"/>
  <c r="ES13"/>
  <c r="T5"/>
  <c r="KX11" i="19"/>
  <c r="II14"/>
  <c r="II11"/>
  <c r="L2" i="16"/>
  <c r="J3"/>
  <c r="KX13" i="19"/>
  <c r="KX9"/>
  <c r="II8"/>
  <c r="KT2"/>
  <c r="LH6" s="1"/>
  <c r="II10"/>
  <c r="II13"/>
  <c r="AQ5"/>
  <c r="CY12" s="1"/>
  <c r="KX5"/>
  <c r="M3" i="18"/>
  <c r="II7" i="19"/>
  <c r="KX8"/>
  <c r="II15"/>
  <c r="KX12"/>
  <c r="LA2"/>
  <c r="LR13" s="1"/>
  <c r="II16"/>
  <c r="II9"/>
  <c r="I2" i="16"/>
  <c r="J1" s="1"/>
  <c r="AN5" i="19"/>
  <c r="FL15" s="1"/>
  <c r="AO5"/>
  <c r="BL14" s="1"/>
  <c r="II12"/>
  <c r="AP5"/>
  <c r="DL13" s="1"/>
  <c r="KU8"/>
  <c r="LA8"/>
  <c r="KX6"/>
  <c r="KX4"/>
  <c r="KX10"/>
  <c r="EY5"/>
  <c r="CL5"/>
  <c r="EL5"/>
  <c r="DY5"/>
  <c r="BY5"/>
  <c r="FL5"/>
  <c r="FY5"/>
  <c r="GL5"/>
  <c r="DL5"/>
  <c r="BL5"/>
  <c r="CY5"/>
  <c r="AT5"/>
  <c r="AU5"/>
  <c r="KX7"/>
  <c r="KU11"/>
  <c r="LA11"/>
  <c r="KU13"/>
  <c r="LA13"/>
  <c r="KU9"/>
  <c r="LA9"/>
  <c r="AS5"/>
  <c r="KU14"/>
  <c r="LA14"/>
  <c r="AR5"/>
  <c r="LA7"/>
  <c r="KU7"/>
  <c r="AW5"/>
  <c r="KU12"/>
  <c r="LA12"/>
  <c r="KU5"/>
  <c r="LA5"/>
  <c r="AV5"/>
  <c r="IF4" i="18"/>
  <c r="H4" s="1"/>
  <c r="H3" s="1"/>
  <c r="J2"/>
  <c r="C27" i="7"/>
  <c r="N26"/>
  <c r="F26"/>
  <c r="K26"/>
  <c r="I26"/>
  <c r="L26"/>
  <c r="J26"/>
  <c r="M26"/>
  <c r="G26"/>
  <c r="H26"/>
  <c r="C28" i="11"/>
  <c r="I27"/>
  <c r="H27"/>
  <c r="M27"/>
  <c r="G27"/>
  <c r="F27"/>
  <c r="E27" s="1"/>
  <c r="K27"/>
  <c r="L27"/>
  <c r="N27"/>
  <c r="J27"/>
  <c r="E25" i="7"/>
  <c r="G1" i="2"/>
  <c r="P28" i="18"/>
  <c r="Q30"/>
  <c r="M2" i="16"/>
  <c r="L22" i="18"/>
  <c r="L23" s="1"/>
  <c r="M22"/>
  <c r="O24"/>
  <c r="O25" s="1"/>
  <c r="G2"/>
  <c r="G3"/>
  <c r="O3" i="16"/>
  <c r="O2"/>
  <c r="P1" s="1"/>
  <c r="N20" i="18"/>
  <c r="N21" s="1"/>
  <c r="O2"/>
  <c r="P1" s="1"/>
  <c r="O3"/>
  <c r="L3"/>
  <c r="L2"/>
  <c r="M1" s="1"/>
  <c r="J21"/>
  <c r="J22" s="1"/>
  <c r="H22"/>
  <c r="IE4"/>
  <c r="I4" s="1"/>
  <c r="G21"/>
  <c r="K21"/>
  <c r="HZ4"/>
  <c r="N4" s="1"/>
  <c r="I20"/>
  <c r="IC4"/>
  <c r="K4" s="1"/>
  <c r="H3" i="16"/>
  <c r="Q31"/>
  <c r="P31"/>
  <c r="G2"/>
  <c r="H1" s="1"/>
  <c r="N3"/>
  <c r="N2"/>
  <c r="K3"/>
  <c r="K2"/>
  <c r="II8" i="3"/>
  <c r="IA7"/>
  <c r="IF6"/>
  <c r="ID8"/>
  <c r="A13" i="5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IH6" i="2"/>
  <c r="II9"/>
  <c r="ID6"/>
  <c r="L3" i="3"/>
  <c r="ID6"/>
  <c r="IB2"/>
  <c r="IA8" i="2"/>
  <c r="ID8"/>
  <c r="IH7" i="3"/>
  <c r="IG8"/>
  <c r="IE6" i="2"/>
  <c r="IA6"/>
  <c r="IE7" i="3"/>
  <c r="IA7" i="2"/>
  <c r="II7" i="3"/>
  <c r="IB7"/>
  <c r="II8" i="2"/>
  <c r="IA6" i="3"/>
  <c r="II6" i="2"/>
  <c r="IF8"/>
  <c r="IE7"/>
  <c r="F3" i="3"/>
  <c r="IA9" i="2"/>
  <c r="IB8"/>
  <c r="IG9"/>
  <c r="IF8" i="3"/>
  <c r="IE8"/>
  <c r="IE6"/>
  <c r="II7" i="2"/>
  <c r="IG7" i="3"/>
  <c r="II6"/>
  <c r="IE9" i="2"/>
  <c r="IC7"/>
  <c r="IC8"/>
  <c r="IB6"/>
  <c r="IG6"/>
  <c r="IB8" i="3"/>
  <c r="IF7" i="2"/>
  <c r="IA8" i="3"/>
  <c r="IG7" i="2"/>
  <c r="IC6"/>
  <c r="JE6" i="4"/>
  <c r="IF9" i="2"/>
  <c r="IF7" i="3"/>
  <c r="IG6"/>
  <c r="IG8" i="2"/>
  <c r="IB7"/>
  <c r="IF6"/>
  <c r="ID9"/>
  <c r="IC9"/>
  <c r="IH7"/>
  <c r="IH8"/>
  <c r="IC7" i="3"/>
  <c r="IG7" i="4"/>
  <c r="E29" i="3"/>
  <c r="E12"/>
  <c r="E33"/>
  <c r="E23"/>
  <c r="JA6" i="4"/>
  <c r="IC8" i="3"/>
  <c r="IB6"/>
  <c r="IC6"/>
  <c r="ID7" i="2"/>
  <c r="IH8" i="3"/>
  <c r="IB2" i="2"/>
  <c r="ID7" i="3"/>
  <c r="IE8" i="2"/>
  <c r="IB9"/>
  <c r="IH6" i="3"/>
  <c r="IF7" i="4"/>
  <c r="J1"/>
  <c r="J3"/>
  <c r="IE7"/>
  <c r="E11" i="3"/>
  <c r="E30"/>
  <c r="N3" i="4"/>
  <c r="E13" i="3"/>
  <c r="E24"/>
  <c r="IF6" i="4"/>
  <c r="E10" i="3"/>
  <c r="E40"/>
  <c r="E40" i="2"/>
  <c r="E27"/>
  <c r="E11"/>
  <c r="E26"/>
  <c r="E10"/>
  <c r="E24"/>
  <c r="E37"/>
  <c r="E1"/>
  <c r="E29"/>
  <c r="E38"/>
  <c r="E23"/>
  <c r="A10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E22"/>
  <c r="E36"/>
  <c r="E20"/>
  <c r="E21"/>
  <c r="E39"/>
  <c r="E35"/>
  <c r="E19"/>
  <c r="E34"/>
  <c r="E18"/>
  <c r="E32"/>
  <c r="E16"/>
  <c r="E33"/>
  <c r="E25"/>
  <c r="E31"/>
  <c r="E15"/>
  <c r="E30"/>
  <c r="E14"/>
  <c r="E28"/>
  <c r="E12"/>
  <c r="E17"/>
  <c r="E13"/>
  <c r="H3"/>
  <c r="H3" i="4"/>
  <c r="H1"/>
  <c r="F3"/>
  <c r="F1"/>
  <c r="K30" i="16"/>
  <c r="H30"/>
  <c r="G30"/>
  <c r="L30"/>
  <c r="I30"/>
  <c r="F30"/>
  <c r="J30"/>
  <c r="M30"/>
  <c r="N30"/>
  <c r="O30"/>
  <c r="D32"/>
  <c r="IA7" i="4"/>
  <c r="E16" i="3"/>
  <c r="E17"/>
  <c r="E39"/>
  <c r="E28"/>
  <c r="E37"/>
  <c r="ID7" i="4"/>
  <c r="IB2"/>
  <c r="IH6"/>
  <c r="E15" i="3"/>
  <c r="E14"/>
  <c r="E34"/>
  <c r="E21"/>
  <c r="IC7" i="4"/>
  <c r="IH7"/>
  <c r="N1"/>
  <c r="IB6"/>
  <c r="E27" i="3"/>
  <c r="E35"/>
  <c r="E18"/>
  <c r="E22"/>
  <c r="E38"/>
  <c r="E32"/>
  <c r="E25"/>
  <c r="II6" i="4"/>
  <c r="IE6"/>
  <c r="IG6"/>
  <c r="II7"/>
  <c r="IB7"/>
  <c r="E31" i="3"/>
  <c r="E9"/>
  <c r="A9"/>
  <c r="E19"/>
  <c r="E26"/>
  <c r="E20"/>
  <c r="E36"/>
  <c r="ID6" i="4"/>
  <c r="IC6"/>
  <c r="IA6"/>
  <c r="IY7"/>
  <c r="JD7"/>
  <c r="JB6"/>
  <c r="G32" i="8"/>
  <c r="D33"/>
  <c r="N32"/>
  <c r="JC7" i="4"/>
  <c r="JA7"/>
  <c r="A18" i="7"/>
  <c r="E30" i="1"/>
  <c r="E14"/>
  <c r="E25"/>
  <c r="E39"/>
  <c r="E23"/>
  <c r="E28"/>
  <c r="E40"/>
  <c r="E36"/>
  <c r="E26"/>
  <c r="E37"/>
  <c r="E21"/>
  <c r="E35"/>
  <c r="E19"/>
  <c r="E12"/>
  <c r="E24"/>
  <c r="E20"/>
  <c r="E34"/>
  <c r="E13"/>
  <c r="E11"/>
  <c r="E16"/>
  <c r="E38"/>
  <c r="E22"/>
  <c r="E33"/>
  <c r="E17"/>
  <c r="E31"/>
  <c r="E15"/>
  <c r="A11"/>
  <c r="E32"/>
  <c r="E18"/>
  <c r="E29"/>
  <c r="E27"/>
  <c r="E1"/>
  <c r="IZ7" i="4"/>
  <c r="IW6"/>
  <c r="IX6"/>
  <c r="JD6"/>
  <c r="JC6"/>
  <c r="IZ6"/>
  <c r="IW7"/>
  <c r="JB7"/>
  <c r="IX7"/>
  <c r="JE7"/>
  <c r="I1" i="16" l="1"/>
  <c r="GB13"/>
  <c r="CJ13"/>
  <c r="FP13"/>
  <c r="BX13"/>
  <c r="FD13"/>
  <c r="AZ13"/>
  <c r="EF13"/>
  <c r="DT13"/>
  <c r="ER13"/>
  <c r="CV13"/>
  <c r="DH13"/>
  <c r="R6"/>
  <c r="R18"/>
  <c r="R17"/>
  <c r="R19"/>
  <c r="R20"/>
  <c r="R9"/>
  <c r="R7"/>
  <c r="R8"/>
  <c r="R11"/>
  <c r="R13"/>
  <c r="R12"/>
  <c r="R10"/>
  <c r="S5"/>
  <c r="G1" i="3"/>
  <c r="E1" s="1"/>
  <c r="G3"/>
  <c r="M1" i="16"/>
  <c r="LQ5" i="19"/>
  <c r="EL15"/>
  <c r="LR12"/>
  <c r="LS13" s="1"/>
  <c r="LT14" s="1"/>
  <c r="DY15"/>
  <c r="EY15"/>
  <c r="DL15"/>
  <c r="H2" i="18"/>
  <c r="H1" s="1"/>
  <c r="LQ4" i="19"/>
  <c r="LS5" s="1"/>
  <c r="LT6" s="1"/>
  <c r="DY12"/>
  <c r="LI12"/>
  <c r="KU2"/>
  <c r="LI13" s="1"/>
  <c r="CY15"/>
  <c r="CL15"/>
  <c r="GL14"/>
  <c r="BL12"/>
  <c r="BY12"/>
  <c r="II4"/>
  <c r="GL13"/>
  <c r="EL12"/>
  <c r="CL12"/>
  <c r="O26" i="18"/>
  <c r="O27" s="1"/>
  <c r="DL12" i="19"/>
  <c r="FL12"/>
  <c r="FY12"/>
  <c r="BY14"/>
  <c r="GL12"/>
  <c r="EY12"/>
  <c r="CL14"/>
  <c r="DY14"/>
  <c r="EY14"/>
  <c r="BY15"/>
  <c r="BL15"/>
  <c r="GL15"/>
  <c r="FY14"/>
  <c r="DL14"/>
  <c r="FY15"/>
  <c r="DY13"/>
  <c r="CY14"/>
  <c r="FL14"/>
  <c r="CY13"/>
  <c r="EL14"/>
  <c r="BY13"/>
  <c r="EL13"/>
  <c r="BL13"/>
  <c r="FY13"/>
  <c r="EY13"/>
  <c r="FL13"/>
  <c r="CL13"/>
  <c r="N22" i="18"/>
  <c r="N23" s="1"/>
  <c r="KX2" i="19"/>
  <c r="GL6"/>
  <c r="EL6"/>
  <c r="CL6"/>
  <c r="FY6"/>
  <c r="DY6"/>
  <c r="BY6"/>
  <c r="FL6"/>
  <c r="DL6"/>
  <c r="BL6"/>
  <c r="EY6"/>
  <c r="CY6"/>
  <c r="DY10"/>
  <c r="EL10"/>
  <c r="BY10"/>
  <c r="GL10"/>
  <c r="CY10"/>
  <c r="DL10"/>
  <c r="FY10"/>
  <c r="EY10"/>
  <c r="FL10"/>
  <c r="BL10"/>
  <c r="CL10"/>
  <c r="FY8"/>
  <c r="DY8"/>
  <c r="BY8"/>
  <c r="CY8"/>
  <c r="FL8"/>
  <c r="DL8"/>
  <c r="BL8"/>
  <c r="GL8"/>
  <c r="EL8"/>
  <c r="CL8"/>
  <c r="EY8"/>
  <c r="EY7"/>
  <c r="CY7"/>
  <c r="FY7"/>
  <c r="BY7"/>
  <c r="GL7"/>
  <c r="EL7"/>
  <c r="CL7"/>
  <c r="DY7"/>
  <c r="FL7"/>
  <c r="DL7"/>
  <c r="BL7"/>
  <c r="FY11"/>
  <c r="DY11"/>
  <c r="BY11"/>
  <c r="FL11"/>
  <c r="DL11"/>
  <c r="BL11"/>
  <c r="EY11"/>
  <c r="CY11"/>
  <c r="GL11"/>
  <c r="EL11"/>
  <c r="CL11"/>
  <c r="CY9"/>
  <c r="GL9"/>
  <c r="EL9"/>
  <c r="CL9"/>
  <c r="FY9"/>
  <c r="DY9"/>
  <c r="BY9"/>
  <c r="FL9"/>
  <c r="DL9"/>
  <c r="BL9"/>
  <c r="EY9"/>
  <c r="C29" i="11"/>
  <c r="H28"/>
  <c r="L28"/>
  <c r="G28"/>
  <c r="I28"/>
  <c r="M28"/>
  <c r="K28"/>
  <c r="N28"/>
  <c r="F28"/>
  <c r="E28" s="1"/>
  <c r="J28"/>
  <c r="E26" i="7"/>
  <c r="C28"/>
  <c r="F27"/>
  <c r="N27"/>
  <c r="K27"/>
  <c r="I27"/>
  <c r="L27"/>
  <c r="G27"/>
  <c r="J27"/>
  <c r="M27"/>
  <c r="H27"/>
  <c r="Q31" i="18"/>
  <c r="P29"/>
  <c r="L24"/>
  <c r="L25" s="1"/>
  <c r="N1" i="16"/>
  <c r="O1"/>
  <c r="I3" i="18"/>
  <c r="I2"/>
  <c r="J1" s="1"/>
  <c r="K2"/>
  <c r="K3"/>
  <c r="N2"/>
  <c r="N3"/>
  <c r="K22"/>
  <c r="K23" s="1"/>
  <c r="H23"/>
  <c r="J23"/>
  <c r="I21"/>
  <c r="M23"/>
  <c r="G22"/>
  <c r="G23" s="1"/>
  <c r="P32" i="16"/>
  <c r="Q32"/>
  <c r="K1"/>
  <c r="L1"/>
  <c r="E22" i="4"/>
  <c r="E19"/>
  <c r="E9"/>
  <c r="E11"/>
  <c r="E16"/>
  <c r="E24"/>
  <c r="E18"/>
  <c r="E21"/>
  <c r="A8"/>
  <c r="C14" i="8" s="1"/>
  <c r="E12" i="4"/>
  <c r="E1"/>
  <c r="E10"/>
  <c r="E20"/>
  <c r="E14"/>
  <c r="E17"/>
  <c r="E23"/>
  <c r="E26"/>
  <c r="E25"/>
  <c r="E13"/>
  <c r="E15"/>
  <c r="E8"/>
  <c r="G31" i="16"/>
  <c r="L31"/>
  <c r="I31"/>
  <c r="F31"/>
  <c r="H31"/>
  <c r="K31"/>
  <c r="J31"/>
  <c r="M31"/>
  <c r="N31"/>
  <c r="O31"/>
  <c r="D33"/>
  <c r="A10" i="3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12" i="1"/>
  <c r="G33" i="8"/>
  <c r="D34"/>
  <c r="N33"/>
  <c r="A19" i="7"/>
  <c r="R5" i="16" l="1"/>
  <c r="Q20" i="19"/>
  <c r="Q22"/>
  <c r="Q17"/>
  <c r="Q21"/>
  <c r="Q30"/>
  <c r="Q38"/>
  <c r="LB7"/>
  <c r="Q36"/>
  <c r="Q28"/>
  <c r="Q14"/>
  <c r="LB5"/>
  <c r="Q12"/>
  <c r="Q16"/>
  <c r="LB10"/>
  <c r="Q34"/>
  <c r="Q26"/>
  <c r="LB8"/>
  <c r="LB9"/>
  <c r="Q40"/>
  <c r="Q32"/>
  <c r="Q24"/>
  <c r="Q11"/>
  <c r="LB14"/>
  <c r="LB6"/>
  <c r="Q37"/>
  <c r="Q33"/>
  <c r="Q29"/>
  <c r="Q25"/>
  <c r="Q13"/>
  <c r="Q9"/>
  <c r="Q19"/>
  <c r="LB11"/>
  <c r="Q6"/>
  <c r="LB4"/>
  <c r="LB2" s="1"/>
  <c r="Q15"/>
  <c r="Q39"/>
  <c r="Q35"/>
  <c r="Q31"/>
  <c r="Q27"/>
  <c r="Q23"/>
  <c r="Q7"/>
  <c r="LB13"/>
  <c r="Q8"/>
  <c r="Q18"/>
  <c r="LB12"/>
  <c r="Q10"/>
  <c r="LH7"/>
  <c r="LJ8" s="1"/>
  <c r="LK8" s="1"/>
  <c r="N24" i="18"/>
  <c r="O28"/>
  <c r="O29" s="1"/>
  <c r="LJ14" i="19"/>
  <c r="LK14" s="1"/>
  <c r="HD4"/>
  <c r="HV2"/>
  <c r="GX30"/>
  <c r="HG6"/>
  <c r="HG3"/>
  <c r="GR3"/>
  <c r="GX5"/>
  <c r="HD7"/>
  <c r="HJ9"/>
  <c r="HM10"/>
  <c r="HV12"/>
  <c r="HS12"/>
  <c r="HP11"/>
  <c r="HJ3"/>
  <c r="HM4"/>
  <c r="HV6"/>
  <c r="HP5"/>
  <c r="HS6"/>
  <c r="HJ8"/>
  <c r="HM9"/>
  <c r="HV11"/>
  <c r="HS11"/>
  <c r="HP10"/>
  <c r="HA5"/>
  <c r="HA7"/>
  <c r="HG5"/>
  <c r="HG8"/>
  <c r="HD3"/>
  <c r="HJ5"/>
  <c r="HS8"/>
  <c r="HP7"/>
  <c r="HV8"/>
  <c r="HM6"/>
  <c r="HJ4"/>
  <c r="HM5"/>
  <c r="HV7"/>
  <c r="HS7"/>
  <c r="HP6"/>
  <c r="HD6"/>
  <c r="HV5"/>
  <c r="HM3"/>
  <c r="HS5"/>
  <c r="HP4"/>
  <c r="HJ7"/>
  <c r="HM8"/>
  <c r="HP9"/>
  <c r="HV10"/>
  <c r="HS10"/>
  <c r="GX17"/>
  <c r="HA9"/>
  <c r="HG7"/>
  <c r="HD5"/>
  <c r="HV4"/>
  <c r="HS4"/>
  <c r="HP3"/>
  <c r="HJ6"/>
  <c r="HV9"/>
  <c r="HS9"/>
  <c r="HP8"/>
  <c r="HM7"/>
  <c r="HS3"/>
  <c r="HV3"/>
  <c r="HA3"/>
  <c r="HG4"/>
  <c r="GR9"/>
  <c r="L26" i="18"/>
  <c r="L27" s="1"/>
  <c r="L28" s="1"/>
  <c r="I1"/>
  <c r="C29" i="7"/>
  <c r="F28"/>
  <c r="N28"/>
  <c r="G28"/>
  <c r="H28"/>
  <c r="M28"/>
  <c r="I28"/>
  <c r="K28"/>
  <c r="L28"/>
  <c r="J28"/>
  <c r="E27"/>
  <c r="C30" i="11"/>
  <c r="I29"/>
  <c r="L29"/>
  <c r="G29"/>
  <c r="H29"/>
  <c r="N29"/>
  <c r="F29"/>
  <c r="E29" s="1"/>
  <c r="J29"/>
  <c r="M29"/>
  <c r="K29"/>
  <c r="P30" i="18"/>
  <c r="Q32"/>
  <c r="Q33" s="1"/>
  <c r="Q34" s="1"/>
  <c r="Q35" s="1"/>
  <c r="Q36" s="1"/>
  <c r="O30"/>
  <c r="O31" s="1"/>
  <c r="O32" s="1"/>
  <c r="N25"/>
  <c r="I22"/>
  <c r="G24"/>
  <c r="M24"/>
  <c r="J24"/>
  <c r="K24"/>
  <c r="O1"/>
  <c r="N1"/>
  <c r="L1"/>
  <c r="K1"/>
  <c r="H24"/>
  <c r="P33" i="16"/>
  <c r="Q33"/>
  <c r="B14" i="8"/>
  <c r="A9" i="4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H32" i="16"/>
  <c r="F32"/>
  <c r="G32"/>
  <c r="J32"/>
  <c r="L32"/>
  <c r="I32"/>
  <c r="K32"/>
  <c r="M32"/>
  <c r="N32"/>
  <c r="O32"/>
  <c r="D34"/>
  <c r="A13" i="1"/>
  <c r="A20" i="7"/>
  <c r="D35" i="8"/>
  <c r="N34"/>
  <c r="G34"/>
  <c r="LB1" i="19" l="1"/>
  <c r="LC9" s="1"/>
  <c r="P22"/>
  <c r="P6"/>
  <c r="KV4"/>
  <c r="P13"/>
  <c r="P18"/>
  <c r="P11"/>
  <c r="KV10"/>
  <c r="P25"/>
  <c r="P29"/>
  <c r="P33"/>
  <c r="P37"/>
  <c r="KV5"/>
  <c r="KV7"/>
  <c r="KV13"/>
  <c r="P32"/>
  <c r="P40"/>
  <c r="KV11"/>
  <c r="P16"/>
  <c r="P20"/>
  <c r="KV9"/>
  <c r="P19"/>
  <c r="KV6"/>
  <c r="P8"/>
  <c r="P26"/>
  <c r="P30"/>
  <c r="P34"/>
  <c r="P38"/>
  <c r="P9"/>
  <c r="P24"/>
  <c r="P17"/>
  <c r="P10"/>
  <c r="KV12"/>
  <c r="P21"/>
  <c r="KV8"/>
  <c r="P14"/>
  <c r="P7"/>
  <c r="P23"/>
  <c r="P27"/>
  <c r="P31"/>
  <c r="P35"/>
  <c r="P39"/>
  <c r="P15"/>
  <c r="KV14"/>
  <c r="P12"/>
  <c r="P28"/>
  <c r="P36"/>
  <c r="C15" i="8"/>
  <c r="LC4" i="19"/>
  <c r="LC2" s="1"/>
  <c r="LP19" s="1"/>
  <c r="Q4" s="1"/>
  <c r="Q3" s="1"/>
  <c r="H97"/>
  <c r="H88"/>
  <c r="H95"/>
  <c r="I24"/>
  <c r="H93"/>
  <c r="I22"/>
  <c r="I18"/>
  <c r="I13"/>
  <c r="IO13" s="1"/>
  <c r="I10"/>
  <c r="H94"/>
  <c r="H86"/>
  <c r="H91"/>
  <c r="I25"/>
  <c r="H89"/>
  <c r="I14"/>
  <c r="I17"/>
  <c r="I11"/>
  <c r="I8"/>
  <c r="H92"/>
  <c r="H84"/>
  <c r="H87"/>
  <c r="I21"/>
  <c r="H85"/>
  <c r="I23"/>
  <c r="I16"/>
  <c r="I12"/>
  <c r="I6"/>
  <c r="H90"/>
  <c r="H96"/>
  <c r="H83"/>
  <c r="I19"/>
  <c r="I26"/>
  <c r="I20"/>
  <c r="I15"/>
  <c r="I9"/>
  <c r="I7"/>
  <c r="I27"/>
  <c r="I28"/>
  <c r="I29"/>
  <c r="I30"/>
  <c r="I31"/>
  <c r="I32"/>
  <c r="I33"/>
  <c r="I34"/>
  <c r="I35"/>
  <c r="I36"/>
  <c r="I37"/>
  <c r="I38"/>
  <c r="I39"/>
  <c r="I40"/>
  <c r="G93"/>
  <c r="G85"/>
  <c r="G92"/>
  <c r="G84"/>
  <c r="H18"/>
  <c r="H25"/>
  <c r="H15"/>
  <c r="H12"/>
  <c r="H8"/>
  <c r="G89"/>
  <c r="H16"/>
  <c r="H6"/>
  <c r="G91"/>
  <c r="G83"/>
  <c r="G90"/>
  <c r="H23"/>
  <c r="H17"/>
  <c r="H21"/>
  <c r="H14"/>
  <c r="H11"/>
  <c r="H7"/>
  <c r="G97"/>
  <c r="H19"/>
  <c r="H24"/>
  <c r="H10"/>
  <c r="G95"/>
  <c r="G87"/>
  <c r="G94"/>
  <c r="G86"/>
  <c r="H20"/>
  <c r="G96"/>
  <c r="H26"/>
  <c r="H13"/>
  <c r="IN13" s="1"/>
  <c r="H9"/>
  <c r="G88"/>
  <c r="H22"/>
  <c r="H27"/>
  <c r="H28"/>
  <c r="H29"/>
  <c r="H30"/>
  <c r="H31"/>
  <c r="H32"/>
  <c r="H33"/>
  <c r="H34"/>
  <c r="H35"/>
  <c r="H36"/>
  <c r="H37"/>
  <c r="H38"/>
  <c r="H39"/>
  <c r="H40"/>
  <c r="M34"/>
  <c r="M32"/>
  <c r="M29"/>
  <c r="M18"/>
  <c r="M28"/>
  <c r="M12"/>
  <c r="M22"/>
  <c r="M7"/>
  <c r="M31"/>
  <c r="M15"/>
  <c r="M30"/>
  <c r="M11"/>
  <c r="M26"/>
  <c r="M6"/>
  <c r="M27"/>
  <c r="M20"/>
  <c r="M19"/>
  <c r="M14"/>
  <c r="M16"/>
  <c r="M21"/>
  <c r="M8"/>
  <c r="M23"/>
  <c r="M33"/>
  <c r="M17"/>
  <c r="M25"/>
  <c r="M9"/>
  <c r="M13"/>
  <c r="M10"/>
  <c r="M24"/>
  <c r="M35"/>
  <c r="M36"/>
  <c r="M37"/>
  <c r="M38"/>
  <c r="M39"/>
  <c r="M40"/>
  <c r="F96"/>
  <c r="F89"/>
  <c r="F94"/>
  <c r="G26"/>
  <c r="F84"/>
  <c r="G18"/>
  <c r="G19"/>
  <c r="G14"/>
  <c r="G8"/>
  <c r="F92"/>
  <c r="G12"/>
  <c r="F95"/>
  <c r="F87"/>
  <c r="F90"/>
  <c r="G22"/>
  <c r="G23"/>
  <c r="G17"/>
  <c r="G15"/>
  <c r="G11"/>
  <c r="G6"/>
  <c r="F93"/>
  <c r="G16"/>
  <c r="F86"/>
  <c r="G21"/>
  <c r="F91"/>
  <c r="F83"/>
  <c r="F97"/>
  <c r="F88"/>
  <c r="G20"/>
  <c r="G25"/>
  <c r="G13"/>
  <c r="G9"/>
  <c r="G7"/>
  <c r="F85"/>
  <c r="G24"/>
  <c r="G10"/>
  <c r="G27"/>
  <c r="G28"/>
  <c r="G29"/>
  <c r="G30"/>
  <c r="G31"/>
  <c r="G32"/>
  <c r="G33"/>
  <c r="G34"/>
  <c r="G35"/>
  <c r="G36"/>
  <c r="G37"/>
  <c r="G38"/>
  <c r="G39"/>
  <c r="G40"/>
  <c r="K31"/>
  <c r="J91"/>
  <c r="J83"/>
  <c r="J88"/>
  <c r="K27"/>
  <c r="J86"/>
  <c r="K17"/>
  <c r="K19"/>
  <c r="K14"/>
  <c r="K10"/>
  <c r="J93"/>
  <c r="J85"/>
  <c r="K22"/>
  <c r="K21"/>
  <c r="K12"/>
  <c r="K30"/>
  <c r="J89"/>
  <c r="K28"/>
  <c r="J84"/>
  <c r="K23"/>
  <c r="K24"/>
  <c r="K16"/>
  <c r="K25"/>
  <c r="K11"/>
  <c r="K8"/>
  <c r="K18"/>
  <c r="J95"/>
  <c r="J87"/>
  <c r="J97"/>
  <c r="K26"/>
  <c r="J94"/>
  <c r="K20"/>
  <c r="K29"/>
  <c r="K13"/>
  <c r="K9"/>
  <c r="K6"/>
  <c r="J96"/>
  <c r="J92"/>
  <c r="J90"/>
  <c r="K15"/>
  <c r="K7"/>
  <c r="K32"/>
  <c r="K33"/>
  <c r="K34"/>
  <c r="K35"/>
  <c r="K36"/>
  <c r="K37"/>
  <c r="K38"/>
  <c r="K39"/>
  <c r="K40"/>
  <c r="F17"/>
  <c r="E97"/>
  <c r="E88"/>
  <c r="E95"/>
  <c r="E87"/>
  <c r="F21"/>
  <c r="F24"/>
  <c r="F15"/>
  <c r="F12"/>
  <c r="F7"/>
  <c r="E83"/>
  <c r="F6"/>
  <c r="E94"/>
  <c r="E86"/>
  <c r="E93"/>
  <c r="E85"/>
  <c r="F26"/>
  <c r="F20"/>
  <c r="F19"/>
  <c r="F10"/>
  <c r="F9"/>
  <c r="E91"/>
  <c r="F11"/>
  <c r="E92"/>
  <c r="F22"/>
  <c r="F14"/>
  <c r="E90"/>
  <c r="E96"/>
  <c r="E89"/>
  <c r="F25"/>
  <c r="F23"/>
  <c r="F16"/>
  <c r="F13"/>
  <c r="F8"/>
  <c r="IL8" s="1"/>
  <c r="E84"/>
  <c r="F18"/>
  <c r="F27"/>
  <c r="F28"/>
  <c r="F29"/>
  <c r="F30"/>
  <c r="F31"/>
  <c r="F32"/>
  <c r="F33"/>
  <c r="F34"/>
  <c r="F35"/>
  <c r="F36"/>
  <c r="F37"/>
  <c r="F38"/>
  <c r="F39"/>
  <c r="F40"/>
  <c r="O33"/>
  <c r="O21"/>
  <c r="O36"/>
  <c r="O19"/>
  <c r="O31"/>
  <c r="O34"/>
  <c r="O30"/>
  <c r="O17"/>
  <c r="O35"/>
  <c r="O7"/>
  <c r="O22"/>
  <c r="O11"/>
  <c r="O28"/>
  <c r="O15"/>
  <c r="O32"/>
  <c r="O13"/>
  <c r="O37"/>
  <c r="O25"/>
  <c r="O10"/>
  <c r="O8"/>
  <c r="O24"/>
  <c r="O6"/>
  <c r="O27"/>
  <c r="O12"/>
  <c r="O23"/>
  <c r="O9"/>
  <c r="O26"/>
  <c r="O14"/>
  <c r="O16"/>
  <c r="O18"/>
  <c r="O29"/>
  <c r="O20"/>
  <c r="O38"/>
  <c r="O39"/>
  <c r="O40"/>
  <c r="N25"/>
  <c r="N12"/>
  <c r="N32"/>
  <c r="N19"/>
  <c r="N30"/>
  <c r="N14"/>
  <c r="N22"/>
  <c r="N7"/>
  <c r="N16"/>
  <c r="N34"/>
  <c r="N23"/>
  <c r="N11"/>
  <c r="N6"/>
  <c r="N35"/>
  <c r="N20"/>
  <c r="N31"/>
  <c r="N29"/>
  <c r="N28"/>
  <c r="N27"/>
  <c r="N9"/>
  <c r="N21"/>
  <c r="N10"/>
  <c r="N26"/>
  <c r="N8"/>
  <c r="N17"/>
  <c r="N18"/>
  <c r="N24"/>
  <c r="N15"/>
  <c r="N33"/>
  <c r="N13"/>
  <c r="IT13" s="1"/>
  <c r="N36"/>
  <c r="N37"/>
  <c r="N38"/>
  <c r="N39"/>
  <c r="N40"/>
  <c r="K89"/>
  <c r="L11"/>
  <c r="L20"/>
  <c r="K87"/>
  <c r="L14"/>
  <c r="L27"/>
  <c r="L9"/>
  <c r="L17"/>
  <c r="K91"/>
  <c r="L22"/>
  <c r="L29"/>
  <c r="K85"/>
  <c r="L8"/>
  <c r="L15"/>
  <c r="L10"/>
  <c r="K94"/>
  <c r="L7"/>
  <c r="L13"/>
  <c r="L26"/>
  <c r="K93"/>
  <c r="L30"/>
  <c r="L23"/>
  <c r="K95"/>
  <c r="L19"/>
  <c r="K90"/>
  <c r="L12"/>
  <c r="K84"/>
  <c r="L6"/>
  <c r="L25"/>
  <c r="K86"/>
  <c r="L31"/>
  <c r="K88"/>
  <c r="L16"/>
  <c r="K92"/>
  <c r="L18"/>
  <c r="L28"/>
  <c r="K97"/>
  <c r="L24"/>
  <c r="L21"/>
  <c r="K83"/>
  <c r="K96"/>
  <c r="L32"/>
  <c r="L33"/>
  <c r="L34"/>
  <c r="L35"/>
  <c r="L36"/>
  <c r="L37"/>
  <c r="L38"/>
  <c r="L39"/>
  <c r="L40"/>
  <c r="I94"/>
  <c r="I86"/>
  <c r="I93"/>
  <c r="I85"/>
  <c r="J26"/>
  <c r="J28"/>
  <c r="J17"/>
  <c r="J14"/>
  <c r="J11"/>
  <c r="J6"/>
  <c r="I84"/>
  <c r="I83"/>
  <c r="J15"/>
  <c r="J13"/>
  <c r="I90"/>
  <c r="I96"/>
  <c r="I89"/>
  <c r="J25"/>
  <c r="J27"/>
  <c r="J20"/>
  <c r="J24"/>
  <c r="J12"/>
  <c r="J8"/>
  <c r="I97"/>
  <c r="I88"/>
  <c r="I95"/>
  <c r="I87"/>
  <c r="J21"/>
  <c r="J23"/>
  <c r="J18"/>
  <c r="J19"/>
  <c r="J10"/>
  <c r="J7"/>
  <c r="I92"/>
  <c r="I91"/>
  <c r="J22"/>
  <c r="J16"/>
  <c r="J9"/>
  <c r="J29"/>
  <c r="J30"/>
  <c r="J31"/>
  <c r="J32"/>
  <c r="J33"/>
  <c r="J34"/>
  <c r="J35"/>
  <c r="J36"/>
  <c r="J37"/>
  <c r="J38"/>
  <c r="J39"/>
  <c r="J40"/>
  <c r="Q37" i="18"/>
  <c r="Q38" s="1"/>
  <c r="E27" i="4"/>
  <c r="E28" i="7"/>
  <c r="C31" i="11"/>
  <c r="K30"/>
  <c r="F30"/>
  <c r="E30" s="1"/>
  <c r="J30"/>
  <c r="G30"/>
  <c r="I30"/>
  <c r="N30"/>
  <c r="M30"/>
  <c r="H30"/>
  <c r="L30"/>
  <c r="C30" i="7"/>
  <c r="F29"/>
  <c r="N29"/>
  <c r="J29"/>
  <c r="M29"/>
  <c r="H29"/>
  <c r="I29"/>
  <c r="G29"/>
  <c r="K29"/>
  <c r="L29"/>
  <c r="P31" i="18"/>
  <c r="O33"/>
  <c r="O34" s="1"/>
  <c r="O35" s="1"/>
  <c r="J25"/>
  <c r="M25"/>
  <c r="N26"/>
  <c r="H25"/>
  <c r="H26" s="1"/>
  <c r="L29"/>
  <c r="G25"/>
  <c r="K25"/>
  <c r="I23"/>
  <c r="P34" i="16"/>
  <c r="Q34"/>
  <c r="B15" i="8"/>
  <c r="I33" i="16"/>
  <c r="H33"/>
  <c r="G33"/>
  <c r="L33"/>
  <c r="F33"/>
  <c r="K33"/>
  <c r="J33"/>
  <c r="M33"/>
  <c r="N33"/>
  <c r="O33"/>
  <c r="D35"/>
  <c r="A21" i="7"/>
  <c r="A14" i="1"/>
  <c r="C16" i="8"/>
  <c r="B16"/>
  <c r="D36"/>
  <c r="N35"/>
  <c r="G35"/>
  <c r="LC11" i="19" l="1"/>
  <c r="LC12"/>
  <c r="LC14"/>
  <c r="LC8"/>
  <c r="LC10"/>
  <c r="LC5"/>
  <c r="LC7"/>
  <c r="LC13"/>
  <c r="LC6"/>
  <c r="KV2"/>
  <c r="KV1"/>
  <c r="Q2"/>
  <c r="L93"/>
  <c r="IP10"/>
  <c r="IR12"/>
  <c r="IR13"/>
  <c r="IR11"/>
  <c r="HZ5"/>
  <c r="HZ13" s="1"/>
  <c r="IT6"/>
  <c r="L84"/>
  <c r="M84"/>
  <c r="L90"/>
  <c r="M90"/>
  <c r="IL11"/>
  <c r="M93"/>
  <c r="M83"/>
  <c r="L83"/>
  <c r="L88"/>
  <c r="M88"/>
  <c r="IQ7"/>
  <c r="IQ8"/>
  <c r="IM7"/>
  <c r="IM8"/>
  <c r="IS10"/>
  <c r="IS11"/>
  <c r="IS7"/>
  <c r="IN9"/>
  <c r="IO12"/>
  <c r="IO8"/>
  <c r="IP8"/>
  <c r="IR7"/>
  <c r="IR8"/>
  <c r="IT8"/>
  <c r="IT9"/>
  <c r="IT11"/>
  <c r="IT7"/>
  <c r="JH2"/>
  <c r="L91"/>
  <c r="M91"/>
  <c r="L86"/>
  <c r="M86"/>
  <c r="IL7"/>
  <c r="L97"/>
  <c r="M97"/>
  <c r="IC5"/>
  <c r="IC6" s="1"/>
  <c r="IQ6"/>
  <c r="IQ11"/>
  <c r="IM10"/>
  <c r="IM9"/>
  <c r="IG5"/>
  <c r="IG6" s="1"/>
  <c r="IM6"/>
  <c r="IS13"/>
  <c r="IN10"/>
  <c r="IN7"/>
  <c r="IN8"/>
  <c r="IO11"/>
  <c r="IO10"/>
  <c r="IP9"/>
  <c r="IP12"/>
  <c r="IP13"/>
  <c r="ID5"/>
  <c r="ID6" s="1"/>
  <c r="IP6"/>
  <c r="IR6"/>
  <c r="IL13"/>
  <c r="L89"/>
  <c r="M89"/>
  <c r="IL9"/>
  <c r="M94"/>
  <c r="L94"/>
  <c r="IL12"/>
  <c r="M87"/>
  <c r="L87"/>
  <c r="IQ9"/>
  <c r="IQ12"/>
  <c r="IM13"/>
  <c r="IM11"/>
  <c r="IM12"/>
  <c r="IS9"/>
  <c r="IA5"/>
  <c r="IA6" s="1"/>
  <c r="IS6"/>
  <c r="IS12"/>
  <c r="IN11"/>
  <c r="IF5"/>
  <c r="IF13" s="1"/>
  <c r="IN6"/>
  <c r="IN12"/>
  <c r="IO7"/>
  <c r="IP7"/>
  <c r="IP11"/>
  <c r="IB5"/>
  <c r="IB15" s="1"/>
  <c r="IR10"/>
  <c r="IR9"/>
  <c r="IT10"/>
  <c r="IT12"/>
  <c r="HY5"/>
  <c r="HY8" s="1"/>
  <c r="M96"/>
  <c r="L96"/>
  <c r="M92"/>
  <c r="L92"/>
  <c r="IL10"/>
  <c r="L85"/>
  <c r="M85"/>
  <c r="IH5"/>
  <c r="IH8" s="1"/>
  <c r="IL6"/>
  <c r="M95"/>
  <c r="L95"/>
  <c r="IQ13"/>
  <c r="IQ10"/>
  <c r="IS8"/>
  <c r="IO9"/>
  <c r="IE5"/>
  <c r="IE13" s="1"/>
  <c r="IO6"/>
  <c r="Q39" i="18"/>
  <c r="Q40" s="1"/>
  <c r="E29" i="7"/>
  <c r="E28" i="4"/>
  <c r="C31" i="7"/>
  <c r="F30"/>
  <c r="N30"/>
  <c r="J30"/>
  <c r="L30"/>
  <c r="K30"/>
  <c r="M30"/>
  <c r="G30"/>
  <c r="H30"/>
  <c r="I30"/>
  <c r="C32" i="11"/>
  <c r="K31"/>
  <c r="L31"/>
  <c r="J31"/>
  <c r="H31"/>
  <c r="I31"/>
  <c r="N31"/>
  <c r="F31"/>
  <c r="E31" s="1"/>
  <c r="M31"/>
  <c r="G31"/>
  <c r="P32" i="18"/>
  <c r="I24"/>
  <c r="G26"/>
  <c r="H27"/>
  <c r="J26"/>
  <c r="O36"/>
  <c r="O37" s="1"/>
  <c r="O38" s="1"/>
  <c r="O39" s="1"/>
  <c r="O40" s="1"/>
  <c r="L30"/>
  <c r="N27"/>
  <c r="M26"/>
  <c r="M27" s="1"/>
  <c r="K26"/>
  <c r="P35" i="16"/>
  <c r="Q35"/>
  <c r="K34"/>
  <c r="F34"/>
  <c r="G34"/>
  <c r="J34"/>
  <c r="L34"/>
  <c r="I34"/>
  <c r="H34"/>
  <c r="M34"/>
  <c r="N34"/>
  <c r="O34"/>
  <c r="D36"/>
  <c r="A15" i="1"/>
  <c r="B17" i="8"/>
  <c r="C17"/>
  <c r="G36"/>
  <c r="D37"/>
  <c r="N36"/>
  <c r="A22" i="7"/>
  <c r="HZ14" i="19" l="1"/>
  <c r="IG15"/>
  <c r="KW5"/>
  <c r="KW6"/>
  <c r="KW8"/>
  <c r="KW12"/>
  <c r="KW9"/>
  <c r="KW7"/>
  <c r="KW11"/>
  <c r="KW13"/>
  <c r="KW14"/>
  <c r="KW10"/>
  <c r="KW4"/>
  <c r="KW2" s="1"/>
  <c r="LH19" s="1"/>
  <c r="P4" s="1"/>
  <c r="IG16"/>
  <c r="HZ12"/>
  <c r="IF15"/>
  <c r="IG12"/>
  <c r="ID16"/>
  <c r="HZ15"/>
  <c r="IC16"/>
  <c r="IF14"/>
  <c r="IC13"/>
  <c r="IC10"/>
  <c r="ID11"/>
  <c r="IG13"/>
  <c r="JD8"/>
  <c r="IA8"/>
  <c r="HZ10"/>
  <c r="IF16"/>
  <c r="JE12"/>
  <c r="KA12" s="1"/>
  <c r="ID7"/>
  <c r="IA12"/>
  <c r="IA9"/>
  <c r="IG11"/>
  <c r="IC12"/>
  <c r="IC15"/>
  <c r="HZ11"/>
  <c r="HZ8"/>
  <c r="IH15"/>
  <c r="HZ16"/>
  <c r="ID15"/>
  <c r="IC9"/>
  <c r="HZ7"/>
  <c r="HZ9"/>
  <c r="HY7"/>
  <c r="HY9"/>
  <c r="JA7"/>
  <c r="IF11"/>
  <c r="HY15"/>
  <c r="JA11"/>
  <c r="IA14"/>
  <c r="JB13"/>
  <c r="HY6"/>
  <c r="IY6"/>
  <c r="IY13"/>
  <c r="IF10"/>
  <c r="IC14"/>
  <c r="IF6"/>
  <c r="IW9"/>
  <c r="ID9"/>
  <c r="IF8"/>
  <c r="IA16"/>
  <c r="HY14"/>
  <c r="IA10"/>
  <c r="IE14"/>
  <c r="JE10"/>
  <c r="IB10"/>
  <c r="IB6"/>
  <c r="ID13"/>
  <c r="IA15"/>
  <c r="IG14"/>
  <c r="IG9"/>
  <c r="IA11"/>
  <c r="IC7"/>
  <c r="IZ6"/>
  <c r="IZ9"/>
  <c r="IW6"/>
  <c r="IH16"/>
  <c r="JC9"/>
  <c r="IY12"/>
  <c r="JD12"/>
  <c r="JD6"/>
  <c r="IX12"/>
  <c r="IX13"/>
  <c r="IH12"/>
  <c r="IH9"/>
  <c r="IH13"/>
  <c r="JA6"/>
  <c r="JA12"/>
  <c r="IE11"/>
  <c r="IY7"/>
  <c r="IA13"/>
  <c r="IX6"/>
  <c r="IX10"/>
  <c r="JB11"/>
  <c r="HY11"/>
  <c r="IB14"/>
  <c r="IB7"/>
  <c r="JA8"/>
  <c r="IE8"/>
  <c r="JD7"/>
  <c r="IX8"/>
  <c r="IX7"/>
  <c r="JB8"/>
  <c r="JE6"/>
  <c r="JC11"/>
  <c r="JC13"/>
  <c r="IB12"/>
  <c r="JA10"/>
  <c r="IE6"/>
  <c r="IE9"/>
  <c r="JB10"/>
  <c r="IH6"/>
  <c r="IW10"/>
  <c r="IB9"/>
  <c r="IF12"/>
  <c r="JD9"/>
  <c r="JB9"/>
  <c r="HY10"/>
  <c r="ID12"/>
  <c r="IZ10"/>
  <c r="IY8"/>
  <c r="IF7"/>
  <c r="IG10"/>
  <c r="IC11"/>
  <c r="IW7"/>
  <c r="HY13"/>
  <c r="JE7"/>
  <c r="JE9"/>
  <c r="IB8"/>
  <c r="ID8"/>
  <c r="IZ12"/>
  <c r="IY9"/>
  <c r="IA7"/>
  <c r="IG8"/>
  <c r="IG7"/>
  <c r="IC8"/>
  <c r="HY16"/>
  <c r="HZ6"/>
  <c r="IB11"/>
  <c r="IB13"/>
  <c r="ID10"/>
  <c r="IH10"/>
  <c r="JE13"/>
  <c r="JC10"/>
  <c r="IZ7"/>
  <c r="IY11"/>
  <c r="IX11"/>
  <c r="JC6"/>
  <c r="JA13"/>
  <c r="IE10"/>
  <c r="IE16"/>
  <c r="IY10"/>
  <c r="IX9"/>
  <c r="IH7"/>
  <c r="IH14"/>
  <c r="HY12"/>
  <c r="JC8"/>
  <c r="IB16"/>
  <c r="IE12"/>
  <c r="IF9"/>
  <c r="JD11"/>
  <c r="JD10"/>
  <c r="JB7"/>
  <c r="IW11"/>
  <c r="ID14"/>
  <c r="IZ13"/>
  <c r="IE7"/>
  <c r="JB12"/>
  <c r="IW12"/>
  <c r="IW13"/>
  <c r="JA9"/>
  <c r="IZ11"/>
  <c r="JD13"/>
  <c r="JB6"/>
  <c r="IW8"/>
  <c r="JE11"/>
  <c r="JE8"/>
  <c r="JC7"/>
  <c r="IZ8"/>
  <c r="IE15"/>
  <c r="IH11"/>
  <c r="JC12"/>
  <c r="C32" i="7"/>
  <c r="N31"/>
  <c r="F31"/>
  <c r="M31"/>
  <c r="I31"/>
  <c r="J31"/>
  <c r="L31"/>
  <c r="K31"/>
  <c r="G31"/>
  <c r="H31"/>
  <c r="C33" i="11"/>
  <c r="I32"/>
  <c r="K32"/>
  <c r="G32"/>
  <c r="N32"/>
  <c r="H32"/>
  <c r="L32"/>
  <c r="F32"/>
  <c r="E32" s="1"/>
  <c r="J32"/>
  <c r="M32"/>
  <c r="E30" i="7"/>
  <c r="E29" i="4"/>
  <c r="P33" i="18"/>
  <c r="K27"/>
  <c r="N28"/>
  <c r="L31"/>
  <c r="L32" s="1"/>
  <c r="L33" s="1"/>
  <c r="L34" s="1"/>
  <c r="L35" s="1"/>
  <c r="L36" s="1"/>
  <c r="G27"/>
  <c r="J27"/>
  <c r="I25"/>
  <c r="M28"/>
  <c r="M29" s="1"/>
  <c r="H28"/>
  <c r="Q36" i="16"/>
  <c r="P36"/>
  <c r="H35"/>
  <c r="F35"/>
  <c r="K35"/>
  <c r="G35"/>
  <c r="L35"/>
  <c r="J35"/>
  <c r="I35"/>
  <c r="M35"/>
  <c r="N35"/>
  <c r="O35"/>
  <c r="D37"/>
  <c r="A23" i="7"/>
  <c r="G37" i="8"/>
  <c r="D38"/>
  <c r="N37"/>
  <c r="A16" i="1"/>
  <c r="B18" i="8"/>
  <c r="C18"/>
  <c r="P3" i="19" l="1"/>
  <c r="P2"/>
  <c r="Q1" s="1"/>
  <c r="HZ4"/>
  <c r="N4" s="1"/>
  <c r="N2" s="1"/>
  <c r="IF4"/>
  <c r="H4" s="1"/>
  <c r="H3" s="1"/>
  <c r="IB4"/>
  <c r="L4" s="1"/>
  <c r="L2" s="1"/>
  <c r="IC4"/>
  <c r="K4" s="1"/>
  <c r="K3" s="1"/>
  <c r="IA4"/>
  <c r="M4" s="1"/>
  <c r="M2" s="1"/>
  <c r="HY4"/>
  <c r="O4" s="1"/>
  <c r="O2" s="1"/>
  <c r="IG4"/>
  <c r="G4" s="1"/>
  <c r="G2" s="1"/>
  <c r="ID4"/>
  <c r="J4" s="1"/>
  <c r="KA8"/>
  <c r="IE4"/>
  <c r="I4" s="1"/>
  <c r="IH4"/>
  <c r="F4" s="1"/>
  <c r="E30" i="4"/>
  <c r="C34" i="11"/>
  <c r="F33"/>
  <c r="E33" s="1"/>
  <c r="G33"/>
  <c r="K33"/>
  <c r="M33"/>
  <c r="I33"/>
  <c r="H33"/>
  <c r="J33"/>
  <c r="L33"/>
  <c r="N33"/>
  <c r="E31" i="7"/>
  <c r="C33"/>
  <c r="F32"/>
  <c r="N32"/>
  <c r="I32"/>
  <c r="K32"/>
  <c r="H32"/>
  <c r="M32"/>
  <c r="G32"/>
  <c r="L32"/>
  <c r="J32"/>
  <c r="P34" i="18"/>
  <c r="P35" s="1"/>
  <c r="J28"/>
  <c r="K28"/>
  <c r="G28"/>
  <c r="G29" s="1"/>
  <c r="G30" s="1"/>
  <c r="H29"/>
  <c r="M30"/>
  <c r="M31" s="1"/>
  <c r="N29"/>
  <c r="I26"/>
  <c r="L37"/>
  <c r="L38" s="1"/>
  <c r="L39" s="1"/>
  <c r="L40" s="1"/>
  <c r="Q37" i="16"/>
  <c r="P37"/>
  <c r="K36"/>
  <c r="H36"/>
  <c r="G36"/>
  <c r="I36"/>
  <c r="F36"/>
  <c r="J36"/>
  <c r="L36"/>
  <c r="M36"/>
  <c r="N36"/>
  <c r="O36"/>
  <c r="D38"/>
  <c r="A17" i="1"/>
  <c r="C19" i="8"/>
  <c r="B19"/>
  <c r="D39"/>
  <c r="N38"/>
  <c r="G38"/>
  <c r="A24" i="7"/>
  <c r="P1" i="19" l="1"/>
  <c r="O3"/>
  <c r="K2"/>
  <c r="G3"/>
  <c r="L3"/>
  <c r="N3"/>
  <c r="M3"/>
  <c r="JH6"/>
  <c r="JS6" s="1"/>
  <c r="H2"/>
  <c r="H1" s="1"/>
  <c r="JP9"/>
  <c r="KA9" s="1"/>
  <c r="JM7"/>
  <c r="JX7" s="1"/>
  <c r="JI13"/>
  <c r="JT13" s="1"/>
  <c r="JJ11"/>
  <c r="JU11" s="1"/>
  <c r="JI6"/>
  <c r="JT6" s="1"/>
  <c r="JN13"/>
  <c r="JY13" s="1"/>
  <c r="JP10"/>
  <c r="KA10" s="1"/>
  <c r="JL6"/>
  <c r="JW6" s="1"/>
  <c r="JM9"/>
  <c r="JX9" s="1"/>
  <c r="JK12"/>
  <c r="JV12" s="1"/>
  <c r="JO10"/>
  <c r="JZ10" s="1"/>
  <c r="JM6"/>
  <c r="JX6" s="1"/>
  <c r="JI2"/>
  <c r="JM8"/>
  <c r="JX8" s="1"/>
  <c r="JL9"/>
  <c r="JW9" s="1"/>
  <c r="JJ10"/>
  <c r="JU10" s="1"/>
  <c r="J2"/>
  <c r="JK9"/>
  <c r="JV9" s="1"/>
  <c r="JL8"/>
  <c r="JW8" s="1"/>
  <c r="JK10"/>
  <c r="JV10" s="1"/>
  <c r="JM12"/>
  <c r="JX12" s="1"/>
  <c r="JN7"/>
  <c r="JY7" s="1"/>
  <c r="JO12"/>
  <c r="JZ12" s="1"/>
  <c r="JM10"/>
  <c r="JX10" s="1"/>
  <c r="JP13"/>
  <c r="KA13" s="1"/>
  <c r="JH8"/>
  <c r="JS8" s="1"/>
  <c r="JN8"/>
  <c r="JY8" s="1"/>
  <c r="J3"/>
  <c r="JJ12"/>
  <c r="JU12" s="1"/>
  <c r="JI7"/>
  <c r="JT7" s="1"/>
  <c r="JP7"/>
  <c r="KA7" s="1"/>
  <c r="JN12"/>
  <c r="JY12" s="1"/>
  <c r="JL12"/>
  <c r="JW12" s="1"/>
  <c r="JJ8"/>
  <c r="JU8" s="1"/>
  <c r="JI11"/>
  <c r="JT11" s="1"/>
  <c r="JH12"/>
  <c r="JS12" s="1"/>
  <c r="JI10"/>
  <c r="JT10" s="1"/>
  <c r="JO6"/>
  <c r="JZ6" s="1"/>
  <c r="JP6"/>
  <c r="KA6" s="1"/>
  <c r="JH7"/>
  <c r="JS7" s="1"/>
  <c r="JN6"/>
  <c r="JY6" s="1"/>
  <c r="JK11"/>
  <c r="JV11" s="1"/>
  <c r="JN9"/>
  <c r="JY9" s="1"/>
  <c r="JI8"/>
  <c r="JT8" s="1"/>
  <c r="JO9"/>
  <c r="JZ9" s="1"/>
  <c r="JL13"/>
  <c r="JW13" s="1"/>
  <c r="JO13"/>
  <c r="JZ13" s="1"/>
  <c r="JL7"/>
  <c r="JW7" s="1"/>
  <c r="JO8"/>
  <c r="JZ8" s="1"/>
  <c r="JP11"/>
  <c r="KA11" s="1"/>
  <c r="JI12"/>
  <c r="JT12" s="1"/>
  <c r="JN11"/>
  <c r="JY11" s="1"/>
  <c r="O1"/>
  <c r="JI9"/>
  <c r="JT9" s="1"/>
  <c r="JJ6"/>
  <c r="JU6" s="1"/>
  <c r="JP8"/>
  <c r="JM13"/>
  <c r="JX13" s="1"/>
  <c r="N1"/>
  <c r="JJ9"/>
  <c r="JU9" s="1"/>
  <c r="JK13"/>
  <c r="JV13" s="1"/>
  <c r="JK8"/>
  <c r="JV8" s="1"/>
  <c r="JO7"/>
  <c r="JZ7" s="1"/>
  <c r="JL10"/>
  <c r="JW10" s="1"/>
  <c r="JN10"/>
  <c r="JY10" s="1"/>
  <c r="JH11"/>
  <c r="JS11" s="1"/>
  <c r="JJ13"/>
  <c r="JU13" s="1"/>
  <c r="JJ7"/>
  <c r="JU7" s="1"/>
  <c r="I2"/>
  <c r="I3"/>
  <c r="L1"/>
  <c r="M1"/>
  <c r="F2"/>
  <c r="F3"/>
  <c r="B17"/>
  <c r="E17"/>
  <c r="JH9"/>
  <c r="JS9" s="1"/>
  <c r="JH13"/>
  <c r="JS13" s="1"/>
  <c r="JK6"/>
  <c r="JV6" s="1"/>
  <c r="JM11"/>
  <c r="JX11" s="1"/>
  <c r="JH10"/>
  <c r="JS10" s="1"/>
  <c r="JK7"/>
  <c r="JV7" s="1"/>
  <c r="JO11"/>
  <c r="JZ11" s="1"/>
  <c r="JL11"/>
  <c r="JW11" s="1"/>
  <c r="JP12"/>
  <c r="E32" i="7"/>
  <c r="C35" i="11"/>
  <c r="K34"/>
  <c r="J34"/>
  <c r="I34"/>
  <c r="H34"/>
  <c r="M34"/>
  <c r="L34"/>
  <c r="N34"/>
  <c r="F34"/>
  <c r="E34" s="1"/>
  <c r="G34"/>
  <c r="C34" i="7"/>
  <c r="F33"/>
  <c r="N33"/>
  <c r="H33"/>
  <c r="M33"/>
  <c r="G33"/>
  <c r="L33"/>
  <c r="I33"/>
  <c r="K33"/>
  <c r="J33"/>
  <c r="E31" i="4"/>
  <c r="P36" i="18"/>
  <c r="P37" s="1"/>
  <c r="P38" s="1"/>
  <c r="P39" s="1"/>
  <c r="P40" s="1"/>
  <c r="G31"/>
  <c r="H30"/>
  <c r="J29"/>
  <c r="K29"/>
  <c r="K30" s="1"/>
  <c r="K31" s="1"/>
  <c r="N30"/>
  <c r="I27"/>
  <c r="I28" s="1"/>
  <c r="M32"/>
  <c r="M33" s="1"/>
  <c r="M34" s="1"/>
  <c r="M35" s="1"/>
  <c r="M36" s="1"/>
  <c r="P38" i="16"/>
  <c r="Q38"/>
  <c r="K37"/>
  <c r="H37"/>
  <c r="J37"/>
  <c r="L37"/>
  <c r="G37"/>
  <c r="I37"/>
  <c r="F37"/>
  <c r="M37"/>
  <c r="N37"/>
  <c r="O37"/>
  <c r="D39"/>
  <c r="A25" i="7"/>
  <c r="D40" i="8"/>
  <c r="N39"/>
  <c r="G39"/>
  <c r="A18" i="1"/>
  <c r="C20" i="8"/>
  <c r="B20"/>
  <c r="J1" i="19" l="1"/>
  <c r="K1"/>
  <c r="KD12"/>
  <c r="KG6"/>
  <c r="KH12"/>
  <c r="KJ12"/>
  <c r="KI12"/>
  <c r="KF8"/>
  <c r="KD13"/>
  <c r="KF12"/>
  <c r="KL10"/>
  <c r="KI9"/>
  <c r="KE12"/>
  <c r="KH11"/>
  <c r="KL12"/>
  <c r="KI8"/>
  <c r="KI7"/>
  <c r="D2"/>
  <c r="KG7"/>
  <c r="KL8"/>
  <c r="KD6"/>
  <c r="KE11"/>
  <c r="KK8"/>
  <c r="KH10"/>
  <c r="KF9"/>
  <c r="KD10"/>
  <c r="KJ10"/>
  <c r="KE7"/>
  <c r="I1"/>
  <c r="KF13"/>
  <c r="KI10"/>
  <c r="KG10"/>
  <c r="KI13"/>
  <c r="KE9"/>
  <c r="KL11"/>
  <c r="KE10"/>
  <c r="KK13"/>
  <c r="KE8"/>
  <c r="KL7"/>
  <c r="KI11"/>
  <c r="KD9"/>
  <c r="G1"/>
  <c r="A14"/>
  <c r="KD11"/>
  <c r="KG8"/>
  <c r="KK12"/>
  <c r="KH8"/>
  <c r="KF10"/>
  <c r="KD8"/>
  <c r="KI6"/>
  <c r="KH6"/>
  <c r="KK11"/>
  <c r="KJ9"/>
  <c r="KE6"/>
  <c r="KJ13"/>
  <c r="KK7"/>
  <c r="KL13"/>
  <c r="KG13"/>
  <c r="KJ7"/>
  <c r="KG9"/>
  <c r="KJ11"/>
  <c r="KD7"/>
  <c r="KK10"/>
  <c r="KH13"/>
  <c r="KG11"/>
  <c r="KK6"/>
  <c r="KE13"/>
  <c r="KF7"/>
  <c r="KF6"/>
  <c r="KL6"/>
  <c r="KL9"/>
  <c r="KG12"/>
  <c r="KH7"/>
  <c r="KK9"/>
  <c r="KJ6"/>
  <c r="KH9"/>
  <c r="KF11"/>
  <c r="KJ8"/>
  <c r="C35" i="7"/>
  <c r="F34"/>
  <c r="N34"/>
  <c r="I34"/>
  <c r="L34"/>
  <c r="J34"/>
  <c r="M34"/>
  <c r="H34"/>
  <c r="G34"/>
  <c r="K34"/>
  <c r="C36" i="11"/>
  <c r="H35"/>
  <c r="L35"/>
  <c r="G35"/>
  <c r="I35"/>
  <c r="N35"/>
  <c r="F35"/>
  <c r="E35" s="1"/>
  <c r="J35"/>
  <c r="M35"/>
  <c r="K35"/>
  <c r="E33" i="7"/>
  <c r="E32" i="4"/>
  <c r="K32" i="18"/>
  <c r="K33" s="1"/>
  <c r="J30"/>
  <c r="N31"/>
  <c r="N32" s="1"/>
  <c r="N33" s="1"/>
  <c r="N34" s="1"/>
  <c r="H31"/>
  <c r="M37"/>
  <c r="M38" s="1"/>
  <c r="I29"/>
  <c r="G32"/>
  <c r="P39" i="16"/>
  <c r="Q39"/>
  <c r="G38"/>
  <c r="H38"/>
  <c r="J38"/>
  <c r="L38"/>
  <c r="I38"/>
  <c r="K38"/>
  <c r="F38"/>
  <c r="M38"/>
  <c r="N38"/>
  <c r="O38"/>
  <c r="D40"/>
  <c r="A19" i="1"/>
  <c r="B21" i="8"/>
  <c r="C21"/>
  <c r="G40"/>
  <c r="N40"/>
  <c r="A26" i="7"/>
  <c r="K29" i="8" l="1"/>
  <c r="K14"/>
  <c r="M14" s="1"/>
  <c r="K16"/>
  <c r="J16"/>
  <c r="J14"/>
  <c r="J15"/>
  <c r="K15"/>
  <c r="J32"/>
  <c r="K31"/>
  <c r="J29"/>
  <c r="J31"/>
  <c r="K25"/>
  <c r="J27"/>
  <c r="J20"/>
  <c r="K27"/>
  <c r="K30"/>
  <c r="M30" s="1"/>
  <c r="J24"/>
  <c r="J23"/>
  <c r="J25"/>
  <c r="K24"/>
  <c r="J18"/>
  <c r="K20"/>
  <c r="K19"/>
  <c r="J22"/>
  <c r="J26"/>
  <c r="K28"/>
  <c r="K23"/>
  <c r="K26"/>
  <c r="M26" s="1"/>
  <c r="K18"/>
  <c r="K32"/>
  <c r="M32" s="1"/>
  <c r="J19"/>
  <c r="J28"/>
  <c r="J30"/>
  <c r="K22"/>
  <c r="D1" i="19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C36" i="7"/>
  <c r="N35"/>
  <c r="F35"/>
  <c r="K35"/>
  <c r="I35"/>
  <c r="L35"/>
  <c r="J35"/>
  <c r="G35"/>
  <c r="H35"/>
  <c r="M35"/>
  <c r="E33" i="4"/>
  <c r="K33" i="8"/>
  <c r="J33"/>
  <c r="C37" i="11"/>
  <c r="K36"/>
  <c r="L36"/>
  <c r="N36"/>
  <c r="M36"/>
  <c r="G36"/>
  <c r="F36"/>
  <c r="E36" s="1"/>
  <c r="H36"/>
  <c r="I36"/>
  <c r="J36"/>
  <c r="E34" i="7"/>
  <c r="K34" i="18"/>
  <c r="K35" s="1"/>
  <c r="N35"/>
  <c r="N36" s="1"/>
  <c r="N37" s="1"/>
  <c r="I30"/>
  <c r="I31" s="1"/>
  <c r="I32" s="1"/>
  <c r="J31"/>
  <c r="G33"/>
  <c r="M39"/>
  <c r="M40" s="1"/>
  <c r="H32"/>
  <c r="H33" s="1"/>
  <c r="J40" i="16"/>
  <c r="P40"/>
  <c r="Q40"/>
  <c r="I39"/>
  <c r="K39"/>
  <c r="L39"/>
  <c r="H39"/>
  <c r="G39"/>
  <c r="J39"/>
  <c r="F39"/>
  <c r="M39"/>
  <c r="N39"/>
  <c r="O39"/>
  <c r="L40"/>
  <c r="A27" i="7"/>
  <c r="A20" i="1"/>
  <c r="C22" i="8"/>
  <c r="B22"/>
  <c r="M15" l="1"/>
  <c r="L16"/>
  <c r="O16" s="1"/>
  <c r="H16" s="1"/>
  <c r="M16"/>
  <c r="L15"/>
  <c r="O15" s="1"/>
  <c r="F15" s="1"/>
  <c r="E14" i="9"/>
  <c r="AS14" s="1"/>
  <c r="L14" i="8"/>
  <c r="O14" s="1"/>
  <c r="L30"/>
  <c r="O30" s="1"/>
  <c r="L32"/>
  <c r="O32" s="1"/>
  <c r="H32" s="1"/>
  <c r="M28"/>
  <c r="M33"/>
  <c r="L28"/>
  <c r="O28" s="1"/>
  <c r="F28" s="1"/>
  <c r="L26"/>
  <c r="O26" s="1"/>
  <c r="H26" s="1"/>
  <c r="L24"/>
  <c r="O24" s="1"/>
  <c r="H24" s="1"/>
  <c r="L29"/>
  <c r="O29" s="1"/>
  <c r="F29" s="1"/>
  <c r="H30"/>
  <c r="F30"/>
  <c r="L19"/>
  <c r="O19" s="1"/>
  <c r="H19" s="1"/>
  <c r="M23"/>
  <c r="M24"/>
  <c r="L27"/>
  <c r="O27" s="1"/>
  <c r="H27" s="1"/>
  <c r="M31"/>
  <c r="M19"/>
  <c r="L25"/>
  <c r="O25" s="1"/>
  <c r="H25" s="1"/>
  <c r="M27"/>
  <c r="M25"/>
  <c r="M20"/>
  <c r="L23"/>
  <c r="O23" s="1"/>
  <c r="H23" s="1"/>
  <c r="L20"/>
  <c r="O20" s="1"/>
  <c r="H20" s="1"/>
  <c r="L31"/>
  <c r="O31" s="1"/>
  <c r="M29"/>
  <c r="K36" i="18"/>
  <c r="K37" s="1"/>
  <c r="K38" s="1"/>
  <c r="N40" i="16"/>
  <c r="L33" i="8"/>
  <c r="O33" s="1"/>
  <c r="E34" i="4"/>
  <c r="J34" i="8"/>
  <c r="K34"/>
  <c r="M34" s="1"/>
  <c r="E35" i="7"/>
  <c r="G40" i="16"/>
  <c r="C38" i="11"/>
  <c r="H37"/>
  <c r="L37"/>
  <c r="F37"/>
  <c r="E37" s="1"/>
  <c r="J37"/>
  <c r="M37"/>
  <c r="G37"/>
  <c r="I37"/>
  <c r="K37"/>
  <c r="N37"/>
  <c r="C37" i="7"/>
  <c r="F36"/>
  <c r="N36"/>
  <c r="M36"/>
  <c r="G36"/>
  <c r="L36"/>
  <c r="I36"/>
  <c r="J36"/>
  <c r="K36"/>
  <c r="H36"/>
  <c r="H34" i="18"/>
  <c r="H35" s="1"/>
  <c r="H36" s="1"/>
  <c r="H37" s="1"/>
  <c r="H38" s="1"/>
  <c r="H39" s="1"/>
  <c r="H40" s="1"/>
  <c r="I33"/>
  <c r="N38"/>
  <c r="N39" s="1"/>
  <c r="N40" s="1"/>
  <c r="G34"/>
  <c r="J32"/>
  <c r="J33" s="1"/>
  <c r="J34" s="1"/>
  <c r="J35" s="1"/>
  <c r="J36" s="1"/>
  <c r="I40" i="16"/>
  <c r="O40"/>
  <c r="H40"/>
  <c r="M40"/>
  <c r="K40"/>
  <c r="F40"/>
  <c r="A21" i="1"/>
  <c r="C23" i="8"/>
  <c r="B23"/>
  <c r="A28" i="7"/>
  <c r="H15" i="8" l="1"/>
  <c r="F16"/>
  <c r="F24"/>
  <c r="AN14" i="9"/>
  <c r="AN5" s="1"/>
  <c r="AS5"/>
  <c r="AR14"/>
  <c r="AR5" s="1"/>
  <c r="AO14"/>
  <c r="AO5" s="1"/>
  <c r="AM14"/>
  <c r="AM5" s="1"/>
  <c r="AJ14"/>
  <c r="AJ5" s="1"/>
  <c r="AP14"/>
  <c r="AP5" s="1"/>
  <c r="AL14"/>
  <c r="AL5" s="1"/>
  <c r="HB5"/>
  <c r="AQ14"/>
  <c r="AQ5" s="1"/>
  <c r="AK14"/>
  <c r="AK5" s="1"/>
  <c r="H14" i="8"/>
  <c r="F14"/>
  <c r="H28"/>
  <c r="F32"/>
  <c r="F26"/>
  <c r="F25"/>
  <c r="F20"/>
  <c r="F19"/>
  <c r="F27"/>
  <c r="H29"/>
  <c r="H31"/>
  <c r="F31"/>
  <c r="F23"/>
  <c r="E23" s="1"/>
  <c r="C38" i="7"/>
  <c r="F37"/>
  <c r="N37"/>
  <c r="M37"/>
  <c r="G37"/>
  <c r="K37"/>
  <c r="I37"/>
  <c r="H37"/>
  <c r="J37"/>
  <c r="L37"/>
  <c r="E35" i="4"/>
  <c r="J35" i="8" s="1"/>
  <c r="C39" i="11"/>
  <c r="H38"/>
  <c r="G38"/>
  <c r="K38"/>
  <c r="N38"/>
  <c r="J38"/>
  <c r="I38"/>
  <c r="L38"/>
  <c r="F38"/>
  <c r="E38" s="1"/>
  <c r="M38"/>
  <c r="L34" i="8"/>
  <c r="O34" s="1"/>
  <c r="F33"/>
  <c r="H33"/>
  <c r="E36" i="7"/>
  <c r="J37" i="18"/>
  <c r="J38" s="1"/>
  <c r="K39"/>
  <c r="K40" s="1"/>
  <c r="I34"/>
  <c r="I35" s="1"/>
  <c r="I36" s="1"/>
  <c r="I37" s="1"/>
  <c r="I38" s="1"/>
  <c r="G35"/>
  <c r="A22" i="1"/>
  <c r="C24" i="8"/>
  <c r="B24"/>
  <c r="A29" i="7"/>
  <c r="DB13" i="9" l="1"/>
  <c r="EX13"/>
  <c r="BR13"/>
  <c r="CD13"/>
  <c r="DZ13"/>
  <c r="FJ13"/>
  <c r="DN13"/>
  <c r="BF13"/>
  <c r="CP13"/>
  <c r="EL13"/>
  <c r="DZ8"/>
  <c r="BF8"/>
  <c r="CD8"/>
  <c r="DB8"/>
  <c r="BR8"/>
  <c r="CP8"/>
  <c r="EL8"/>
  <c r="DN8"/>
  <c r="EX8"/>
  <c r="FJ8"/>
  <c r="DN6"/>
  <c r="CP6"/>
  <c r="FJ6"/>
  <c r="DZ6"/>
  <c r="EX6"/>
  <c r="BF6"/>
  <c r="EL6"/>
  <c r="DB6"/>
  <c r="CD6"/>
  <c r="BR6"/>
  <c r="CD7"/>
  <c r="DZ7"/>
  <c r="DB7"/>
  <c r="BF7"/>
  <c r="EL7"/>
  <c r="BR7"/>
  <c r="EX7"/>
  <c r="CP7"/>
  <c r="FJ7"/>
  <c r="DN7"/>
  <c r="EX14"/>
  <c r="BF14"/>
  <c r="DB14"/>
  <c r="FJ14"/>
  <c r="DN14"/>
  <c r="BR14"/>
  <c r="EL14"/>
  <c r="DZ14"/>
  <c r="CD14"/>
  <c r="CP14"/>
  <c r="DZ5"/>
  <c r="DB5"/>
  <c r="BF5"/>
  <c r="BF4" s="1"/>
  <c r="GP3" s="1"/>
  <c r="CP5"/>
  <c r="CD5"/>
  <c r="DN5"/>
  <c r="BR5"/>
  <c r="FJ5"/>
  <c r="EX5"/>
  <c r="EL5"/>
  <c r="HB14"/>
  <c r="HB10"/>
  <c r="HB8"/>
  <c r="HB9"/>
  <c r="HB12"/>
  <c r="HB11"/>
  <c r="HB7"/>
  <c r="HB13"/>
  <c r="HB6"/>
  <c r="HB4" s="1"/>
  <c r="DZ11"/>
  <c r="CD11"/>
  <c r="BR11"/>
  <c r="CP11"/>
  <c r="BF11"/>
  <c r="EX11"/>
  <c r="EL11"/>
  <c r="DB11"/>
  <c r="FJ11"/>
  <c r="DN11"/>
  <c r="CD10"/>
  <c r="CP10"/>
  <c r="EX10"/>
  <c r="DZ10"/>
  <c r="DB10"/>
  <c r="BR10"/>
  <c r="FJ10"/>
  <c r="EL10"/>
  <c r="BF10"/>
  <c r="DN10"/>
  <c r="FJ12"/>
  <c r="EX12"/>
  <c r="DZ12"/>
  <c r="CP12"/>
  <c r="DN12"/>
  <c r="DB12"/>
  <c r="EL12"/>
  <c r="BF12"/>
  <c r="BR12"/>
  <c r="CD12"/>
  <c r="BR9"/>
  <c r="EL9"/>
  <c r="CP9"/>
  <c r="DN9"/>
  <c r="DZ9"/>
  <c r="BF9"/>
  <c r="EX9"/>
  <c r="DB9"/>
  <c r="FJ9"/>
  <c r="CD9"/>
  <c r="K35" i="8"/>
  <c r="M35" s="1"/>
  <c r="C40" i="11"/>
  <c r="N39"/>
  <c r="M39"/>
  <c r="I39"/>
  <c r="K39"/>
  <c r="L39"/>
  <c r="F39"/>
  <c r="E39" s="1"/>
  <c r="H39"/>
  <c r="J39"/>
  <c r="G39"/>
  <c r="E36" i="4"/>
  <c r="J36" i="8" s="1"/>
  <c r="K36"/>
  <c r="E37" i="7"/>
  <c r="F34" i="8"/>
  <c r="H34"/>
  <c r="L35"/>
  <c r="O35" s="1"/>
  <c r="C39" i="7"/>
  <c r="F38"/>
  <c r="N38"/>
  <c r="J38"/>
  <c r="M38"/>
  <c r="G38"/>
  <c r="H38"/>
  <c r="I38"/>
  <c r="K38"/>
  <c r="L38"/>
  <c r="G36" i="18"/>
  <c r="I39"/>
  <c r="I40" s="1"/>
  <c r="J39"/>
  <c r="J40" s="1"/>
  <c r="E24" i="8"/>
  <c r="A30" i="7"/>
  <c r="A23" i="1"/>
  <c r="B25" i="8"/>
  <c r="C25"/>
  <c r="M36" l="1"/>
  <c r="EL4" i="9"/>
  <c r="FU5" s="1"/>
  <c r="EK4"/>
  <c r="FX5" s="1"/>
  <c r="EG4"/>
  <c r="GJ8" s="1"/>
  <c r="EH4"/>
  <c r="GG7" s="1"/>
  <c r="EF4"/>
  <c r="GM9" s="1"/>
  <c r="EI4"/>
  <c r="GD6" s="1"/>
  <c r="EE4"/>
  <c r="GP10" s="1"/>
  <c r="EJ4"/>
  <c r="GA5" s="1"/>
  <c r="DM4"/>
  <c r="GD4" s="1"/>
  <c r="DN4"/>
  <c r="GA3" s="1"/>
  <c r="DL4"/>
  <c r="GG5" s="1"/>
  <c r="DI4"/>
  <c r="GP8" s="1"/>
  <c r="DJ4"/>
  <c r="GM7" s="1"/>
  <c r="DK4"/>
  <c r="GJ6" s="1"/>
  <c r="CY4"/>
  <c r="GM6" s="1"/>
  <c r="DA4"/>
  <c r="GG4" s="1"/>
  <c r="DB4"/>
  <c r="GD3" s="1"/>
  <c r="CX4"/>
  <c r="GP7" s="1"/>
  <c r="CZ4"/>
  <c r="GJ5" s="1"/>
  <c r="EQ4"/>
  <c r="GM10" s="1"/>
  <c r="ET4"/>
  <c r="GD7" s="1"/>
  <c r="EX4"/>
  <c r="FO3" s="1"/>
  <c r="EP4"/>
  <c r="GP11" s="1"/>
  <c r="ER4"/>
  <c r="GJ9" s="1"/>
  <c r="EW4"/>
  <c r="FU17" s="1"/>
  <c r="EU4"/>
  <c r="GA6" s="1"/>
  <c r="EV4"/>
  <c r="FX7" s="1"/>
  <c r="ES4"/>
  <c r="GG8" s="1"/>
  <c r="CB4"/>
  <c r="GP5" s="1"/>
  <c r="CD4"/>
  <c r="GJ3" s="1"/>
  <c r="CC4"/>
  <c r="GM4" s="1"/>
  <c r="DV4"/>
  <c r="GJ7" s="1"/>
  <c r="DW4"/>
  <c r="GG6" s="1"/>
  <c r="DY4"/>
  <c r="GA4" s="1"/>
  <c r="DT4"/>
  <c r="GP9" s="1"/>
  <c r="DU4"/>
  <c r="GM8" s="1"/>
  <c r="DZ4"/>
  <c r="FX3" s="1"/>
  <c r="DX4"/>
  <c r="GD5" s="1"/>
  <c r="FD4"/>
  <c r="GG9" s="1"/>
  <c r="FB4"/>
  <c r="GM11" s="1"/>
  <c r="FE4"/>
  <c r="GD8" s="1"/>
  <c r="FJ4"/>
  <c r="FA4"/>
  <c r="GP12" s="1"/>
  <c r="FI4"/>
  <c r="FO9" s="1"/>
  <c r="FH4"/>
  <c r="FU30" s="1"/>
  <c r="FF4"/>
  <c r="GA7" s="1"/>
  <c r="FG4"/>
  <c r="FX9" s="1"/>
  <c r="FC4"/>
  <c r="GJ10" s="1"/>
  <c r="CP4"/>
  <c r="GG3" s="1"/>
  <c r="CM4"/>
  <c r="GP6" s="1"/>
  <c r="CN4"/>
  <c r="GM5" s="1"/>
  <c r="CO4"/>
  <c r="GJ4" s="1"/>
  <c r="BQ4"/>
  <c r="GP4" s="1"/>
  <c r="BR4"/>
  <c r="GM3" s="1"/>
  <c r="L36" i="8"/>
  <c r="O36" s="1"/>
  <c r="E37" i="4"/>
  <c r="K37" i="8"/>
  <c r="M37" s="1"/>
  <c r="J37"/>
  <c r="E38" i="7"/>
  <c r="F35" i="8"/>
  <c r="H35"/>
  <c r="F40" i="11"/>
  <c r="E40" s="1"/>
  <c r="K40"/>
  <c r="G40"/>
  <c r="H40"/>
  <c r="L40"/>
  <c r="J40"/>
  <c r="M40"/>
  <c r="I40"/>
  <c r="N40"/>
  <c r="C40" i="7"/>
  <c r="F39"/>
  <c r="N39"/>
  <c r="G39"/>
  <c r="K39"/>
  <c r="H39"/>
  <c r="M39"/>
  <c r="J39"/>
  <c r="I39"/>
  <c r="L39"/>
  <c r="G37" i="18"/>
  <c r="E25" i="8"/>
  <c r="A24" i="1"/>
  <c r="C26" i="8"/>
  <c r="B26"/>
  <c r="A31" i="7"/>
  <c r="N6" i="9" l="1"/>
  <c r="N8"/>
  <c r="N12"/>
  <c r="N30"/>
  <c r="N26"/>
  <c r="N24"/>
  <c r="N9"/>
  <c r="N31"/>
  <c r="N40"/>
  <c r="N7"/>
  <c r="N16"/>
  <c r="N34"/>
  <c r="N35"/>
  <c r="N27"/>
  <c r="N14"/>
  <c r="N20"/>
  <c r="N22"/>
  <c r="N28"/>
  <c r="N25"/>
  <c r="N33"/>
  <c r="N18"/>
  <c r="N36"/>
  <c r="N11"/>
  <c r="N37"/>
  <c r="N32"/>
  <c r="N19"/>
  <c r="N39"/>
  <c r="N38"/>
  <c r="N21"/>
  <c r="N29"/>
  <c r="N10"/>
  <c r="HM10" s="1"/>
  <c r="N23"/>
  <c r="N13"/>
  <c r="HM13" s="1"/>
  <c r="N17"/>
  <c r="N15"/>
  <c r="HM12"/>
  <c r="HM6"/>
  <c r="GS5"/>
  <c r="GS10" s="1"/>
  <c r="HM8"/>
  <c r="HM11"/>
  <c r="M15"/>
  <c r="M20"/>
  <c r="M26"/>
  <c r="M25"/>
  <c r="M10"/>
  <c r="M37"/>
  <c r="M33"/>
  <c r="M22"/>
  <c r="M19"/>
  <c r="M40"/>
  <c r="M34"/>
  <c r="M11"/>
  <c r="M31"/>
  <c r="M23"/>
  <c r="M32"/>
  <c r="M29"/>
  <c r="M18"/>
  <c r="M38"/>
  <c r="M39"/>
  <c r="M12"/>
  <c r="M14"/>
  <c r="M24"/>
  <c r="M30"/>
  <c r="M16"/>
  <c r="M27"/>
  <c r="M8"/>
  <c r="M21"/>
  <c r="M9"/>
  <c r="HL9" s="1"/>
  <c r="M17"/>
  <c r="M13"/>
  <c r="M35"/>
  <c r="M28"/>
  <c r="M36"/>
  <c r="M6"/>
  <c r="M7"/>
  <c r="K94"/>
  <c r="L34"/>
  <c r="L40"/>
  <c r="L18"/>
  <c r="L14"/>
  <c r="L30"/>
  <c r="K83"/>
  <c r="L8"/>
  <c r="L20"/>
  <c r="L10"/>
  <c r="K96"/>
  <c r="L22"/>
  <c r="K93"/>
  <c r="L31"/>
  <c r="L21"/>
  <c r="L37"/>
  <c r="K84"/>
  <c r="K89"/>
  <c r="L9"/>
  <c r="L24"/>
  <c r="L11"/>
  <c r="L7"/>
  <c r="L25"/>
  <c r="L38"/>
  <c r="L29"/>
  <c r="L16"/>
  <c r="K92"/>
  <c r="L36"/>
  <c r="L32"/>
  <c r="L35"/>
  <c r="L39"/>
  <c r="K91"/>
  <c r="L28"/>
  <c r="K86"/>
  <c r="L13"/>
  <c r="L27"/>
  <c r="K90"/>
  <c r="L19"/>
  <c r="K97"/>
  <c r="L26"/>
  <c r="L17"/>
  <c r="L23"/>
  <c r="K85"/>
  <c r="L6"/>
  <c r="K88"/>
  <c r="K95"/>
  <c r="L12"/>
  <c r="L15"/>
  <c r="L33"/>
  <c r="K87"/>
  <c r="F30"/>
  <c r="F34"/>
  <c r="F10"/>
  <c r="E83"/>
  <c r="E93"/>
  <c r="F29"/>
  <c r="F27"/>
  <c r="F15"/>
  <c r="F16"/>
  <c r="F40"/>
  <c r="E96"/>
  <c r="F14"/>
  <c r="E95"/>
  <c r="E89"/>
  <c r="F23"/>
  <c r="E94"/>
  <c r="F37"/>
  <c r="F35"/>
  <c r="F11"/>
  <c r="E91"/>
  <c r="F39"/>
  <c r="F12"/>
  <c r="E90"/>
  <c r="F28"/>
  <c r="F21"/>
  <c r="E87"/>
  <c r="F20"/>
  <c r="F8"/>
  <c r="F19"/>
  <c r="F31"/>
  <c r="E97"/>
  <c r="F13"/>
  <c r="F17"/>
  <c r="F6"/>
  <c r="F24"/>
  <c r="F32"/>
  <c r="E84"/>
  <c r="F38"/>
  <c r="E85"/>
  <c r="F26"/>
  <c r="E92"/>
  <c r="E88"/>
  <c r="F18"/>
  <c r="F33"/>
  <c r="E86"/>
  <c r="F25"/>
  <c r="F36"/>
  <c r="F22"/>
  <c r="F9"/>
  <c r="F7"/>
  <c r="H95"/>
  <c r="H90"/>
  <c r="I39"/>
  <c r="I23"/>
  <c r="I15"/>
  <c r="H94"/>
  <c r="I38"/>
  <c r="I28"/>
  <c r="H89"/>
  <c r="I32"/>
  <c r="H83"/>
  <c r="I7"/>
  <c r="I14"/>
  <c r="H87"/>
  <c r="H84"/>
  <c r="I31"/>
  <c r="H93"/>
  <c r="I29"/>
  <c r="I36"/>
  <c r="H91"/>
  <c r="I35"/>
  <c r="I22"/>
  <c r="I16"/>
  <c r="I8"/>
  <c r="I19"/>
  <c r="I27"/>
  <c r="I18"/>
  <c r="I21"/>
  <c r="H96"/>
  <c r="I30"/>
  <c r="I6"/>
  <c r="I20"/>
  <c r="I13"/>
  <c r="I34"/>
  <c r="I25"/>
  <c r="I40"/>
  <c r="I11"/>
  <c r="H86"/>
  <c r="I10"/>
  <c r="I12"/>
  <c r="H88"/>
  <c r="I24"/>
  <c r="I26"/>
  <c r="I37"/>
  <c r="H85"/>
  <c r="I9"/>
  <c r="HH9" s="1"/>
  <c r="H97"/>
  <c r="I33"/>
  <c r="I17"/>
  <c r="H92"/>
  <c r="HM7"/>
  <c r="GS7"/>
  <c r="HM9"/>
  <c r="GS9"/>
  <c r="K31"/>
  <c r="K8"/>
  <c r="K9"/>
  <c r="J84"/>
  <c r="K6"/>
  <c r="K19"/>
  <c r="J87"/>
  <c r="K36"/>
  <c r="J83"/>
  <c r="K20"/>
  <c r="K11"/>
  <c r="J95"/>
  <c r="K29"/>
  <c r="K17"/>
  <c r="K26"/>
  <c r="K40"/>
  <c r="K28"/>
  <c r="J91"/>
  <c r="J89"/>
  <c r="K12"/>
  <c r="J90"/>
  <c r="J85"/>
  <c r="K30"/>
  <c r="K39"/>
  <c r="J88"/>
  <c r="J86"/>
  <c r="K10"/>
  <c r="K23"/>
  <c r="J92"/>
  <c r="K33"/>
  <c r="J93"/>
  <c r="K35"/>
  <c r="K13"/>
  <c r="K16"/>
  <c r="K32"/>
  <c r="K18"/>
  <c r="K15"/>
  <c r="J96"/>
  <c r="J97"/>
  <c r="K21"/>
  <c r="K25"/>
  <c r="K7"/>
  <c r="HJ7" s="1"/>
  <c r="K34"/>
  <c r="J94"/>
  <c r="K14"/>
  <c r="K24"/>
  <c r="K27"/>
  <c r="K37"/>
  <c r="K22"/>
  <c r="K38"/>
  <c r="G92"/>
  <c r="H27"/>
  <c r="H29"/>
  <c r="G90"/>
  <c r="H23"/>
  <c r="H25"/>
  <c r="G86"/>
  <c r="H13"/>
  <c r="HG13" s="1"/>
  <c r="H38"/>
  <c r="G87"/>
  <c r="G94"/>
  <c r="H31"/>
  <c r="H33"/>
  <c r="H28"/>
  <c r="H32"/>
  <c r="H26"/>
  <c r="H24"/>
  <c r="H15"/>
  <c r="H22"/>
  <c r="H16"/>
  <c r="G97"/>
  <c r="H37"/>
  <c r="H12"/>
  <c r="G88"/>
  <c r="H30"/>
  <c r="G93"/>
  <c r="H39"/>
  <c r="G91"/>
  <c r="H11"/>
  <c r="H20"/>
  <c r="H36"/>
  <c r="H7"/>
  <c r="G96"/>
  <c r="H6"/>
  <c r="H35"/>
  <c r="H18"/>
  <c r="H34"/>
  <c r="G84"/>
  <c r="H9"/>
  <c r="G85"/>
  <c r="H17"/>
  <c r="H40"/>
  <c r="G89"/>
  <c r="H19"/>
  <c r="H14"/>
  <c r="H10"/>
  <c r="G95"/>
  <c r="H8"/>
  <c r="G83"/>
  <c r="H21"/>
  <c r="J30"/>
  <c r="J23"/>
  <c r="J8"/>
  <c r="I83"/>
  <c r="J28"/>
  <c r="J34"/>
  <c r="J33"/>
  <c r="J12"/>
  <c r="J21"/>
  <c r="I87"/>
  <c r="J18"/>
  <c r="J14"/>
  <c r="I93"/>
  <c r="J29"/>
  <c r="I94"/>
  <c r="J10"/>
  <c r="J40"/>
  <c r="J16"/>
  <c r="I97"/>
  <c r="J24"/>
  <c r="I89"/>
  <c r="J39"/>
  <c r="J38"/>
  <c r="J17"/>
  <c r="J37"/>
  <c r="I85"/>
  <c r="J35"/>
  <c r="J25"/>
  <c r="I95"/>
  <c r="J22"/>
  <c r="J27"/>
  <c r="J31"/>
  <c r="J15"/>
  <c r="J11"/>
  <c r="HI11" s="1"/>
  <c r="J20"/>
  <c r="J32"/>
  <c r="J19"/>
  <c r="J13"/>
  <c r="I90"/>
  <c r="I91"/>
  <c r="I86"/>
  <c r="J6"/>
  <c r="I84"/>
  <c r="J36"/>
  <c r="J9"/>
  <c r="J26"/>
  <c r="J7"/>
  <c r="I92"/>
  <c r="I96"/>
  <c r="I88"/>
  <c r="G36"/>
  <c r="G21"/>
  <c r="F91"/>
  <c r="G16"/>
  <c r="G32"/>
  <c r="G20"/>
  <c r="F87"/>
  <c r="F94"/>
  <c r="G19"/>
  <c r="G28"/>
  <c r="F85"/>
  <c r="F86"/>
  <c r="G34"/>
  <c r="G11"/>
  <c r="G39"/>
  <c r="G6"/>
  <c r="G13"/>
  <c r="F88"/>
  <c r="G18"/>
  <c r="F89"/>
  <c r="G30"/>
  <c r="G40"/>
  <c r="G7"/>
  <c r="G14"/>
  <c r="F84"/>
  <c r="G17"/>
  <c r="F90"/>
  <c r="G12"/>
  <c r="F83"/>
  <c r="G31"/>
  <c r="G26"/>
  <c r="G38"/>
  <c r="G24"/>
  <c r="G8"/>
  <c r="F96"/>
  <c r="G23"/>
  <c r="G15"/>
  <c r="G10"/>
  <c r="G22"/>
  <c r="F97"/>
  <c r="G27"/>
  <c r="F93"/>
  <c r="G25"/>
  <c r="G29"/>
  <c r="F95"/>
  <c r="G35"/>
  <c r="G9"/>
  <c r="HF9" s="1"/>
  <c r="F92"/>
  <c r="G33"/>
  <c r="G37"/>
  <c r="E39" i="7"/>
  <c r="N40"/>
  <c r="F40"/>
  <c r="M40"/>
  <c r="L40"/>
  <c r="I40"/>
  <c r="J40"/>
  <c r="H40"/>
  <c r="K40"/>
  <c r="G40"/>
  <c r="E38" i="4"/>
  <c r="J38" i="8" s="1"/>
  <c r="K38"/>
  <c r="M38" s="1"/>
  <c r="L37"/>
  <c r="O37" s="1"/>
  <c r="H36"/>
  <c r="F36"/>
  <c r="G38" i="18"/>
  <c r="E26" i="8"/>
  <c r="A32" i="7"/>
  <c r="A25" i="1"/>
  <c r="B27" i="8"/>
  <c r="C27"/>
  <c r="GS8" i="9" l="1"/>
  <c r="GS11"/>
  <c r="GS6"/>
  <c r="GS4" s="1"/>
  <c r="N4" s="1"/>
  <c r="N2" s="1"/>
  <c r="HF7"/>
  <c r="HF13"/>
  <c r="HF12"/>
  <c r="HF6"/>
  <c r="GZ5"/>
  <c r="GZ9" s="1"/>
  <c r="GW5"/>
  <c r="GW11" s="1"/>
  <c r="HI6"/>
  <c r="HI13"/>
  <c r="HG8"/>
  <c r="HG7"/>
  <c r="HJ8"/>
  <c r="HH10"/>
  <c r="GX5"/>
  <c r="GX9" s="1"/>
  <c r="HH6"/>
  <c r="HE9"/>
  <c r="HP9" s="1"/>
  <c r="M86"/>
  <c r="L86"/>
  <c r="L92"/>
  <c r="M92"/>
  <c r="M84"/>
  <c r="L84"/>
  <c r="M95"/>
  <c r="L95"/>
  <c r="L93"/>
  <c r="M93"/>
  <c r="HK12"/>
  <c r="HK13"/>
  <c r="HK9"/>
  <c r="GT5"/>
  <c r="GT9" s="1"/>
  <c r="HL6"/>
  <c r="HL13"/>
  <c r="HL8"/>
  <c r="HI9"/>
  <c r="GW9"/>
  <c r="HG9"/>
  <c r="HG12"/>
  <c r="HJ13"/>
  <c r="HJ6"/>
  <c r="GV5"/>
  <c r="GV7" s="1"/>
  <c r="HE13"/>
  <c r="HP13" s="1"/>
  <c r="HE8"/>
  <c r="HP8" s="1"/>
  <c r="M91"/>
  <c r="L91"/>
  <c r="M94"/>
  <c r="L94"/>
  <c r="IA2"/>
  <c r="M83"/>
  <c r="L83"/>
  <c r="HK7"/>
  <c r="HK10"/>
  <c r="HL10"/>
  <c r="HF10"/>
  <c r="HF8"/>
  <c r="HF11"/>
  <c r="HI10"/>
  <c r="GW10"/>
  <c r="HI12"/>
  <c r="HG10"/>
  <c r="GY5"/>
  <c r="GY13" s="1"/>
  <c r="HG6"/>
  <c r="HJ12"/>
  <c r="HH11"/>
  <c r="HH13"/>
  <c r="M85"/>
  <c r="L85"/>
  <c r="M97"/>
  <c r="L97"/>
  <c r="L90"/>
  <c r="M90"/>
  <c r="HE11"/>
  <c r="HP11" s="1"/>
  <c r="L96"/>
  <c r="M96"/>
  <c r="HE10"/>
  <c r="HK11"/>
  <c r="HV11" s="1"/>
  <c r="HL12"/>
  <c r="HL11"/>
  <c r="GS14"/>
  <c r="GS13"/>
  <c r="GS12"/>
  <c r="HI7"/>
  <c r="HI8"/>
  <c r="GY14"/>
  <c r="HG11"/>
  <c r="GY11"/>
  <c r="HJ10"/>
  <c r="HJ11"/>
  <c r="HU11" s="1"/>
  <c r="HJ9"/>
  <c r="HX9"/>
  <c r="HH12"/>
  <c r="HH8"/>
  <c r="HH7"/>
  <c r="HE7"/>
  <c r="HP7" s="1"/>
  <c r="M88"/>
  <c r="L88"/>
  <c r="HE6"/>
  <c r="HP6" s="1"/>
  <c r="HA5"/>
  <c r="HA6" s="1"/>
  <c r="HA4" s="1"/>
  <c r="F4" s="1"/>
  <c r="M87"/>
  <c r="L87"/>
  <c r="HE12"/>
  <c r="HP12" s="1"/>
  <c r="M89"/>
  <c r="L89"/>
  <c r="GU5"/>
  <c r="GU6" s="1"/>
  <c r="GU4" s="1"/>
  <c r="L4" s="1"/>
  <c r="HK6"/>
  <c r="HK8"/>
  <c r="HL7"/>
  <c r="L7" i="17"/>
  <c r="AL7" s="1"/>
  <c r="K10"/>
  <c r="J6"/>
  <c r="L6"/>
  <c r="AL6" s="1"/>
  <c r="G6"/>
  <c r="G8"/>
  <c r="K9"/>
  <c r="H9"/>
  <c r="L10"/>
  <c r="AL10" s="1"/>
  <c r="K6"/>
  <c r="I10"/>
  <c r="K7"/>
  <c r="J10"/>
  <c r="L9"/>
  <c r="AL9" s="1"/>
  <c r="H10"/>
  <c r="H8"/>
  <c r="G9"/>
  <c r="I5"/>
  <c r="J8"/>
  <c r="I7"/>
  <c r="J5"/>
  <c r="G7"/>
  <c r="L5"/>
  <c r="AL5" s="1"/>
  <c r="L8"/>
  <c r="AL8" s="1"/>
  <c r="H5"/>
  <c r="I8"/>
  <c r="K5"/>
  <c r="I6"/>
  <c r="H6"/>
  <c r="H7"/>
  <c r="J7"/>
  <c r="G5"/>
  <c r="K8"/>
  <c r="J9"/>
  <c r="I9"/>
  <c r="G10"/>
  <c r="L38" i="8"/>
  <c r="O38" s="1"/>
  <c r="H37"/>
  <c r="F37"/>
  <c r="E40" i="7"/>
  <c r="E39" i="4"/>
  <c r="J39" i="8" s="1"/>
  <c r="K39"/>
  <c r="M39" s="1"/>
  <c r="G39" i="18"/>
  <c r="E27" i="8"/>
  <c r="A33" i="7"/>
  <c r="A26" i="1"/>
  <c r="C28" i="8"/>
  <c r="B28"/>
  <c r="GX12" i="9" l="1"/>
  <c r="GX13"/>
  <c r="HA12"/>
  <c r="GT7"/>
  <c r="GX7"/>
  <c r="GZ8"/>
  <c r="GT10"/>
  <c r="HX12"/>
  <c r="IT12" s="1"/>
  <c r="HV8"/>
  <c r="GX8"/>
  <c r="GT11"/>
  <c r="GX11"/>
  <c r="HU8"/>
  <c r="HT8"/>
  <c r="N3"/>
  <c r="HS8"/>
  <c r="GZ11"/>
  <c r="GZ10"/>
  <c r="HX13"/>
  <c r="GW8"/>
  <c r="HS13"/>
  <c r="GW12"/>
  <c r="GT13"/>
  <c r="GW13"/>
  <c r="HV13"/>
  <c r="HR11"/>
  <c r="GW7"/>
  <c r="HW9"/>
  <c r="GX14"/>
  <c r="GY10"/>
  <c r="GW14"/>
  <c r="HQ11"/>
  <c r="HT9"/>
  <c r="GV9"/>
  <c r="GV10"/>
  <c r="HT7"/>
  <c r="HU12"/>
  <c r="HQ9"/>
  <c r="HX8"/>
  <c r="GV14"/>
  <c r="HS7"/>
  <c r="HU9"/>
  <c r="HW11"/>
  <c r="HQ8"/>
  <c r="GV13"/>
  <c r="HR9"/>
  <c r="HW8"/>
  <c r="IS8" s="1"/>
  <c r="HX7"/>
  <c r="GV11"/>
  <c r="HW12"/>
  <c r="HS9"/>
  <c r="HV9"/>
  <c r="GU8"/>
  <c r="HS12"/>
  <c r="HU10"/>
  <c r="HA10"/>
  <c r="GV12"/>
  <c r="HT12"/>
  <c r="HT10"/>
  <c r="GU10"/>
  <c r="HU6"/>
  <c r="GY9"/>
  <c r="HX11"/>
  <c r="HW6"/>
  <c r="GU13"/>
  <c r="GX10"/>
  <c r="HU7"/>
  <c r="HR7"/>
  <c r="HR8"/>
  <c r="HQ6"/>
  <c r="HQ12"/>
  <c r="GZ13"/>
  <c r="GU11"/>
  <c r="HQ10"/>
  <c r="HV10"/>
  <c r="HA8"/>
  <c r="HA9"/>
  <c r="GX6"/>
  <c r="GX4" s="1"/>
  <c r="I4" s="1"/>
  <c r="HS10"/>
  <c r="HR13"/>
  <c r="HT13"/>
  <c r="HQ13"/>
  <c r="HP10"/>
  <c r="HX10"/>
  <c r="HA11"/>
  <c r="IT13"/>
  <c r="HW7"/>
  <c r="HV6"/>
  <c r="GT12"/>
  <c r="HS11"/>
  <c r="GY6"/>
  <c r="GY4" s="1"/>
  <c r="H4" s="1"/>
  <c r="HR10"/>
  <c r="HW10"/>
  <c r="GT14"/>
  <c r="GU7"/>
  <c r="GV6"/>
  <c r="GV4" s="1"/>
  <c r="K4" s="1"/>
  <c r="HU13"/>
  <c r="GY12"/>
  <c r="HW13"/>
  <c r="GU9"/>
  <c r="GU12"/>
  <c r="HS6"/>
  <c r="GV8"/>
  <c r="GW6"/>
  <c r="GW4" s="1"/>
  <c r="J4" s="1"/>
  <c r="GZ6"/>
  <c r="GZ4" s="1"/>
  <c r="G4" s="1"/>
  <c r="GZ14"/>
  <c r="GZ7"/>
  <c r="L2"/>
  <c r="L3"/>
  <c r="F3"/>
  <c r="F2"/>
  <c r="HA7"/>
  <c r="GU14"/>
  <c r="HR6"/>
  <c r="HX6"/>
  <c r="HV7"/>
  <c r="HA14"/>
  <c r="HA13"/>
  <c r="HR12"/>
  <c r="GT8"/>
  <c r="GT6"/>
  <c r="GT4" s="1"/>
  <c r="M4" s="1"/>
  <c r="HV12"/>
  <c r="GY7"/>
  <c r="GY8"/>
  <c r="HT11"/>
  <c r="HT6"/>
  <c r="GZ12"/>
  <c r="HQ7"/>
  <c r="M10" i="17"/>
  <c r="N10"/>
  <c r="N5"/>
  <c r="M5"/>
  <c r="AM8"/>
  <c r="AP8" s="1"/>
  <c r="AN8"/>
  <c r="AO8" s="1"/>
  <c r="BK8" s="1"/>
  <c r="AS8"/>
  <c r="AS6"/>
  <c r="AM6"/>
  <c r="AN6"/>
  <c r="AM5"/>
  <c r="AO5" s="1"/>
  <c r="BK5" s="1"/>
  <c r="AS5"/>
  <c r="AN5"/>
  <c r="AP5" s="1"/>
  <c r="BL5" s="1"/>
  <c r="N7"/>
  <c r="M7"/>
  <c r="AN9"/>
  <c r="AM9"/>
  <c r="AS9"/>
  <c r="N8"/>
  <c r="M8"/>
  <c r="M9"/>
  <c r="N9"/>
  <c r="AN10"/>
  <c r="AS10"/>
  <c r="AM10"/>
  <c r="N6"/>
  <c r="M6"/>
  <c r="AN7"/>
  <c r="AM7"/>
  <c r="AS7"/>
  <c r="L39" i="8"/>
  <c r="O39" s="1"/>
  <c r="E40" i="4"/>
  <c r="J40" i="8"/>
  <c r="L40" s="1"/>
  <c r="K40"/>
  <c r="M40" s="1"/>
  <c r="F38"/>
  <c r="H38"/>
  <c r="G40" i="18"/>
  <c r="E28" i="8"/>
  <c r="A34" i="7"/>
  <c r="A27" i="1"/>
  <c r="B29" i="8"/>
  <c r="C29"/>
  <c r="IG9" i="9" l="1"/>
  <c r="IR9" s="1"/>
  <c r="II8"/>
  <c r="IT8" s="1"/>
  <c r="IF12"/>
  <c r="IQ12" s="1"/>
  <c r="IE11"/>
  <c r="IP11" s="1"/>
  <c r="IH9"/>
  <c r="IS9" s="1"/>
  <c r="IC6"/>
  <c r="IN6" s="1"/>
  <c r="IC9"/>
  <c r="IN9" s="1"/>
  <c r="IB11"/>
  <c r="IM11" s="1"/>
  <c r="IG7"/>
  <c r="IR7" s="1"/>
  <c r="IA6"/>
  <c r="IL6" s="1"/>
  <c r="IW6" s="1"/>
  <c r="J2"/>
  <c r="J3"/>
  <c r="K3"/>
  <c r="K2"/>
  <c r="L1" s="1"/>
  <c r="IS10"/>
  <c r="IH10"/>
  <c r="IB7"/>
  <c r="IM7" s="1"/>
  <c r="ID9"/>
  <c r="IO9" s="1"/>
  <c r="E18"/>
  <c r="E33"/>
  <c r="E22"/>
  <c r="E35"/>
  <c r="E15"/>
  <c r="E28"/>
  <c r="E37"/>
  <c r="E27"/>
  <c r="E29"/>
  <c r="E19"/>
  <c r="E38"/>
  <c r="E40"/>
  <c r="E23"/>
  <c r="A14"/>
  <c r="E16"/>
  <c r="E36"/>
  <c r="E30"/>
  <c r="E34"/>
  <c r="E32"/>
  <c r="E21"/>
  <c r="E26"/>
  <c r="E39"/>
  <c r="E31"/>
  <c r="E17"/>
  <c r="E24"/>
  <c r="E20"/>
  <c r="E25"/>
  <c r="IH13"/>
  <c r="IS13" s="1"/>
  <c r="IC10"/>
  <c r="IN10" s="1"/>
  <c r="II9"/>
  <c r="IT9" s="1"/>
  <c r="II12"/>
  <c r="IC13"/>
  <c r="IN13" s="1"/>
  <c r="IA11"/>
  <c r="IL11" s="1"/>
  <c r="IW11" s="1"/>
  <c r="IB10"/>
  <c r="IM10" s="1"/>
  <c r="II7"/>
  <c r="IT7" s="1"/>
  <c r="IC8"/>
  <c r="IN8" s="1"/>
  <c r="IE12"/>
  <c r="IP12" s="1"/>
  <c r="IF9"/>
  <c r="IQ9" s="1"/>
  <c r="IE7"/>
  <c r="IP7" s="1"/>
  <c r="ID8"/>
  <c r="IO8" s="1"/>
  <c r="ID6"/>
  <c r="IO6" s="1"/>
  <c r="H3"/>
  <c r="H2"/>
  <c r="IG6"/>
  <c r="IR6" s="1"/>
  <c r="JC6" s="1"/>
  <c r="ID10"/>
  <c r="IO10" s="1"/>
  <c r="IB9"/>
  <c r="IM9" s="1"/>
  <c r="IC7"/>
  <c r="IN7" s="1"/>
  <c r="IS6"/>
  <c r="JD6" s="1"/>
  <c r="IH6"/>
  <c r="IF6"/>
  <c r="IQ6" s="1"/>
  <c r="JB6" s="1"/>
  <c r="IF10"/>
  <c r="IQ10" s="1"/>
  <c r="IH12"/>
  <c r="IS12" s="1"/>
  <c r="ID7"/>
  <c r="IO7" s="1"/>
  <c r="IA7"/>
  <c r="IL7" s="1"/>
  <c r="IW7" s="1"/>
  <c r="IE6"/>
  <c r="IP6" s="1"/>
  <c r="JA6" s="1"/>
  <c r="IG12"/>
  <c r="IR12" s="1"/>
  <c r="IC12"/>
  <c r="IN12" s="1"/>
  <c r="II6"/>
  <c r="IT6" s="1"/>
  <c r="JE6" s="1"/>
  <c r="G2"/>
  <c r="H1" s="1"/>
  <c r="G3"/>
  <c r="IF13"/>
  <c r="IQ13" s="1"/>
  <c r="ID11"/>
  <c r="IO11" s="1"/>
  <c r="IZ11" s="1"/>
  <c r="IS7"/>
  <c r="IH7"/>
  <c r="IT10"/>
  <c r="II10"/>
  <c r="ID13"/>
  <c r="IO13" s="1"/>
  <c r="IB13"/>
  <c r="IM13" s="1"/>
  <c r="IA13"/>
  <c r="IL13" s="1"/>
  <c r="IW13" s="1"/>
  <c r="I3"/>
  <c r="I2"/>
  <c r="J1" s="1"/>
  <c r="IG11"/>
  <c r="IR11" s="1"/>
  <c r="JC11" s="1"/>
  <c r="IE9"/>
  <c r="IP9" s="1"/>
  <c r="IB12"/>
  <c r="IM12" s="1"/>
  <c r="IA12"/>
  <c r="IL12" s="1"/>
  <c r="IW12" s="1"/>
  <c r="IF7"/>
  <c r="IQ7" s="1"/>
  <c r="ID12"/>
  <c r="IO12" s="1"/>
  <c r="IB8"/>
  <c r="IM8" s="1"/>
  <c r="IA8"/>
  <c r="IL8" s="1"/>
  <c r="IF8"/>
  <c r="IQ8" s="1"/>
  <c r="IC11"/>
  <c r="IN11" s="1"/>
  <c r="IY11" s="1"/>
  <c r="IE8"/>
  <c r="IP8" s="1"/>
  <c r="M2"/>
  <c r="N1" s="1"/>
  <c r="M3"/>
  <c r="II13"/>
  <c r="IA10"/>
  <c r="IL10" s="1"/>
  <c r="IW10" s="1"/>
  <c r="IE13"/>
  <c r="IP13" s="1"/>
  <c r="JA13" s="1"/>
  <c r="IG10"/>
  <c r="IR10" s="1"/>
  <c r="IB6"/>
  <c r="IM6" s="1"/>
  <c r="IX6" s="1"/>
  <c r="IT11"/>
  <c r="JE11" s="1"/>
  <c r="II11"/>
  <c r="IE10"/>
  <c r="IP10" s="1"/>
  <c r="IH8"/>
  <c r="IB2"/>
  <c r="IH11"/>
  <c r="IS11" s="1"/>
  <c r="JD11" s="1"/>
  <c r="IA9"/>
  <c r="IL9" s="1"/>
  <c r="IW9" s="1"/>
  <c r="IG13"/>
  <c r="IR13" s="1"/>
  <c r="JC13" s="1"/>
  <c r="IF11"/>
  <c r="IQ11" s="1"/>
  <c r="JB11" s="1"/>
  <c r="IG8"/>
  <c r="IR8" s="1"/>
  <c r="BO10" i="17"/>
  <c r="AU10"/>
  <c r="AV10" s="1"/>
  <c r="AT10"/>
  <c r="BO5"/>
  <c r="AT5"/>
  <c r="AU5"/>
  <c r="BO6"/>
  <c r="AU6"/>
  <c r="AT6"/>
  <c r="BO8"/>
  <c r="AU8"/>
  <c r="AV8" s="1"/>
  <c r="AX8" s="1"/>
  <c r="AT8"/>
  <c r="BO7"/>
  <c r="AT7"/>
  <c r="AU7"/>
  <c r="BO9"/>
  <c r="AU9"/>
  <c r="AV9" s="1"/>
  <c r="AT9"/>
  <c r="AO7"/>
  <c r="BK7" s="1"/>
  <c r="AP7"/>
  <c r="BL7" s="1"/>
  <c r="AO10"/>
  <c r="AP10"/>
  <c r="AP9"/>
  <c r="AO9"/>
  <c r="AO6"/>
  <c r="AP6"/>
  <c r="BL8"/>
  <c r="AY8"/>
  <c r="O40" i="8"/>
  <c r="H39"/>
  <c r="F39"/>
  <c r="E29"/>
  <c r="A35" i="7"/>
  <c r="A28" i="1"/>
  <c r="C30" i="8"/>
  <c r="B30"/>
  <c r="JA11" i="9" l="1"/>
  <c r="IZ7"/>
  <c r="IZ6"/>
  <c r="JB7"/>
  <c r="IY6"/>
  <c r="JD7"/>
  <c r="IX13"/>
  <c r="JD13"/>
  <c r="IZ13"/>
  <c r="JA10"/>
  <c r="JC10"/>
  <c r="M1"/>
  <c r="JC7"/>
  <c r="JA7"/>
  <c r="JE7"/>
  <c r="K1"/>
  <c r="JD12"/>
  <c r="JE12"/>
  <c r="JA8"/>
  <c r="JB8"/>
  <c r="JC12"/>
  <c r="IZ10"/>
  <c r="IZ8"/>
  <c r="IY8"/>
  <c r="IY13"/>
  <c r="IY10"/>
  <c r="D2"/>
  <c r="IX7"/>
  <c r="JB12"/>
  <c r="IX8"/>
  <c r="IX12"/>
  <c r="JB10"/>
  <c r="IY7"/>
  <c r="JC9"/>
  <c r="JB9"/>
  <c r="IX10"/>
  <c r="JE13"/>
  <c r="G1"/>
  <c r="D1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JD10"/>
  <c r="JD9"/>
  <c r="IW8"/>
  <c r="JD8"/>
  <c r="IY9"/>
  <c r="JC8"/>
  <c r="IZ12"/>
  <c r="JA9"/>
  <c r="JE10"/>
  <c r="JB13"/>
  <c r="IY12"/>
  <c r="IX9"/>
  <c r="I1"/>
  <c r="JE8"/>
  <c r="JA12"/>
  <c r="JE9"/>
  <c r="IZ9"/>
  <c r="IX11"/>
  <c r="AY9" i="17"/>
  <c r="BL9"/>
  <c r="BK9"/>
  <c r="AX9"/>
  <c r="AY10"/>
  <c r="BL10"/>
  <c r="AW7"/>
  <c r="AY7" s="1"/>
  <c r="AV7"/>
  <c r="AX7" s="1"/>
  <c r="BL6"/>
  <c r="AY6"/>
  <c r="BK6"/>
  <c r="AX6"/>
  <c r="AX10"/>
  <c r="BK10"/>
  <c r="AW6"/>
  <c r="AV6"/>
  <c r="AV5"/>
  <c r="AX5" s="1"/>
  <c r="AW5"/>
  <c r="AY5" s="1"/>
  <c r="H40" i="8"/>
  <c r="F40"/>
  <c r="A36" i="7"/>
  <c r="E30" i="8"/>
  <c r="A29" i="1"/>
  <c r="C31" i="8"/>
  <c r="B31"/>
  <c r="E31" l="1"/>
  <c r="A30" i="1"/>
  <c r="C32" i="8"/>
  <c r="B32"/>
  <c r="A37" i="7"/>
  <c r="A38" l="1"/>
  <c r="E32" i="8"/>
  <c r="A31" i="1"/>
  <c r="C33" i="8"/>
  <c r="B33"/>
  <c r="E33" l="1"/>
  <c r="A32" i="1"/>
  <c r="C34" i="8"/>
  <c r="B34"/>
  <c r="A39" i="7"/>
  <c r="A40" l="1"/>
  <c r="E34" i="8"/>
  <c r="A33" i="1"/>
  <c r="B35" i="8"/>
  <c r="C35"/>
  <c r="E35" l="1"/>
  <c r="A34" i="1"/>
  <c r="C36" i="8"/>
  <c r="B36"/>
  <c r="E36" l="1"/>
  <c r="A35" i="1"/>
  <c r="B37" i="8"/>
  <c r="C37"/>
  <c r="E37" l="1"/>
  <c r="A36" i="1"/>
  <c r="C38" i="8"/>
  <c r="B38"/>
  <c r="E38" l="1"/>
  <c r="A37" i="1"/>
  <c r="B39" i="8"/>
  <c r="C39"/>
  <c r="E39" l="1"/>
  <c r="A38" i="1"/>
  <c r="A39" s="1"/>
  <c r="A40" s="1"/>
  <c r="B40" i="8"/>
  <c r="C40"/>
  <c r="E40" l="1"/>
  <c r="AK17" i="14" l="1"/>
  <c r="AH17"/>
  <c r="AL17" s="1"/>
  <c r="Y17"/>
  <c r="AP17" s="1"/>
  <c r="AA17"/>
  <c r="AR17"/>
  <c r="AF17"/>
  <c r="AJ17"/>
  <c r="AR13"/>
  <c r="AK13"/>
  <c r="AF13"/>
  <c r="AJ13"/>
  <c r="AA13"/>
  <c r="AK11"/>
  <c r="AH11"/>
  <c r="AL11" s="1"/>
  <c r="AR11"/>
  <c r="AA11"/>
  <c r="AF11"/>
  <c r="AJ11"/>
  <c r="AR16"/>
  <c r="AK16"/>
  <c r="AJ16"/>
  <c r="AF16"/>
  <c r="AA16"/>
  <c r="AA15"/>
  <c r="AF15"/>
  <c r="AR15"/>
  <c r="AJ15"/>
  <c r="AK15"/>
  <c r="AA14"/>
  <c r="AR14"/>
  <c r="AF14"/>
  <c r="AK14"/>
  <c r="AJ14"/>
  <c r="AK12"/>
  <c r="AH12"/>
  <c r="AL12" s="1"/>
  <c r="Y12"/>
  <c r="AP12" s="1"/>
  <c r="AA12"/>
  <c r="AR12"/>
  <c r="AJ12"/>
  <c r="AF12"/>
  <c r="AI14"/>
  <c r="AO13"/>
  <c r="AI13"/>
  <c r="AM12"/>
  <c r="U8"/>
  <c r="AI16"/>
  <c r="AO15"/>
  <c r="AM15"/>
  <c r="AH13"/>
  <c r="AL13" s="1"/>
  <c r="AH16"/>
  <c r="AL16" s="1"/>
  <c r="Y16"/>
  <c r="AP16" s="1"/>
  <c r="AO11"/>
  <c r="AO17"/>
  <c r="AM17"/>
  <c r="Y13"/>
  <c r="AP13" s="1"/>
  <c r="AH15"/>
  <c r="AL15" s="1"/>
  <c r="Y15"/>
  <c r="AP15" s="1"/>
  <c r="Y14"/>
  <c r="AP14" s="1"/>
  <c r="AH10"/>
  <c r="AL10" s="1"/>
  <c r="Z15" i="15"/>
  <c r="AM17"/>
  <c r="W11"/>
  <c r="Y11" i="14"/>
  <c r="AP11" s="1"/>
  <c r="AF10"/>
  <c r="AR10"/>
  <c r="AA10"/>
  <c r="AH14"/>
  <c r="AL14" s="1"/>
  <c r="Y14" i="15"/>
  <c r="AP14" s="1"/>
  <c r="AK10" i="14"/>
  <c r="AG13" i="15"/>
  <c r="AJ13" s="1"/>
  <c r="AJ10" i="14"/>
  <c r="Y10"/>
  <c r="AP10" s="1"/>
  <c r="X10"/>
  <c r="AI12" l="1"/>
  <c r="AF8"/>
  <c r="BH32" s="1"/>
  <c r="AM16"/>
  <c r="AO16"/>
  <c r="AK8"/>
  <c r="BJ86" s="1"/>
  <c r="AA8"/>
  <c r="AJ8"/>
  <c r="BG18" s="1"/>
  <c r="AR8"/>
  <c r="BJ58" s="1"/>
  <c r="Y8"/>
  <c r="BA25" s="1"/>
  <c r="AM13"/>
  <c r="AI17"/>
  <c r="AM11"/>
  <c r="BK59"/>
  <c r="BL95"/>
  <c r="BL73"/>
  <c r="BL58"/>
  <c r="BL43"/>
  <c r="BL28"/>
  <c r="BL80"/>
  <c r="BL65"/>
  <c r="BL50"/>
  <c r="BL35"/>
  <c r="BL20"/>
  <c r="AP8"/>
  <c r="BK71" s="1"/>
  <c r="AO14"/>
  <c r="AI11"/>
  <c r="X8"/>
  <c r="BB17" s="1"/>
  <c r="AM10"/>
  <c r="AO10"/>
  <c r="AK10" i="15"/>
  <c r="AI10"/>
  <c r="T8"/>
  <c r="AQ10"/>
  <c r="AL10"/>
  <c r="AG10"/>
  <c r="AM10"/>
  <c r="AI10" i="14"/>
  <c r="AE10" i="15"/>
  <c r="AN10"/>
  <c r="Z13"/>
  <c r="AL13"/>
  <c r="AE13"/>
  <c r="Y13"/>
  <c r="AP13" s="1"/>
  <c r="AQ13"/>
  <c r="AM13"/>
  <c r="W13"/>
  <c r="AN11"/>
  <c r="AI11"/>
  <c r="AK11"/>
  <c r="AL8" i="14"/>
  <c r="AQ16" i="15"/>
  <c r="Z16"/>
  <c r="AL16"/>
  <c r="AG16"/>
  <c r="AJ16" s="1"/>
  <c r="AE16"/>
  <c r="AM16"/>
  <c r="Y16"/>
  <c r="AP16" s="1"/>
  <c r="Z12"/>
  <c r="AL12"/>
  <c r="AQ12"/>
  <c r="Y12"/>
  <c r="AP12" s="1"/>
  <c r="AM12"/>
  <c r="AE12"/>
  <c r="AG12"/>
  <c r="AJ12" s="1"/>
  <c r="AE14"/>
  <c r="Z14"/>
  <c r="AM14"/>
  <c r="AQ14"/>
  <c r="AG14"/>
  <c r="AJ14" s="1"/>
  <c r="W14"/>
  <c r="AL14"/>
  <c r="AQ11"/>
  <c r="AM11"/>
  <c r="Z11"/>
  <c r="AL11"/>
  <c r="AG11"/>
  <c r="AJ11" s="1"/>
  <c r="AE11"/>
  <c r="Y11"/>
  <c r="AP11" s="1"/>
  <c r="AH8" i="14"/>
  <c r="W16" i="15"/>
  <c r="W12"/>
  <c r="AG17"/>
  <c r="AJ17" s="1"/>
  <c r="AI15" i="14"/>
  <c r="AL15" i="15"/>
  <c r="AQ15"/>
  <c r="BK14" i="14"/>
  <c r="BK66"/>
  <c r="BC21"/>
  <c r="BK51"/>
  <c r="BK81"/>
  <c r="AO12"/>
  <c r="AL17" i="15"/>
  <c r="Y17"/>
  <c r="AP17" s="1"/>
  <c r="AM15"/>
  <c r="BK44" i="14"/>
  <c r="BB30"/>
  <c r="BC17"/>
  <c r="BL13"/>
  <c r="BK21"/>
  <c r="Z17" i="15"/>
  <c r="AE17"/>
  <c r="W17"/>
  <c r="Y15"/>
  <c r="AP15" s="1"/>
  <c r="AE15"/>
  <c r="BC33" i="14"/>
  <c r="BB14"/>
  <c r="BK29"/>
  <c r="BB18"/>
  <c r="BK36"/>
  <c r="BB26"/>
  <c r="BC13"/>
  <c r="AQ17" i="15"/>
  <c r="AM14" i="14"/>
  <c r="W15" i="15"/>
  <c r="AG15"/>
  <c r="AJ15" s="1"/>
  <c r="BC25" i="14"/>
  <c r="BK96"/>
  <c r="BB34"/>
  <c r="BK89"/>
  <c r="BH85" l="1"/>
  <c r="BH17"/>
  <c r="BK54"/>
  <c r="BJ26"/>
  <c r="BJ18"/>
  <c r="BK84"/>
  <c r="BI79"/>
  <c r="BG95"/>
  <c r="BK76"/>
  <c r="BK16"/>
  <c r="BK24"/>
  <c r="BG80"/>
  <c r="BG28"/>
  <c r="BH55"/>
  <c r="BH92"/>
  <c r="BJ73"/>
  <c r="BH40"/>
  <c r="BK61"/>
  <c r="BJ48"/>
  <c r="BJ43"/>
  <c r="BH62"/>
  <c r="BJ28"/>
  <c r="BH70"/>
  <c r="BH77"/>
  <c r="BH47"/>
  <c r="BJ78"/>
  <c r="BJ11"/>
  <c r="BG20"/>
  <c r="BH10"/>
  <c r="BJ41"/>
  <c r="BG58"/>
  <c r="BK91"/>
  <c r="BA21"/>
  <c r="BI66"/>
  <c r="BB28"/>
  <c r="BK64"/>
  <c r="BA13"/>
  <c r="BC29"/>
  <c r="BB21"/>
  <c r="BG65"/>
  <c r="BI19"/>
  <c r="BJ63"/>
  <c r="BG43"/>
  <c r="BK87"/>
  <c r="BB16"/>
  <c r="BA17"/>
  <c r="BI96"/>
  <c r="BI91"/>
  <c r="BA29"/>
  <c r="BK12"/>
  <c r="BI29"/>
  <c r="BI72"/>
  <c r="BK39"/>
  <c r="BI27"/>
  <c r="BK9"/>
  <c r="BJ71"/>
  <c r="BI57"/>
  <c r="BG35"/>
  <c r="BI31"/>
  <c r="BJ33"/>
  <c r="BI49"/>
  <c r="BI94"/>
  <c r="BI34"/>
  <c r="BJ93"/>
  <c r="BI87"/>
  <c r="BI64"/>
  <c r="BG73"/>
  <c r="BG50"/>
  <c r="BG88"/>
  <c r="BK46"/>
  <c r="BK31"/>
  <c r="BI12"/>
  <c r="BG26"/>
  <c r="BG93"/>
  <c r="BG13"/>
  <c r="BI24"/>
  <c r="BG33"/>
  <c r="BI69"/>
  <c r="BG63"/>
  <c r="BK73"/>
  <c r="BG41"/>
  <c r="BG56"/>
  <c r="BI43"/>
  <c r="BG48"/>
  <c r="BG86"/>
  <c r="BH28"/>
  <c r="BI84"/>
  <c r="BI61"/>
  <c r="BI9"/>
  <c r="BI46"/>
  <c r="BI54"/>
  <c r="BI76"/>
  <c r="BJ20"/>
  <c r="BI14"/>
  <c r="BK34"/>
  <c r="BI21"/>
  <c r="BI74"/>
  <c r="BK42"/>
  <c r="BK19"/>
  <c r="BK94"/>
  <c r="BJ13"/>
  <c r="BJ56"/>
  <c r="BK79"/>
  <c r="BJ80"/>
  <c r="BJ35"/>
  <c r="BI16"/>
  <c r="BG71"/>
  <c r="BL88"/>
  <c r="BI41"/>
  <c r="BG11"/>
  <c r="BL86"/>
  <c r="BA33"/>
  <c r="BK49"/>
  <c r="BI51"/>
  <c r="BI81"/>
  <c r="BJ95"/>
  <c r="BH26"/>
  <c r="BI36"/>
  <c r="BL11"/>
  <c r="BK57"/>
  <c r="BI59"/>
  <c r="BJ88"/>
  <c r="BJ50"/>
  <c r="BJ65"/>
  <c r="BK27"/>
  <c r="BB32"/>
  <c r="BG78"/>
  <c r="BB24"/>
  <c r="BI89"/>
  <c r="BL70"/>
  <c r="BL62"/>
  <c r="BL10"/>
  <c r="BL47"/>
  <c r="BL25"/>
  <c r="BL32"/>
  <c r="BL92"/>
  <c r="BL55"/>
  <c r="BL40"/>
  <c r="BL77"/>
  <c r="BL17"/>
  <c r="BB12"/>
  <c r="BL48"/>
  <c r="BL33"/>
  <c r="BL93"/>
  <c r="BL26"/>
  <c r="BL41"/>
  <c r="BL63"/>
  <c r="BL78"/>
  <c r="BL18"/>
  <c r="BL56"/>
  <c r="BL71"/>
  <c r="BO15"/>
  <c r="Z8" i="15"/>
  <c r="BA12" s="1"/>
  <c r="BH80" i="14"/>
  <c r="BK10"/>
  <c r="BH65"/>
  <c r="BH50"/>
  <c r="BK47"/>
  <c r="BH88"/>
  <c r="BK17"/>
  <c r="BH95"/>
  <c r="BH35"/>
  <c r="BK25"/>
  <c r="BK85"/>
  <c r="BH73"/>
  <c r="BK62"/>
  <c r="BK32"/>
  <c r="BH58"/>
  <c r="BH20"/>
  <c r="BH13"/>
  <c r="BH43"/>
  <c r="BK55"/>
  <c r="BK77"/>
  <c r="BK40"/>
  <c r="BK92"/>
  <c r="AI13" i="15"/>
  <c r="AN13"/>
  <c r="AK13"/>
  <c r="AP10"/>
  <c r="AP8" s="1"/>
  <c r="BG11" s="1"/>
  <c r="Y8"/>
  <c r="BL11" s="1"/>
  <c r="AI8" i="14"/>
  <c r="AQ8" i="15"/>
  <c r="BG12" s="1"/>
  <c r="AO8" i="14"/>
  <c r="AK14" i="15"/>
  <c r="AN14"/>
  <c r="AI14"/>
  <c r="AM8"/>
  <c r="BL27"/>
  <c r="BA22"/>
  <c r="BL34"/>
  <c r="BJ74"/>
  <c r="BJ89"/>
  <c r="BJ21"/>
  <c r="BL64"/>
  <c r="BC12"/>
  <c r="BC20"/>
  <c r="BA18"/>
  <c r="BJ14"/>
  <c r="BA34"/>
  <c r="BJ51"/>
  <c r="BL42"/>
  <c r="BL12"/>
  <c r="BJ81"/>
  <c r="BC24"/>
  <c r="BJ36"/>
  <c r="BC16"/>
  <c r="BA26"/>
  <c r="BA30"/>
  <c r="BL57"/>
  <c r="BJ44"/>
  <c r="BC32"/>
  <c r="BJ96"/>
  <c r="BJ29"/>
  <c r="BL49"/>
  <c r="BL72"/>
  <c r="BJ66"/>
  <c r="BL94"/>
  <c r="BL79"/>
  <c r="BL19"/>
  <c r="AM8" i="14"/>
  <c r="AK12" i="15"/>
  <c r="AN12"/>
  <c r="AI12"/>
  <c r="BI92" i="14"/>
  <c r="BH11"/>
  <c r="BH78"/>
  <c r="BH71"/>
  <c r="BH86"/>
  <c r="BH93"/>
  <c r="BH18"/>
  <c r="BI25"/>
  <c r="BI77"/>
  <c r="BI70"/>
  <c r="BI55"/>
  <c r="BI62"/>
  <c r="BI47"/>
  <c r="BH41"/>
  <c r="BI17"/>
  <c r="BH56"/>
  <c r="BH63"/>
  <c r="BH48"/>
  <c r="BI85"/>
  <c r="BI32"/>
  <c r="BI10"/>
  <c r="BH33"/>
  <c r="AG8" i="15"/>
  <c r="AJ10"/>
  <c r="AJ8" s="1"/>
  <c r="BK13" i="14"/>
  <c r="BH89"/>
  <c r="BK50"/>
  <c r="BK95"/>
  <c r="BH21"/>
  <c r="BH59"/>
  <c r="BH96"/>
  <c r="BH66"/>
  <c r="BH74"/>
  <c r="BK20"/>
  <c r="BH44"/>
  <c r="BH14"/>
  <c r="BK88"/>
  <c r="BK28"/>
  <c r="BK58"/>
  <c r="BK65"/>
  <c r="BB13"/>
  <c r="BH51"/>
  <c r="BB29"/>
  <c r="BH81"/>
  <c r="BK43"/>
  <c r="BH36"/>
  <c r="BK80"/>
  <c r="BB33"/>
  <c r="BK35"/>
  <c r="BB25"/>
  <c r="AI17" i="15"/>
  <c r="AK17"/>
  <c r="AN17"/>
  <c r="AN15"/>
  <c r="AK15"/>
  <c r="AI15"/>
  <c r="AN16"/>
  <c r="AK16"/>
  <c r="AI16"/>
  <c r="AE8"/>
  <c r="AL8"/>
  <c r="BI17" s="1"/>
  <c r="W8"/>
  <c r="BD31" i="14" l="1"/>
  <c r="X4" s="1"/>
  <c r="BD23"/>
  <c r="X3" s="1"/>
  <c r="BD15"/>
  <c r="AK8" i="15"/>
  <c r="BG50" s="1"/>
  <c r="AI8"/>
  <c r="BH76" s="1"/>
  <c r="AN8"/>
  <c r="BJ54" s="1"/>
  <c r="BB20"/>
  <c r="BC28"/>
  <c r="BH41"/>
  <c r="BI32"/>
  <c r="BH33"/>
  <c r="BH93"/>
  <c r="BH71"/>
  <c r="BH78"/>
  <c r="BH56"/>
  <c r="BI25"/>
  <c r="BI77"/>
  <c r="BI62"/>
  <c r="BH63"/>
  <c r="BH11"/>
  <c r="BH18"/>
  <c r="BI85"/>
  <c r="BI70"/>
  <c r="BI10"/>
  <c r="BI55"/>
  <c r="BI92"/>
  <c r="BH86"/>
  <c r="BH48"/>
  <c r="BI47"/>
  <c r="BG70" i="14"/>
  <c r="BI18"/>
  <c r="BH76"/>
  <c r="BG17"/>
  <c r="BG77"/>
  <c r="BH61"/>
  <c r="BG92"/>
  <c r="BG32"/>
  <c r="BG62"/>
  <c r="BH16"/>
  <c r="BH46"/>
  <c r="BI33"/>
  <c r="BG47"/>
  <c r="BI56"/>
  <c r="BG85"/>
  <c r="BH91"/>
  <c r="BI78"/>
  <c r="BI11"/>
  <c r="BG55"/>
  <c r="BI71"/>
  <c r="BI86"/>
  <c r="BI48"/>
  <c r="BG25"/>
  <c r="BI26"/>
  <c r="BI63"/>
  <c r="BG40"/>
  <c r="BH31"/>
  <c r="BI93"/>
  <c r="BH54"/>
  <c r="BH69"/>
  <c r="BH39"/>
  <c r="BH84"/>
  <c r="BH9"/>
  <c r="BI76" i="15"/>
  <c r="BG63"/>
  <c r="BI46"/>
  <c r="BI69"/>
  <c r="BG56"/>
  <c r="BG71"/>
  <c r="BI84"/>
  <c r="BG18"/>
  <c r="BI16"/>
  <c r="BG93"/>
  <c r="BG33"/>
  <c r="BG26"/>
  <c r="BI9"/>
  <c r="BI54"/>
  <c r="BG48"/>
  <c r="BG86"/>
  <c r="BI24"/>
  <c r="BG78"/>
  <c r="BI91"/>
  <c r="BG41"/>
  <c r="BI61"/>
  <c r="BI31"/>
  <c r="BJ47" i="14"/>
  <c r="BJ17"/>
  <c r="BK41"/>
  <c r="BJ77"/>
  <c r="BJ62"/>
  <c r="BI80"/>
  <c r="BK56"/>
  <c r="BK78"/>
  <c r="BJ32"/>
  <c r="BJ92"/>
  <c r="BI50"/>
  <c r="BH79"/>
  <c r="BH94"/>
  <c r="BH49"/>
  <c r="BK48"/>
  <c r="BI20"/>
  <c r="BK11"/>
  <c r="BI28"/>
  <c r="BJ70"/>
  <c r="BH34"/>
  <c r="BH64"/>
  <c r="BH87"/>
  <c r="BH72"/>
  <c r="BK18"/>
  <c r="BI88"/>
  <c r="BI95"/>
  <c r="BJ25"/>
  <c r="BH42"/>
  <c r="BJ85"/>
  <c r="BJ10"/>
  <c r="BK63"/>
  <c r="BH57"/>
  <c r="BK86"/>
  <c r="BI65"/>
  <c r="BI58"/>
  <c r="BJ40"/>
  <c r="BH12"/>
  <c r="BK33"/>
  <c r="BI13"/>
  <c r="BH19"/>
  <c r="BI73"/>
  <c r="BI35"/>
  <c r="BK93"/>
  <c r="BK26"/>
  <c r="BJ55"/>
  <c r="BL85"/>
  <c r="BK70"/>
  <c r="BH25"/>
  <c r="BI40"/>
  <c r="BG10"/>
  <c r="BJ50" i="15"/>
  <c r="BL93"/>
  <c r="BI36"/>
  <c r="BI14"/>
  <c r="BA25"/>
  <c r="BJ73"/>
  <c r="BL78"/>
  <c r="BI51"/>
  <c r="BJ95"/>
  <c r="BJ80"/>
  <c r="BK12"/>
  <c r="BK87"/>
  <c r="BI89"/>
  <c r="BK34"/>
  <c r="BB32"/>
  <c r="BB28"/>
  <c r="BK49"/>
  <c r="BL63"/>
  <c r="BA21"/>
  <c r="BJ20"/>
  <c r="BI59"/>
  <c r="BJ13"/>
  <c r="BJ65"/>
  <c r="BJ43"/>
  <c r="BK79"/>
  <c r="BK94"/>
  <c r="BK64"/>
  <c r="BI66"/>
  <c r="BI29"/>
  <c r="BJ35"/>
  <c r="BB16"/>
  <c r="BL18"/>
  <c r="BL71"/>
  <c r="BA17"/>
  <c r="BL56"/>
  <c r="BL26"/>
  <c r="BA33"/>
  <c r="BK27"/>
  <c r="BI21"/>
  <c r="BJ28"/>
  <c r="BK42"/>
  <c r="BL41"/>
  <c r="BL33"/>
  <c r="BL48"/>
  <c r="BA29"/>
  <c r="BI81"/>
  <c r="BJ88"/>
  <c r="BB24"/>
  <c r="BI96"/>
  <c r="BK19"/>
  <c r="BB12"/>
  <c r="BI74"/>
  <c r="BK57"/>
  <c r="BJ64"/>
  <c r="BG96"/>
  <c r="BL46"/>
  <c r="BA32"/>
  <c r="BG81"/>
  <c r="BJ27"/>
  <c r="BG29"/>
  <c r="BL39"/>
  <c r="BL16"/>
  <c r="BL69"/>
  <c r="BL9"/>
  <c r="BJ87"/>
  <c r="BL91"/>
  <c r="BG36"/>
  <c r="BG21"/>
  <c r="BJ12"/>
  <c r="BL31"/>
  <c r="BJ19"/>
  <c r="BA24"/>
  <c r="BG66"/>
  <c r="BL61"/>
  <c r="BG59"/>
  <c r="BG89"/>
  <c r="BJ79"/>
  <c r="BG51"/>
  <c r="BJ72"/>
  <c r="BA16"/>
  <c r="BG44"/>
  <c r="BJ34"/>
  <c r="BJ94"/>
  <c r="BG74"/>
  <c r="BL54"/>
  <c r="BJ42"/>
  <c r="BJ49"/>
  <c r="BL76"/>
  <c r="BL24"/>
  <c r="BA28"/>
  <c r="BA20"/>
  <c r="BG46"/>
  <c r="BG16"/>
  <c r="BG91"/>
  <c r="BG31"/>
  <c r="BG61"/>
  <c r="BG76"/>
  <c r="BG84"/>
  <c r="BG24"/>
  <c r="BG54"/>
  <c r="BG69"/>
  <c r="BG39"/>
  <c r="BJ84"/>
  <c r="BG72"/>
  <c r="BG27"/>
  <c r="BG64"/>
  <c r="BG34"/>
  <c r="BJ69"/>
  <c r="BG49"/>
  <c r="BG57"/>
  <c r="BG42"/>
  <c r="BJ39"/>
  <c r="BG87"/>
  <c r="BJ24"/>
  <c r="BJ76"/>
  <c r="BG19"/>
  <c r="BJ31"/>
  <c r="BG94"/>
  <c r="BJ16"/>
  <c r="BJ61"/>
  <c r="BJ91"/>
  <c r="BG79"/>
  <c r="BJ46"/>
  <c r="BJ9"/>
  <c r="BK93"/>
  <c r="BI58"/>
  <c r="BJ10"/>
  <c r="BK78"/>
  <c r="BI20"/>
  <c r="BH72"/>
  <c r="BH49"/>
  <c r="BK41"/>
  <c r="BH19"/>
  <c r="BI65"/>
  <c r="BK86"/>
  <c r="BI95"/>
  <c r="BJ32"/>
  <c r="BJ17"/>
  <c r="BH34"/>
  <c r="BK56"/>
  <c r="BJ25"/>
  <c r="BK33"/>
  <c r="BH57"/>
  <c r="BK18"/>
  <c r="BH12"/>
  <c r="BK48"/>
  <c r="BK63"/>
  <c r="BJ77"/>
  <c r="BJ85"/>
  <c r="BJ47"/>
  <c r="BH64"/>
  <c r="BH94"/>
  <c r="BI13"/>
  <c r="BI28"/>
  <c r="BH42"/>
  <c r="BJ62"/>
  <c r="BI80"/>
  <c r="BH79"/>
  <c r="BH87"/>
  <c r="BI50"/>
  <c r="BJ70"/>
  <c r="BJ92"/>
  <c r="BI73"/>
  <c r="BI35"/>
  <c r="BI88"/>
  <c r="BK11"/>
  <c r="BJ40"/>
  <c r="BK26"/>
  <c r="BH27"/>
  <c r="BL87"/>
  <c r="BK72"/>
  <c r="BI42"/>
  <c r="BJ57"/>
  <c r="BH26"/>
  <c r="BL86"/>
  <c r="BI41"/>
  <c r="BJ56"/>
  <c r="BK71"/>
  <c r="BJ48" l="1"/>
  <c r="BJ63"/>
  <c r="BG28"/>
  <c r="BJ71"/>
  <c r="BI49"/>
  <c r="AB10" i="14"/>
  <c r="AB18"/>
  <c r="AB20"/>
  <c r="AB22"/>
  <c r="AB19"/>
  <c r="AB21"/>
  <c r="AB23"/>
  <c r="AB15"/>
  <c r="BI71" i="15"/>
  <c r="BK39"/>
  <c r="BG35"/>
  <c r="BI57"/>
  <c r="BG58"/>
  <c r="BK31"/>
  <c r="BK61"/>
  <c r="BI87"/>
  <c r="BK16"/>
  <c r="BJ93"/>
  <c r="BI34"/>
  <c r="BK46"/>
  <c r="BK54"/>
  <c r="BJ11"/>
  <c r="BI27"/>
  <c r="BG80"/>
  <c r="BJ33"/>
  <c r="BK9"/>
  <c r="AB12" i="14"/>
  <c r="BI26" i="15"/>
  <c r="X2" i="14"/>
  <c r="AB17"/>
  <c r="AB16"/>
  <c r="BH84" i="15"/>
  <c r="BL84"/>
  <c r="BG25"/>
  <c r="BI19"/>
  <c r="BI72"/>
  <c r="BJ41"/>
  <c r="BK91"/>
  <c r="BI12"/>
  <c r="BG43"/>
  <c r="BH54"/>
  <c r="BG17"/>
  <c r="BH46"/>
  <c r="BJ26"/>
  <c r="BI94"/>
  <c r="BJ78"/>
  <c r="BK24"/>
  <c r="BG88"/>
  <c r="BI93"/>
  <c r="BH31"/>
  <c r="BI11"/>
  <c r="BH39"/>
  <c r="BG62"/>
  <c r="BG20"/>
  <c r="BG73"/>
  <c r="BJ86"/>
  <c r="BK76"/>
  <c r="BI79"/>
  <c r="BI33"/>
  <c r="BG85"/>
  <c r="BI18"/>
  <c r="BI78"/>
  <c r="BH91"/>
  <c r="BI64"/>
  <c r="BJ18"/>
  <c r="BG95"/>
  <c r="BG65"/>
  <c r="BK84"/>
  <c r="BH9"/>
  <c r="BH61"/>
  <c r="BG77"/>
  <c r="BG55"/>
  <c r="BI86"/>
  <c r="BG9"/>
  <c r="AB11" i="14"/>
  <c r="AB14"/>
  <c r="AB13"/>
  <c r="BI39" i="15"/>
  <c r="BH24"/>
  <c r="BK69"/>
  <c r="BG32"/>
  <c r="BH16"/>
  <c r="BD31"/>
  <c r="X4" s="1"/>
  <c r="BD15"/>
  <c r="BD23"/>
  <c r="X3" s="1"/>
  <c r="BG92"/>
  <c r="BI48"/>
  <c r="BG70"/>
  <c r="BG40"/>
  <c r="BI63"/>
  <c r="BG47"/>
  <c r="BH69"/>
  <c r="BI56"/>
  <c r="BM45" i="14"/>
  <c r="AG3" s="1"/>
  <c r="BM30"/>
  <c r="AG2" s="1"/>
  <c r="BM75"/>
  <c r="AG5" s="1"/>
  <c r="BM15"/>
  <c r="AG1" s="1"/>
  <c r="BM60"/>
  <c r="AG4" s="1"/>
  <c r="BM90"/>
  <c r="AG6" s="1"/>
  <c r="AB18" i="15" l="1"/>
  <c r="AB20"/>
  <c r="AB21"/>
  <c r="AB23"/>
  <c r="AB19"/>
  <c r="AB22"/>
  <c r="AS18" i="14"/>
  <c r="AS20"/>
  <c r="AS22"/>
  <c r="AS19"/>
  <c r="AS21"/>
  <c r="AS23"/>
  <c r="V10"/>
  <c r="V18"/>
  <c r="V20"/>
  <c r="V22"/>
  <c r="V21"/>
  <c r="V23"/>
  <c r="V19"/>
  <c r="C2"/>
  <c r="X2" i="15"/>
  <c r="G2" s="1"/>
  <c r="AB10"/>
  <c r="BM90"/>
  <c r="AG6" s="1"/>
  <c r="BM30"/>
  <c r="AG2" s="1"/>
  <c r="BM15"/>
  <c r="AG1" s="1"/>
  <c r="V17" i="14"/>
  <c r="V12"/>
  <c r="V16"/>
  <c r="V11"/>
  <c r="V15"/>
  <c r="V14"/>
  <c r="V13"/>
  <c r="AB7"/>
  <c r="AC21" s="1"/>
  <c r="AB8"/>
  <c r="BM45" i="15"/>
  <c r="AG3" s="1"/>
  <c r="BM60"/>
  <c r="AG4" s="1"/>
  <c r="AB12"/>
  <c r="AB17"/>
  <c r="BM75"/>
  <c r="AG5" s="1"/>
  <c r="AB14"/>
  <c r="AB16"/>
  <c r="AB13"/>
  <c r="AB11"/>
  <c r="AB15"/>
  <c r="C3" i="14"/>
  <c r="AS16"/>
  <c r="AS14"/>
  <c r="AS17"/>
  <c r="AS13"/>
  <c r="AS15"/>
  <c r="AS12"/>
  <c r="AS11"/>
  <c r="AS10"/>
  <c r="K3"/>
  <c r="K4"/>
  <c r="C2" i="15" l="1"/>
  <c r="H2" i="14"/>
  <c r="G2" s="1"/>
  <c r="K2" i="15"/>
  <c r="AS23"/>
  <c r="AS18"/>
  <c r="AS21"/>
  <c r="AS20"/>
  <c r="AS19"/>
  <c r="AS22"/>
  <c r="AC22" i="14"/>
  <c r="AC23"/>
  <c r="AC18"/>
  <c r="M2"/>
  <c r="K2" s="1"/>
  <c r="AC19"/>
  <c r="AC20"/>
  <c r="AS10" i="15"/>
  <c r="AC16" i="14"/>
  <c r="AC10"/>
  <c r="AC14"/>
  <c r="AC15"/>
  <c r="AC17"/>
  <c r="AC12"/>
  <c r="AC13"/>
  <c r="AC11"/>
  <c r="C3" i="15"/>
  <c r="G3"/>
  <c r="K4"/>
  <c r="AS12"/>
  <c r="G4"/>
  <c r="AS15"/>
  <c r="AS17"/>
  <c r="AB7"/>
  <c r="AC22" s="1"/>
  <c r="AS11"/>
  <c r="AS16"/>
  <c r="K3"/>
  <c r="AS13"/>
  <c r="AS14"/>
  <c r="AB8"/>
  <c r="AS7" i="14"/>
  <c r="AT14" s="1"/>
  <c r="AS8"/>
  <c r="H3" l="1"/>
  <c r="G4" s="1"/>
  <c r="AC23" i="15"/>
  <c r="AC18"/>
  <c r="AC20"/>
  <c r="AC21"/>
  <c r="AC19"/>
  <c r="AT21" i="14"/>
  <c r="AT19"/>
  <c r="AT23"/>
  <c r="AT20"/>
  <c r="AT22"/>
  <c r="AT18"/>
  <c r="AC8"/>
  <c r="V4" s="1"/>
  <c r="J2" s="1"/>
  <c r="AC13" i="15"/>
  <c r="AS7"/>
  <c r="AT15" s="1"/>
  <c r="AC12"/>
  <c r="AC14"/>
  <c r="AC10"/>
  <c r="AC11"/>
  <c r="AC16"/>
  <c r="AS8"/>
  <c r="AC15"/>
  <c r="AC17"/>
  <c r="AT17" i="14"/>
  <c r="AT16"/>
  <c r="AT13"/>
  <c r="AT10"/>
  <c r="AT15"/>
  <c r="AT11"/>
  <c r="AT12"/>
  <c r="G3" l="1"/>
  <c r="AT17" i="15"/>
  <c r="AT18"/>
  <c r="AT19"/>
  <c r="AT22"/>
  <c r="AT21"/>
  <c r="AT23"/>
  <c r="AT20"/>
  <c r="AT16"/>
  <c r="AT14"/>
  <c r="AT13"/>
  <c r="AT12"/>
  <c r="AT10"/>
  <c r="AT11"/>
  <c r="T6" i="14"/>
  <c r="CJ4" i="17"/>
  <c r="CL5" s="1"/>
  <c r="BR4"/>
  <c r="BT5" s="1"/>
  <c r="F2" i="14"/>
  <c r="W3" i="17"/>
  <c r="N2" i="14"/>
  <c r="AC8" i="15"/>
  <c r="V4" s="1"/>
  <c r="F2" s="1"/>
  <c r="AT8" i="14"/>
  <c r="AC4" s="1"/>
  <c r="AT8" i="15" l="1"/>
  <c r="AC4" s="1"/>
  <c r="AB6" s="1"/>
  <c r="CA4" i="17"/>
  <c r="CC5" s="1"/>
  <c r="J2" i="15"/>
  <c r="CS4" i="17"/>
  <c r="CU5" s="1"/>
  <c r="T6" i="15"/>
  <c r="N2"/>
  <c r="N3" i="14"/>
  <c r="X3" i="17"/>
  <c r="F3" i="14"/>
  <c r="F6" s="1"/>
  <c r="J3"/>
  <c r="G6" s="1"/>
  <c r="CK4" i="17"/>
  <c r="CL6" s="1"/>
  <c r="AB6" i="14"/>
  <c r="BS4" i="17"/>
  <c r="BT6" s="1"/>
  <c r="N3" i="15" l="1"/>
  <c r="J3"/>
  <c r="G6" s="1"/>
  <c r="F3"/>
  <c r="F6" s="1"/>
  <c r="F10" i="14" s="1"/>
  <c r="CB4" i="17"/>
  <c r="CC6" s="1"/>
  <c r="CG7" s="1"/>
  <c r="CT4"/>
  <c r="CU6" s="1"/>
  <c r="CY7" s="1"/>
  <c r="C6" i="15"/>
  <c r="C10" i="14" s="1"/>
  <c r="BX7" i="17"/>
  <c r="BY7"/>
  <c r="C6" i="14"/>
  <c r="CP7" i="17"/>
  <c r="CQ7"/>
  <c r="F8" i="14" l="1"/>
  <c r="CZ7" i="17"/>
  <c r="CH7"/>
  <c r="F9" i="14"/>
  <c r="C9"/>
  <c r="C8"/>
  <c r="JV13" i="18"/>
  <c r="JT8"/>
  <c r="JS9"/>
  <c r="JU7"/>
  <c r="IH5" i="16"/>
  <c r="IH10" s="1"/>
  <c r="IL6"/>
  <c r="IX6" s="1"/>
  <c r="F6" i="18"/>
  <c r="IH6" i="16" l="1"/>
  <c r="JC6"/>
  <c r="JB6"/>
  <c r="JA6"/>
  <c r="IZ6"/>
  <c r="IW6"/>
  <c r="JD6"/>
  <c r="IY6"/>
  <c r="IH12"/>
  <c r="IH7"/>
  <c r="IH13"/>
  <c r="IH8"/>
  <c r="IH11"/>
  <c r="F17" i="18"/>
  <c r="IH5"/>
  <c r="IH6" s="1"/>
  <c r="IL6"/>
  <c r="JE6" i="16"/>
  <c r="IH9"/>
  <c r="IH4" l="1"/>
  <c r="F4" s="1"/>
  <c r="JI6" s="1"/>
  <c r="JT6" s="1"/>
  <c r="F18" i="18"/>
  <c r="KA6" i="16"/>
  <c r="IZ6" i="18"/>
  <c r="IW6"/>
  <c r="IY6"/>
  <c r="IX6"/>
  <c r="JE6"/>
  <c r="JB6"/>
  <c r="JD6"/>
  <c r="JA6"/>
  <c r="JC6"/>
  <c r="IH13"/>
  <c r="IH9"/>
  <c r="IH14"/>
  <c r="IH11"/>
  <c r="IH16"/>
  <c r="IH8"/>
  <c r="IH12"/>
  <c r="IH7"/>
  <c r="IH15"/>
  <c r="IH10"/>
  <c r="JO12" i="16" l="1"/>
  <c r="JZ12" s="1"/>
  <c r="JL11"/>
  <c r="JW11" s="1"/>
  <c r="JK11"/>
  <c r="JV11" s="1"/>
  <c r="JO10"/>
  <c r="JZ10" s="1"/>
  <c r="JJ9"/>
  <c r="JU9" s="1"/>
  <c r="JN9"/>
  <c r="JY9" s="1"/>
  <c r="JK7"/>
  <c r="JV7" s="1"/>
  <c r="JI2"/>
  <c r="JP13"/>
  <c r="KA13" s="1"/>
  <c r="JL7"/>
  <c r="JW7" s="1"/>
  <c r="JP12"/>
  <c r="KA12" s="1"/>
  <c r="JO6"/>
  <c r="JZ6" s="1"/>
  <c r="JI8"/>
  <c r="JT8" s="1"/>
  <c r="JH12"/>
  <c r="JS12" s="1"/>
  <c r="KD12" s="1"/>
  <c r="JM12"/>
  <c r="JX12" s="1"/>
  <c r="JN10"/>
  <c r="JY10" s="1"/>
  <c r="JH8"/>
  <c r="JS8" s="1"/>
  <c r="KD8" s="1"/>
  <c r="JI9"/>
  <c r="JT9" s="1"/>
  <c r="JJ13"/>
  <c r="JU13" s="1"/>
  <c r="JL6"/>
  <c r="JW6" s="1"/>
  <c r="JL13"/>
  <c r="JW13" s="1"/>
  <c r="JM13"/>
  <c r="JX13" s="1"/>
  <c r="JM7"/>
  <c r="JX7" s="1"/>
  <c r="JM9"/>
  <c r="JX9" s="1"/>
  <c r="JI10"/>
  <c r="JT10" s="1"/>
  <c r="JI7"/>
  <c r="JT7" s="1"/>
  <c r="F3"/>
  <c r="JM10"/>
  <c r="JX10" s="1"/>
  <c r="JK12"/>
  <c r="JV12" s="1"/>
  <c r="JN8"/>
  <c r="JY8" s="1"/>
  <c r="JP10"/>
  <c r="KA10" s="1"/>
  <c r="JO9"/>
  <c r="JZ9" s="1"/>
  <c r="JN11"/>
  <c r="JY11" s="1"/>
  <c r="JL9"/>
  <c r="JW9" s="1"/>
  <c r="JP8"/>
  <c r="KA8" s="1"/>
  <c r="JJ6"/>
  <c r="JU6" s="1"/>
  <c r="JH6"/>
  <c r="JS6" s="1"/>
  <c r="JN6"/>
  <c r="JY6" s="1"/>
  <c r="JN7"/>
  <c r="JY7" s="1"/>
  <c r="JK9"/>
  <c r="JV9" s="1"/>
  <c r="JO8"/>
  <c r="JZ8" s="1"/>
  <c r="KK8" s="1"/>
  <c r="JH10"/>
  <c r="JS10" s="1"/>
  <c r="KD10" s="1"/>
  <c r="JJ10"/>
  <c r="JU10" s="1"/>
  <c r="JM8"/>
  <c r="JX8" s="1"/>
  <c r="JI12"/>
  <c r="JT12" s="1"/>
  <c r="JN13"/>
  <c r="JY13" s="1"/>
  <c r="JH7"/>
  <c r="JS7" s="1"/>
  <c r="KD7" s="1"/>
  <c r="JJ8"/>
  <c r="JU8" s="1"/>
  <c r="JK10"/>
  <c r="JV10" s="1"/>
  <c r="JL8"/>
  <c r="JW8" s="1"/>
  <c r="JL10"/>
  <c r="JW10" s="1"/>
  <c r="JJ7"/>
  <c r="JU7" s="1"/>
  <c r="JN12"/>
  <c r="JY12" s="1"/>
  <c r="JP7"/>
  <c r="KA7" s="1"/>
  <c r="JM6"/>
  <c r="JX6" s="1"/>
  <c r="JK6"/>
  <c r="JV6" s="1"/>
  <c r="JP6"/>
  <c r="JH9"/>
  <c r="JS9" s="1"/>
  <c r="F2"/>
  <c r="D2" s="1"/>
  <c r="JL12"/>
  <c r="JW12" s="1"/>
  <c r="JP11"/>
  <c r="KA11" s="1"/>
  <c r="JJ12"/>
  <c r="JU12" s="1"/>
  <c r="KF12" s="1"/>
  <c r="JI11"/>
  <c r="JT11" s="1"/>
  <c r="JJ11"/>
  <c r="JU11" s="1"/>
  <c r="JO13"/>
  <c r="JZ13" s="1"/>
  <c r="JI13"/>
  <c r="JT13" s="1"/>
  <c r="JH13"/>
  <c r="JS13" s="1"/>
  <c r="JK8"/>
  <c r="JV8" s="1"/>
  <c r="JO11"/>
  <c r="JZ11" s="1"/>
  <c r="JH11"/>
  <c r="JS11" s="1"/>
  <c r="JM11"/>
  <c r="JX11" s="1"/>
  <c r="JP9"/>
  <c r="KA9" s="1"/>
  <c r="JO7"/>
  <c r="JZ7" s="1"/>
  <c r="JK13"/>
  <c r="JV13" s="1"/>
  <c r="F19" i="18"/>
  <c r="F20" s="1"/>
  <c r="IH4"/>
  <c r="F4" s="1"/>
  <c r="JM10" s="1"/>
  <c r="JX10" s="1"/>
  <c r="KA6"/>
  <c r="KL12" i="16"/>
  <c r="E18" i="18"/>
  <c r="KK12" i="16" l="1"/>
  <c r="KJ12"/>
  <c r="KE12"/>
  <c r="KH12"/>
  <c r="KL13"/>
  <c r="KH8"/>
  <c r="KE8"/>
  <c r="KH9"/>
  <c r="KI8"/>
  <c r="KH6"/>
  <c r="KF8"/>
  <c r="KI12"/>
  <c r="KG12"/>
  <c r="KG8"/>
  <c r="KL8"/>
  <c r="KF13"/>
  <c r="KJ8"/>
  <c r="KI10"/>
  <c r="KE10"/>
  <c r="KK10"/>
  <c r="KI11"/>
  <c r="JI12" i="18"/>
  <c r="JT12" s="1"/>
  <c r="KI6" i="16"/>
  <c r="KG10"/>
  <c r="KJ9"/>
  <c r="KJ10"/>
  <c r="KL11"/>
  <c r="KL9"/>
  <c r="KJ6"/>
  <c r="KG9"/>
  <c r="E19" i="18"/>
  <c r="KH10" i="16"/>
  <c r="KF9"/>
  <c r="KE11"/>
  <c r="KL10"/>
  <c r="JJ12" i="18"/>
  <c r="JU12" s="1"/>
  <c r="KK9" i="16"/>
  <c r="KD13"/>
  <c r="KI9"/>
  <c r="KK11"/>
  <c r="JO13" i="18"/>
  <c r="JZ13" s="1"/>
  <c r="KF10" i="16"/>
  <c r="KD9"/>
  <c r="KE9"/>
  <c r="JO7" i="18"/>
  <c r="JZ7" s="1"/>
  <c r="KJ7" i="16"/>
  <c r="KL6"/>
  <c r="KF6"/>
  <c r="KG11"/>
  <c r="KE6"/>
  <c r="KD11"/>
  <c r="KH11"/>
  <c r="KK6"/>
  <c r="KD6"/>
  <c r="KF11"/>
  <c r="KJ11"/>
  <c r="KG6"/>
  <c r="JP7" i="18"/>
  <c r="KA7" s="1"/>
  <c r="F3"/>
  <c r="JL11"/>
  <c r="JW11" s="1"/>
  <c r="JN9"/>
  <c r="JY9" s="1"/>
  <c r="KE7" i="16"/>
  <c r="JO8" i="18"/>
  <c r="JZ8" s="1"/>
  <c r="JI7"/>
  <c r="JT7" s="1"/>
  <c r="JJ6"/>
  <c r="JU6" s="1"/>
  <c r="KL7" i="16"/>
  <c r="JH7" i="18"/>
  <c r="JS7" s="1"/>
  <c r="JP12"/>
  <c r="KA12" s="1"/>
  <c r="JP6"/>
  <c r="JO10"/>
  <c r="JZ10" s="1"/>
  <c r="JK8"/>
  <c r="JV8" s="1"/>
  <c r="JL8"/>
  <c r="JW8" s="1"/>
  <c r="KG13" i="16"/>
  <c r="KK7"/>
  <c r="KK13"/>
  <c r="KF7"/>
  <c r="KG7"/>
  <c r="KH13"/>
  <c r="KE13"/>
  <c r="G1"/>
  <c r="D1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KJ13"/>
  <c r="KI7"/>
  <c r="KH7"/>
  <c r="KI13"/>
  <c r="JH11" i="18"/>
  <c r="JO6"/>
  <c r="JZ6" s="1"/>
  <c r="JI6"/>
  <c r="JT6" s="1"/>
  <c r="JM6"/>
  <c r="JX6" s="1"/>
  <c r="JH9"/>
  <c r="JM8"/>
  <c r="JX8" s="1"/>
  <c r="JL12"/>
  <c r="JW12" s="1"/>
  <c r="JL13"/>
  <c r="JW13" s="1"/>
  <c r="JI11"/>
  <c r="JT11" s="1"/>
  <c r="JJ11"/>
  <c r="JU11" s="1"/>
  <c r="JP11"/>
  <c r="KA11" s="1"/>
  <c r="JN7"/>
  <c r="JY7" s="1"/>
  <c r="JJ13"/>
  <c r="JU13" s="1"/>
  <c r="JL10"/>
  <c r="JW10" s="1"/>
  <c r="JP13"/>
  <c r="KA13" s="1"/>
  <c r="JN13"/>
  <c r="JY13" s="1"/>
  <c r="JO11"/>
  <c r="JZ11" s="1"/>
  <c r="JJ9"/>
  <c r="JU9" s="1"/>
  <c r="JM7"/>
  <c r="JX7" s="1"/>
  <c r="JK13"/>
  <c r="JH10"/>
  <c r="JS10" s="1"/>
  <c r="JN6"/>
  <c r="JY6" s="1"/>
  <c r="JL6"/>
  <c r="JW6" s="1"/>
  <c r="JH6"/>
  <c r="JS6" s="1"/>
  <c r="F2"/>
  <c r="G1" s="1"/>
  <c r="D1" s="1"/>
  <c r="JP10"/>
  <c r="KA10" s="1"/>
  <c r="JK12"/>
  <c r="JV12" s="1"/>
  <c r="JI9"/>
  <c r="JT9" s="1"/>
  <c r="JM12"/>
  <c r="JX12" s="1"/>
  <c r="JK9"/>
  <c r="JV9" s="1"/>
  <c r="JM9"/>
  <c r="JX9" s="1"/>
  <c r="JI10"/>
  <c r="JT10" s="1"/>
  <c r="JJ8"/>
  <c r="JU8" s="1"/>
  <c r="JO9"/>
  <c r="JZ9" s="1"/>
  <c r="JN12"/>
  <c r="JY12" s="1"/>
  <c r="JI13"/>
  <c r="JT13" s="1"/>
  <c r="JP8"/>
  <c r="KA8" s="1"/>
  <c r="JL7"/>
  <c r="JW7" s="1"/>
  <c r="JN10"/>
  <c r="JY10" s="1"/>
  <c r="JK6"/>
  <c r="JV6" s="1"/>
  <c r="JI2"/>
  <c r="JN11"/>
  <c r="JY11" s="1"/>
  <c r="JJ10"/>
  <c r="JU10" s="1"/>
  <c r="JM11"/>
  <c r="JX11" s="1"/>
  <c r="JN8"/>
  <c r="JY8" s="1"/>
  <c r="JP9"/>
  <c r="KA9" s="1"/>
  <c r="JH8"/>
  <c r="JS8" s="1"/>
  <c r="JI8"/>
  <c r="JK11"/>
  <c r="JV11" s="1"/>
  <c r="JK10"/>
  <c r="JV10" s="1"/>
  <c r="JL9"/>
  <c r="JW9" s="1"/>
  <c r="JJ7"/>
  <c r="JK7"/>
  <c r="JV7" s="1"/>
  <c r="JO12"/>
  <c r="JZ12" s="1"/>
  <c r="JM13"/>
  <c r="JX13" s="1"/>
  <c r="F21"/>
  <c r="F22" s="1"/>
  <c r="E20"/>
  <c r="JH12"/>
  <c r="K17" i="8"/>
  <c r="J17"/>
  <c r="E17" i="18"/>
  <c r="A14" l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KH6"/>
  <c r="KF6"/>
  <c r="KK6"/>
  <c r="KG6"/>
  <c r="KK12"/>
  <c r="KD6"/>
  <c r="KI6"/>
  <c r="KL6"/>
  <c r="KJ6"/>
  <c r="KE6"/>
  <c r="KH9"/>
  <c r="KG8"/>
  <c r="KJ7"/>
  <c r="KD12"/>
  <c r="KI12"/>
  <c r="KE12"/>
  <c r="KJ12"/>
  <c r="KI9"/>
  <c r="KG12"/>
  <c r="KH12"/>
  <c r="KF12"/>
  <c r="KL9"/>
  <c r="KK9"/>
  <c r="KG9"/>
  <c r="KL12"/>
  <c r="KD9"/>
  <c r="KE9"/>
  <c r="KD8"/>
  <c r="KE8"/>
  <c r="KK8"/>
  <c r="KF9"/>
  <c r="KI8"/>
  <c r="KH8"/>
  <c r="KJ8"/>
  <c r="KL8"/>
  <c r="KF8"/>
  <c r="KJ9"/>
  <c r="KE7"/>
  <c r="KG7"/>
  <c r="D2"/>
  <c r="KH10"/>
  <c r="KE10"/>
  <c r="KL10"/>
  <c r="KJ10"/>
  <c r="KF10"/>
  <c r="KG10"/>
  <c r="KI10"/>
  <c r="KD10"/>
  <c r="KK10"/>
  <c r="KF7"/>
  <c r="KK7"/>
  <c r="KD7"/>
  <c r="KH7"/>
  <c r="KI7"/>
  <c r="KL7"/>
  <c r="KL11"/>
  <c r="KK11"/>
  <c r="KH11"/>
  <c r="KG11"/>
  <c r="KF11"/>
  <c r="KI11"/>
  <c r="KE11"/>
  <c r="KJ11"/>
  <c r="KD11"/>
  <c r="L18" i="8"/>
  <c r="O18" s="1"/>
  <c r="F18" s="1"/>
  <c r="L17"/>
  <c r="M18"/>
  <c r="M17"/>
  <c r="F23" i="18"/>
  <c r="H18" i="8" l="1"/>
  <c r="O17"/>
  <c r="E23" i="18"/>
  <c r="JH13"/>
  <c r="JS13" s="1"/>
  <c r="F24"/>
  <c r="KI13" l="1"/>
  <c r="KF13"/>
  <c r="KH13"/>
  <c r="KG13"/>
  <c r="KL13"/>
  <c r="KE13"/>
  <c r="KD13"/>
  <c r="KK13"/>
  <c r="KJ13"/>
  <c r="H17" i="8"/>
  <c r="F17"/>
  <c r="E24" i="18"/>
  <c r="F25"/>
  <c r="E25" l="1"/>
  <c r="F26"/>
  <c r="E26" l="1"/>
  <c r="F27"/>
  <c r="E27" l="1"/>
  <c r="F28"/>
  <c r="E28" l="1"/>
  <c r="F29"/>
  <c r="E29" l="1"/>
  <c r="F30"/>
  <c r="E30" l="1"/>
  <c r="F31"/>
  <c r="E31" l="1"/>
  <c r="F32"/>
  <c r="E32" l="1"/>
  <c r="F33"/>
  <c r="E33" l="1"/>
  <c r="F34"/>
  <c r="E34" l="1"/>
  <c r="F35"/>
  <c r="E35" l="1"/>
  <c r="F36"/>
  <c r="E36" l="1"/>
  <c r="F37"/>
  <c r="E37" l="1"/>
  <c r="F38"/>
  <c r="E38" l="1"/>
  <c r="F39"/>
  <c r="E39" l="1"/>
  <c r="F40"/>
  <c r="E40" s="1"/>
  <c r="K21" i="8" l="1"/>
  <c r="M21" s="1"/>
  <c r="J21"/>
  <c r="M22" l="1"/>
  <c r="L21"/>
  <c r="O21" s="1"/>
  <c r="L22"/>
  <c r="O22" s="1"/>
  <c r="H22" s="1"/>
  <c r="F22" l="1"/>
  <c r="E22" s="1"/>
  <c r="F21"/>
  <c r="E21" s="1"/>
  <c r="H21"/>
  <c r="E21" i="18" l="1"/>
  <c r="E22"/>
</calcChain>
</file>

<file path=xl/sharedStrings.xml><?xml version="1.0" encoding="utf-8"?>
<sst xmlns="http://schemas.openxmlformats.org/spreadsheetml/2006/main" count="2346" uniqueCount="83">
  <si>
    <t>Tamaño del Intervalo:</t>
  </si>
  <si>
    <t>DENOMINADOR</t>
  </si>
  <si>
    <t>NUMERADOR</t>
  </si>
  <si>
    <t>CÁLCULO DEL COEFICIENTE DE CORRELACIÓN DE PEARSON</t>
  </si>
  <si>
    <t>CORRELACIÓN DE PEARSON AJUSTADA:</t>
  </si>
  <si>
    <t>MODELO 9</t>
  </si>
  <si>
    <t>MODELO 8</t>
  </si>
  <si>
    <t>MODELO 7</t>
  </si>
  <si>
    <t>MODELO 6</t>
  </si>
  <si>
    <t>MODELO 5</t>
  </si>
  <si>
    <t>MODELO 4</t>
  </si>
  <si>
    <t>MODELO 3</t>
  </si>
  <si>
    <t>MODELO 2</t>
  </si>
  <si>
    <t>MODELO 1</t>
  </si>
  <si>
    <t>MODELO 0</t>
  </si>
  <si>
    <t>SUMA</t>
  </si>
  <si>
    <t>NIVEL ABSOLUTO DE CONFIANZA EN EL PRONÓSTICO</t>
  </si>
  <si>
    <t>NIVEL NORMALIZADO DE CONFIANZA EN EL PRONÓSTICO</t>
  </si>
  <si>
    <t>CRITERIO DE DECISIÓN</t>
  </si>
  <si>
    <t>PONDERACIÓN</t>
  </si>
  <si>
    <t>OBSERVACIONES</t>
  </si>
  <si>
    <t>CÓDIGO</t>
  </si>
  <si>
    <t>AÑO</t>
  </si>
  <si>
    <t>MEDIA</t>
  </si>
  <si>
    <t>COEFICIENTES MODELO 1</t>
  </si>
  <si>
    <t>COEFICIENTES MODELO 2</t>
  </si>
  <si>
    <t>COEFICIENTES MODELO 3</t>
  </si>
  <si>
    <t>COEFICIENTES MODELO 4</t>
  </si>
  <si>
    <t>COEFICIENTES MODELO 5</t>
  </si>
  <si>
    <t>COEFICIENTES MODELO 6</t>
  </si>
  <si>
    <t>COEFICIENTES MODELO 7</t>
  </si>
  <si>
    <t>COEFICIENTES MODELO 8</t>
  </si>
  <si>
    <t>COEFICIENTES MODELO 9</t>
  </si>
  <si>
    <t>DÍA</t>
  </si>
  <si>
    <t>No. MOTOCICLETAS</t>
  </si>
  <si>
    <t>No. MOTOCICLETAS (sin incluir resultados negativos)</t>
  </si>
  <si>
    <t>DATA</t>
  </si>
  <si>
    <t>NIVEL DE CONFIANZA</t>
  </si>
  <si>
    <t>INTERPOLACIÓN</t>
  </si>
  <si>
    <t>PRONÓSTICO</t>
  </si>
  <si>
    <t>MODELO LINEAL</t>
  </si>
  <si>
    <t>MODELO CUADRÁTICO</t>
  </si>
  <si>
    <t>SALIDA</t>
  </si>
  <si>
    <t>Días observados</t>
  </si>
  <si>
    <t>Ventas del Artículo 1</t>
  </si>
  <si>
    <t>Ventas del Artículo 2</t>
  </si>
  <si>
    <t>SALIDA FINAL</t>
  </si>
  <si>
    <t>MODELO 10</t>
  </si>
  <si>
    <t>COEFICIENTES MODELO 10</t>
  </si>
  <si>
    <t>PROMEDIO PONDERADO</t>
  </si>
  <si>
    <t>venta del artículo 2</t>
  </si>
  <si>
    <t>días</t>
  </si>
  <si>
    <t>modelo 2</t>
  </si>
  <si>
    <t>modelo 3</t>
  </si>
  <si>
    <t>modelo 4</t>
  </si>
  <si>
    <t>modelo 5</t>
  </si>
  <si>
    <t>modelo 6</t>
  </si>
  <si>
    <t>modelo 7</t>
  </si>
  <si>
    <t>promedio ponderado:</t>
  </si>
  <si>
    <t>Nivel de Confianza:</t>
  </si>
  <si>
    <t>VENTAS DEL ARTÍCULO 2</t>
  </si>
  <si>
    <t>VENTAS DEL ARTÍCULO 1</t>
  </si>
  <si>
    <t>mediana</t>
  </si>
  <si>
    <t>resultado (ii)</t>
  </si>
  <si>
    <t>DÍAS NO OBSERVADOS</t>
  </si>
  <si>
    <t>PRONÓSTICO DÍAS</t>
  </si>
  <si>
    <t>MODELOS</t>
  </si>
  <si>
    <t>COEFICIENTE DE CORRELACIÓN</t>
  </si>
  <si>
    <t>año</t>
  </si>
  <si>
    <t>Población en Millones</t>
  </si>
  <si>
    <t>Edad media de retiro</t>
  </si>
  <si>
    <t>PESO</t>
  </si>
  <si>
    <t>ALTURA</t>
  </si>
  <si>
    <t>EDAD MEDIA</t>
  </si>
  <si>
    <t>modelo exponencial</t>
  </si>
  <si>
    <t>n=</t>
  </si>
  <si>
    <t>MODELO EXPONENCIAL</t>
  </si>
  <si>
    <t>MODELO POTENCIAL</t>
  </si>
  <si>
    <t>modelo potencial</t>
  </si>
  <si>
    <t>Inflación</t>
  </si>
  <si>
    <t>Ritmo Inflacionario</t>
  </si>
  <si>
    <t>codigo</t>
  </si>
  <si>
    <t>profundidad</t>
  </si>
</sst>
</file>

<file path=xl/styles.xml><?xml version="1.0" encoding="utf-8"?>
<styleSheet xmlns="http://schemas.openxmlformats.org/spreadsheetml/2006/main">
  <numFmts count="33">
    <numFmt numFmtId="164" formatCode="_(* #,##0.00_);_(* \(#,##0.00\);_(* &quot;-&quot;??_);_(@_)"/>
    <numFmt numFmtId="165" formatCode="_(&quot;Q&quot;* #,##0.00_);_(&quot;Q&quot;* \(#,##0.00\);_(&quot;Q&quot;* &quot;-&quot;??_);_(@_)"/>
    <numFmt numFmtId="166" formatCode="0.000000000000000000%"/>
    <numFmt numFmtId="167" formatCode="&quot;NIVEL DE CERTEZA EN LA CONFIANZA EN EL PRONÓSTICO CON RADIO DE CONVERGENCIA IGUAL A: &quot;0.E+00"/>
    <numFmt numFmtId="168" formatCode="&quot;NIVEL DE CERTEZA EN LA CONFIANZA EN EL PRONÓSTICO CON RADIO DE CONVERGENCIA IGUAL A: &quot;0"/>
    <numFmt numFmtId="169" formatCode="&quot;ESTIMACIÓN MODELO &quot;0"/>
    <numFmt numFmtId="170" formatCode="&quot;DESVIACIÓN DEL MODELO &quot;0"/>
    <numFmt numFmtId="171" formatCode="&quot;MODELO &quot;0"/>
    <numFmt numFmtId="172" formatCode="&quot;Q&quot;#,##0.00"/>
    <numFmt numFmtId="173" formatCode="0.0%"/>
    <numFmt numFmtId="174" formatCode="0.000%"/>
    <numFmt numFmtId="175" formatCode="0.00000000000"/>
    <numFmt numFmtId="176" formatCode="_-* #,##0.000000_-;\-* #,##0.000000_-;_-* &quot;-&quot;??_-;_-@_-"/>
    <numFmt numFmtId="177" formatCode="#,##0.000000000"/>
    <numFmt numFmtId="178" formatCode="#,##0.000000"/>
    <numFmt numFmtId="179" formatCode="#,##0.00000000000000000"/>
    <numFmt numFmtId="180" formatCode="0.00000000000000000"/>
    <numFmt numFmtId="181" formatCode="#,##0.00000000000"/>
    <numFmt numFmtId="182" formatCode="0.00000E+00"/>
    <numFmt numFmtId="183" formatCode="#,##0.0000000"/>
    <numFmt numFmtId="184" formatCode="&quot;MODELO&quot;\ 0"/>
    <numFmt numFmtId="185" formatCode="#,##0.0000000000"/>
    <numFmt numFmtId="186" formatCode="0.0000000000"/>
    <numFmt numFmtId="187" formatCode="0.00000%"/>
    <numFmt numFmtId="188" formatCode="0.000000%"/>
    <numFmt numFmtId="189" formatCode="#,##0.00000"/>
    <numFmt numFmtId="190" formatCode="_(* #,##0.000000_);_(* \(#,##0.000000\);_(* &quot;-&quot;??_);_(@_)"/>
    <numFmt numFmtId="191" formatCode="_(* #,##0.0000000000_);_(* \(#,##0.0000000000\);_(* &quot;-&quot;??_);_(@_)"/>
    <numFmt numFmtId="192" formatCode="0.00000000000000%"/>
    <numFmt numFmtId="193" formatCode="_(* #,##0.00000_);_(* \(#,##0.00000\);_(* &quot;-&quot;??_);_(@_)"/>
    <numFmt numFmtId="194" formatCode="0.000000"/>
    <numFmt numFmtId="195" formatCode="_(* #,##0_);_(* \(#,##0\);_(* &quot;-&quot;??_);_(@_)"/>
    <numFmt numFmtId="196" formatCode="0.0000%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10"/>
      <color theme="4"/>
      <name val="Arial"/>
      <family val="2"/>
    </font>
    <font>
      <sz val="10"/>
      <color theme="5"/>
      <name val="Arial"/>
      <family val="2"/>
    </font>
    <font>
      <sz val="10"/>
      <color theme="4"/>
      <name val="Arial"/>
      <family val="2"/>
    </font>
    <font>
      <sz val="9"/>
      <color indexed="8"/>
      <name val="Arial"/>
      <family val="2"/>
    </font>
    <font>
      <sz val="11"/>
      <color theme="4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theme="1"/>
      <name val="Times New Roman"/>
      <family val="1"/>
    </font>
    <font>
      <sz val="11"/>
      <color theme="1"/>
      <name val="Times New Roman"/>
      <family val="1"/>
    </font>
    <font>
      <sz val="7"/>
      <color theme="1"/>
      <name val="Arial"/>
      <family val="2"/>
    </font>
    <font>
      <b/>
      <sz val="7"/>
      <color theme="1"/>
      <name val="Arial"/>
      <family val="2"/>
    </font>
    <font>
      <i/>
      <sz val="8"/>
      <color theme="1"/>
      <name val="Calibri"/>
      <family val="2"/>
    </font>
    <font>
      <sz val="8"/>
      <color rgb="FF000000"/>
      <name val="Calibri"/>
      <family val="2"/>
    </font>
    <font>
      <sz val="8"/>
      <color theme="1"/>
      <name val="Calibri"/>
      <family val="2"/>
    </font>
    <font>
      <b/>
      <sz val="8"/>
      <color theme="4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name val="Calibri"/>
      <family val="2"/>
      <scheme val="minor"/>
    </font>
    <font>
      <sz val="8"/>
      <color rgb="FFFF0000"/>
      <name val="Calibri"/>
      <family val="2"/>
    </font>
    <font>
      <b/>
      <sz val="10"/>
      <color rgb="FFFF0000"/>
      <name val="Arial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</fills>
  <borders count="36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Dashed">
        <color rgb="FF000000"/>
      </right>
      <top/>
      <bottom style="mediumDashed">
        <color rgb="FF000000"/>
      </bottom>
      <diagonal/>
    </border>
    <border>
      <left/>
      <right style="double">
        <color rgb="FF000000"/>
      </right>
      <top/>
      <bottom style="mediumDashed">
        <color rgb="FF00000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238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0" xfId="0" applyFont="1" applyAlignment="1">
      <alignment horizontal="center"/>
    </xf>
    <xf numFmtId="166" fontId="3" fillId="0" borderId="0" xfId="0" applyNumberFormat="1" applyFont="1"/>
    <xf numFmtId="0" fontId="2" fillId="0" borderId="0" xfId="0" applyFont="1"/>
    <xf numFmtId="0" fontId="3" fillId="0" borderId="0" xfId="0" applyNumberFormat="1" applyFont="1"/>
    <xf numFmtId="0" fontId="3" fillId="0" borderId="0" xfId="0" applyFont="1" applyAlignment="1">
      <alignment horizontal="center"/>
    </xf>
    <xf numFmtId="10" fontId="2" fillId="0" borderId="0" xfId="1" applyNumberFormat="1" applyFont="1" applyAlignment="1">
      <alignment horizontal="center"/>
    </xf>
    <xf numFmtId="0" fontId="2" fillId="0" borderId="0" xfId="0" applyFont="1" applyFill="1"/>
    <xf numFmtId="168" fontId="2" fillId="0" borderId="0" xfId="0" applyNumberFormat="1" applyFont="1" applyAlignment="1">
      <alignment horizontal="centerContinuous" wrapText="1"/>
    </xf>
    <xf numFmtId="0" fontId="2" fillId="0" borderId="0" xfId="0" applyFont="1" applyAlignment="1">
      <alignment horizontal="right" vertical="center"/>
    </xf>
    <xf numFmtId="169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4" fontId="3" fillId="0" borderId="0" xfId="0" applyNumberFormat="1" applyFont="1"/>
    <xf numFmtId="0" fontId="3" fillId="2" borderId="0" xfId="0" applyFont="1" applyFill="1"/>
    <xf numFmtId="0" fontId="4" fillId="0" borderId="0" xfId="0" applyFont="1" applyAlignment="1">
      <alignment horizontal="center"/>
    </xf>
    <xf numFmtId="170" fontId="2" fillId="0" borderId="0" xfId="0" applyNumberFormat="1" applyFont="1" applyAlignment="1">
      <alignment horizontal="center"/>
    </xf>
    <xf numFmtId="171" fontId="2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0" fontId="3" fillId="0" borderId="0" xfId="1" applyNumberFormat="1" applyFont="1"/>
    <xf numFmtId="10" fontId="3" fillId="0" borderId="0" xfId="1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172" fontId="6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center"/>
    </xf>
    <xf numFmtId="0" fontId="5" fillId="0" borderId="0" xfId="0" applyFont="1"/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4" fontId="3" fillId="2" borderId="0" xfId="0" applyNumberFormat="1" applyFont="1" applyFill="1" applyAlignment="1">
      <alignment horizontal="right"/>
    </xf>
    <xf numFmtId="3" fontId="3" fillId="0" borderId="0" xfId="0" applyNumberFormat="1" applyFont="1"/>
    <xf numFmtId="0" fontId="3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6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5" fontId="3" fillId="0" borderId="0" xfId="2" applyFont="1" applyAlignment="1">
      <alignment horizontal="center"/>
    </xf>
    <xf numFmtId="165" fontId="7" fillId="0" borderId="0" xfId="2" applyFont="1" applyAlignment="1">
      <alignment horizontal="center"/>
    </xf>
    <xf numFmtId="0" fontId="0" fillId="0" borderId="0" xfId="2" applyNumberFormat="1" applyFont="1"/>
    <xf numFmtId="0" fontId="0" fillId="0" borderId="0" xfId="2" applyNumberFormat="1" applyFont="1" applyBorder="1"/>
    <xf numFmtId="0" fontId="0" fillId="0" borderId="0" xfId="2" applyNumberFormat="1" applyFont="1" applyFill="1" applyBorder="1"/>
    <xf numFmtId="173" fontId="3" fillId="0" borderId="0" xfId="1" applyNumberFormat="1" applyFont="1"/>
    <xf numFmtId="10" fontId="8" fillId="0" borderId="0" xfId="0" applyNumberFormat="1" applyFont="1"/>
    <xf numFmtId="174" fontId="3" fillId="0" borderId="0" xfId="0" applyNumberFormat="1" applyFont="1"/>
    <xf numFmtId="0" fontId="9" fillId="0" borderId="0" xfId="0" applyFont="1"/>
    <xf numFmtId="0" fontId="2" fillId="0" borderId="0" xfId="0" applyFont="1" applyAlignment="1">
      <alignment horizontal="center" vertical="center" wrapText="1"/>
    </xf>
    <xf numFmtId="173" fontId="3" fillId="0" borderId="0" xfId="0" applyNumberFormat="1" applyFont="1"/>
    <xf numFmtId="10" fontId="0" fillId="0" borderId="0" xfId="0" applyNumberFormat="1"/>
    <xf numFmtId="4" fontId="3" fillId="0" borderId="0" xfId="0" applyNumberFormat="1" applyFont="1" applyFill="1"/>
    <xf numFmtId="164" fontId="3" fillId="2" borderId="0" xfId="3" applyFont="1" applyFill="1"/>
    <xf numFmtId="164" fontId="2" fillId="0" borderId="0" xfId="3" applyFont="1"/>
    <xf numFmtId="164" fontId="2" fillId="0" borderId="0" xfId="3" applyFont="1" applyAlignment="1">
      <alignment horizontal="center"/>
    </xf>
    <xf numFmtId="0" fontId="4" fillId="0" borderId="0" xfId="0" applyFont="1"/>
    <xf numFmtId="0" fontId="4" fillId="0" borderId="0" xfId="0" applyFont="1" applyFill="1"/>
    <xf numFmtId="0" fontId="0" fillId="0" borderId="0" xfId="2" applyNumberFormat="1" applyFont="1" applyAlignment="1">
      <alignment horizontal="center"/>
    </xf>
    <xf numFmtId="4" fontId="6" fillId="0" borderId="0" xfId="0" applyNumberFormat="1" applyFont="1" applyAlignment="1">
      <alignment horizontal="center"/>
    </xf>
    <xf numFmtId="0" fontId="0" fillId="0" borderId="4" xfId="0" applyBorder="1"/>
    <xf numFmtId="0" fontId="0" fillId="2" borderId="5" xfId="0" applyFill="1" applyBorder="1"/>
    <xf numFmtId="0" fontId="0" fillId="0" borderId="6" xfId="0" applyBorder="1"/>
    <xf numFmtId="0" fontId="11" fillId="0" borderId="0" xfId="0" applyFont="1"/>
    <xf numFmtId="0" fontId="12" fillId="0" borderId="0" xfId="0" applyFont="1"/>
    <xf numFmtId="175" fontId="12" fillId="0" borderId="0" xfId="0" applyNumberFormat="1" applyFont="1"/>
    <xf numFmtId="164" fontId="0" fillId="0" borderId="0" xfId="3" applyFont="1"/>
    <xf numFmtId="164" fontId="0" fillId="0" borderId="7" xfId="3" applyFont="1" applyBorder="1"/>
    <xf numFmtId="0" fontId="0" fillId="0" borderId="0" xfId="0" applyBorder="1"/>
    <xf numFmtId="10" fontId="0" fillId="0" borderId="8" xfId="0" applyNumberFormat="1" applyBorder="1"/>
    <xf numFmtId="176" fontId="0" fillId="0" borderId="7" xfId="3" applyNumberFormat="1" applyFont="1" applyBorder="1"/>
    <xf numFmtId="0" fontId="0" fillId="0" borderId="0" xfId="0" applyBorder="1" applyAlignment="1">
      <alignment horizontal="center" vertical="center"/>
    </xf>
    <xf numFmtId="0" fontId="0" fillId="0" borderId="7" xfId="0" applyBorder="1"/>
    <xf numFmtId="177" fontId="11" fillId="0" borderId="0" xfId="0" applyNumberFormat="1" applyFont="1"/>
    <xf numFmtId="164" fontId="0" fillId="0" borderId="4" xfId="3" applyFont="1" applyBorder="1"/>
    <xf numFmtId="0" fontId="0" fillId="0" borderId="5" xfId="0" applyBorder="1"/>
    <xf numFmtId="10" fontId="0" fillId="0" borderId="6" xfId="0" applyNumberFormat="1" applyBorder="1"/>
    <xf numFmtId="0" fontId="0" fillId="0" borderId="9" xfId="0" applyBorder="1"/>
    <xf numFmtId="0" fontId="0" fillId="0" borderId="8" xfId="0" applyBorder="1"/>
    <xf numFmtId="0" fontId="0" fillId="0" borderId="10" xfId="0" applyBorder="1"/>
    <xf numFmtId="10" fontId="11" fillId="0" borderId="0" xfId="1" applyNumberFormat="1" applyFont="1"/>
    <xf numFmtId="178" fontId="11" fillId="0" borderId="0" xfId="0" applyNumberFormat="1" applyFont="1"/>
    <xf numFmtId="10" fontId="12" fillId="0" borderId="0" xfId="1" applyNumberFormat="1" applyFont="1" applyAlignment="1">
      <alignment horizontal="left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1" xfId="0" applyBorder="1"/>
    <xf numFmtId="0" fontId="13" fillId="0" borderId="0" xfId="0" applyFont="1"/>
    <xf numFmtId="10" fontId="0" fillId="0" borderId="0" xfId="1" applyNumberFormat="1" applyFont="1" applyBorder="1"/>
    <xf numFmtId="164" fontId="11" fillId="0" borderId="0" xfId="3" applyFont="1"/>
    <xf numFmtId="164" fontId="11" fillId="0" borderId="0" xfId="0" applyNumberFormat="1" applyFont="1"/>
    <xf numFmtId="164" fontId="11" fillId="0" borderId="0" xfId="0" applyNumberFormat="1" applyFont="1" applyAlignment="1">
      <alignment horizontal="left"/>
    </xf>
    <xf numFmtId="164" fontId="0" fillId="0" borderId="0" xfId="0" applyNumberFormat="1"/>
    <xf numFmtId="4" fontId="11" fillId="0" borderId="0" xfId="0" applyNumberFormat="1" applyFont="1"/>
    <xf numFmtId="4" fontId="12" fillId="0" borderId="0" xfId="0" applyNumberFormat="1" applyFont="1"/>
    <xf numFmtId="4" fontId="0" fillId="0" borderId="0" xfId="0" applyNumberFormat="1"/>
    <xf numFmtId="0" fontId="14" fillId="0" borderId="15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 wrapText="1"/>
    </xf>
    <xf numFmtId="0" fontId="15" fillId="0" borderId="16" xfId="0" applyFont="1" applyBorder="1" applyAlignment="1">
      <alignment horizontal="center" vertical="center" wrapText="1"/>
    </xf>
    <xf numFmtId="179" fontId="0" fillId="0" borderId="0" xfId="3" applyNumberFormat="1" applyFont="1"/>
    <xf numFmtId="1" fontId="11" fillId="0" borderId="0" xfId="0" applyNumberFormat="1" applyFont="1" applyBorder="1"/>
    <xf numFmtId="0" fontId="11" fillId="0" borderId="0" xfId="0" applyFont="1" applyBorder="1"/>
    <xf numFmtId="173" fontId="11" fillId="0" borderId="0" xfId="1" applyNumberFormat="1" applyFont="1" applyBorder="1"/>
    <xf numFmtId="179" fontId="11" fillId="0" borderId="0" xfId="3" applyNumberFormat="1" applyFont="1"/>
    <xf numFmtId="180" fontId="12" fillId="0" borderId="0" xfId="0" applyNumberFormat="1" applyFont="1"/>
    <xf numFmtId="0" fontId="12" fillId="0" borderId="0" xfId="0" applyFont="1" applyBorder="1"/>
    <xf numFmtId="10" fontId="12" fillId="0" borderId="0" xfId="0" applyNumberFormat="1" applyFont="1" applyBorder="1"/>
    <xf numFmtId="181" fontId="3" fillId="0" borderId="0" xfId="0" applyNumberFormat="1" applyFont="1"/>
    <xf numFmtId="182" fontId="3" fillId="0" borderId="0" xfId="0" applyNumberFormat="1" applyFont="1"/>
    <xf numFmtId="0" fontId="0" fillId="3" borderId="0" xfId="0" applyFill="1" applyBorder="1"/>
    <xf numFmtId="164" fontId="0" fillId="0" borderId="0" xfId="0" applyNumberFormat="1" applyBorder="1" applyAlignment="1">
      <alignment horizontal="center" vertical="center"/>
    </xf>
    <xf numFmtId="164" fontId="0" fillId="0" borderId="0" xfId="0" applyNumberFormat="1" applyBorder="1"/>
    <xf numFmtId="1" fontId="0" fillId="0" borderId="0" xfId="0" applyNumberFormat="1"/>
    <xf numFmtId="10" fontId="0" fillId="0" borderId="0" xfId="0" applyNumberFormat="1" applyAlignment="1">
      <alignment horizontal="center"/>
    </xf>
    <xf numFmtId="0" fontId="11" fillId="0" borderId="0" xfId="0" applyFont="1" applyAlignment="1">
      <alignment horizontal="center" vertical="center" wrapText="1"/>
    </xf>
    <xf numFmtId="3" fontId="0" fillId="0" borderId="0" xfId="3" applyNumberFormat="1" applyFont="1"/>
    <xf numFmtId="9" fontId="0" fillId="0" borderId="0" xfId="1" applyFont="1"/>
    <xf numFmtId="10" fontId="0" fillId="0" borderId="0" xfId="1" applyNumberFormat="1" applyFont="1"/>
    <xf numFmtId="183" fontId="0" fillId="0" borderId="0" xfId="0" applyNumberFormat="1"/>
    <xf numFmtId="184" fontId="11" fillId="0" borderId="0" xfId="0" applyNumberFormat="1" applyFont="1" applyAlignment="1">
      <alignment horizontal="center" vertical="center" wrapText="1"/>
    </xf>
    <xf numFmtId="184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Continuous"/>
    </xf>
    <xf numFmtId="1" fontId="3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Fill="1" applyAlignment="1">
      <alignment horizontal="center"/>
    </xf>
    <xf numFmtId="1" fontId="11" fillId="0" borderId="0" xfId="0" applyNumberFormat="1" applyFont="1" applyAlignment="1">
      <alignment horizontal="center"/>
    </xf>
    <xf numFmtId="9" fontId="11" fillId="0" borderId="0" xfId="1" applyFont="1" applyAlignment="1">
      <alignment horizontal="center"/>
    </xf>
    <xf numFmtId="10" fontId="11" fillId="0" borderId="0" xfId="0" applyNumberFormat="1" applyFont="1"/>
    <xf numFmtId="10" fontId="12" fillId="0" borderId="0" xfId="1" applyNumberFormat="1" applyFont="1" applyAlignment="1">
      <alignment horizontal="center"/>
    </xf>
    <xf numFmtId="0" fontId="11" fillId="0" borderId="1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84" fontId="11" fillId="0" borderId="18" xfId="0" applyNumberFormat="1" applyFont="1" applyBorder="1" applyAlignment="1">
      <alignment horizontal="center" vertical="center" wrapText="1"/>
    </xf>
    <xf numFmtId="184" fontId="11" fillId="0" borderId="18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" fontId="0" fillId="0" borderId="21" xfId="0" applyNumberFormat="1" applyBorder="1" applyAlignment="1">
      <alignment horizontal="center"/>
    </xf>
    <xf numFmtId="3" fontId="0" fillId="0" borderId="21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" fontId="0" fillId="0" borderId="24" xfId="0" applyNumberFormat="1" applyBorder="1" applyAlignment="1">
      <alignment horizontal="center"/>
    </xf>
    <xf numFmtId="3" fontId="0" fillId="0" borderId="24" xfId="0" applyNumberFormat="1" applyBorder="1" applyAlignment="1">
      <alignment horizontal="center"/>
    </xf>
    <xf numFmtId="184" fontId="11" fillId="2" borderId="18" xfId="0" applyNumberFormat="1" applyFont="1" applyFill="1" applyBorder="1" applyAlignment="1">
      <alignment horizontal="center" vertical="center" wrapText="1"/>
    </xf>
    <xf numFmtId="184" fontId="11" fillId="2" borderId="19" xfId="0" applyNumberFormat="1" applyFont="1" applyFill="1" applyBorder="1" applyAlignment="1">
      <alignment horizontal="center" vertical="center" wrapText="1"/>
    </xf>
    <xf numFmtId="1" fontId="0" fillId="2" borderId="21" xfId="0" applyNumberFormat="1" applyFill="1" applyBorder="1" applyAlignment="1">
      <alignment horizontal="center"/>
    </xf>
    <xf numFmtId="9" fontId="0" fillId="2" borderId="22" xfId="1" applyFont="1" applyFill="1" applyBorder="1" applyAlignment="1">
      <alignment horizontal="center"/>
    </xf>
    <xf numFmtId="1" fontId="0" fillId="2" borderId="24" xfId="0" applyNumberFormat="1" applyFill="1" applyBorder="1" applyAlignment="1">
      <alignment horizontal="center"/>
    </xf>
    <xf numFmtId="9" fontId="0" fillId="2" borderId="25" xfId="1" applyFont="1" applyFill="1" applyBorder="1" applyAlignment="1">
      <alignment horizontal="center"/>
    </xf>
    <xf numFmtId="1" fontId="0" fillId="3" borderId="21" xfId="0" applyNumberFormat="1" applyFill="1" applyBorder="1" applyAlignment="1">
      <alignment horizontal="center"/>
    </xf>
    <xf numFmtId="1" fontId="0" fillId="3" borderId="24" xfId="0" applyNumberFormat="1" applyFill="1" applyBorder="1" applyAlignment="1">
      <alignment horizontal="center"/>
    </xf>
    <xf numFmtId="184" fontId="11" fillId="2" borderId="0" xfId="0" applyNumberFormat="1" applyFont="1" applyFill="1" applyBorder="1" applyAlignment="1">
      <alignment horizontal="center" vertical="center" wrapText="1"/>
    </xf>
    <xf numFmtId="9" fontId="0" fillId="2" borderId="0" xfId="1" applyFont="1" applyFill="1" applyBorder="1" applyAlignment="1">
      <alignment horizontal="center"/>
    </xf>
    <xf numFmtId="3" fontId="0" fillId="2" borderId="0" xfId="1" applyNumberFormat="1" applyFont="1" applyFill="1" applyBorder="1" applyAlignment="1">
      <alignment horizontal="center"/>
    </xf>
    <xf numFmtId="9" fontId="0" fillId="0" borderId="0" xfId="1" applyFont="1" applyFill="1" applyBorder="1" applyAlignment="1">
      <alignment horizontal="center"/>
    </xf>
    <xf numFmtId="9" fontId="11" fillId="0" borderId="0" xfId="1" applyFont="1" applyFill="1" applyBorder="1" applyAlignment="1">
      <alignment horizontal="center" vertical="center" wrapText="1"/>
    </xf>
    <xf numFmtId="178" fontId="11" fillId="0" borderId="0" xfId="3" applyNumberFormat="1" applyFont="1" applyFill="1" applyBorder="1" applyAlignment="1">
      <alignment horizontal="center"/>
    </xf>
    <xf numFmtId="178" fontId="11" fillId="0" borderId="0" xfId="1" applyNumberFormat="1" applyFont="1" applyFill="1" applyBorder="1" applyAlignment="1">
      <alignment horizontal="center"/>
    </xf>
    <xf numFmtId="9" fontId="0" fillId="0" borderId="0" xfId="0" applyNumberFormat="1"/>
    <xf numFmtId="0" fontId="0" fillId="0" borderId="25" xfId="0" applyBorder="1"/>
    <xf numFmtId="9" fontId="0" fillId="0" borderId="22" xfId="1" applyFont="1" applyBorder="1" applyAlignment="1">
      <alignment horizontal="center"/>
    </xf>
    <xf numFmtId="9" fontId="0" fillId="0" borderId="25" xfId="1" applyFont="1" applyBorder="1" applyAlignment="1">
      <alignment horizontal="center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/>
    </xf>
    <xf numFmtId="1" fontId="0" fillId="0" borderId="28" xfId="0" applyNumberFormat="1" applyBorder="1" applyAlignment="1">
      <alignment horizontal="center"/>
    </xf>
    <xf numFmtId="1" fontId="0" fillId="0" borderId="27" xfId="0" applyNumberFormat="1" applyBorder="1" applyAlignment="1">
      <alignment horizontal="center"/>
    </xf>
    <xf numFmtId="9" fontId="0" fillId="0" borderId="29" xfId="1" applyFont="1" applyBorder="1" applyAlignment="1">
      <alignment horizontal="center"/>
    </xf>
    <xf numFmtId="1" fontId="0" fillId="0" borderId="30" xfId="0" applyNumberFormat="1" applyBorder="1" applyAlignment="1">
      <alignment horizontal="center"/>
    </xf>
    <xf numFmtId="0" fontId="11" fillId="0" borderId="18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9" fontId="0" fillId="0" borderId="20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11" fillId="3" borderId="17" xfId="0" applyFont="1" applyFill="1" applyBorder="1"/>
    <xf numFmtId="0" fontId="11" fillId="3" borderId="18" xfId="0" applyFont="1" applyFill="1" applyBorder="1" applyAlignment="1">
      <alignment horizontal="center" vertical="center" wrapText="1"/>
    </xf>
    <xf numFmtId="0" fontId="11" fillId="3" borderId="18" xfId="0" applyFont="1" applyFill="1" applyBorder="1"/>
    <xf numFmtId="1" fontId="11" fillId="3" borderId="18" xfId="0" applyNumberFormat="1" applyFont="1" applyFill="1" applyBorder="1" applyAlignment="1">
      <alignment horizontal="center" vertical="center"/>
    </xf>
    <xf numFmtId="9" fontId="11" fillId="3" borderId="19" xfId="1" applyFont="1" applyFill="1" applyBorder="1" applyAlignment="1">
      <alignment horizontal="center" vertical="center"/>
    </xf>
    <xf numFmtId="185" fontId="11" fillId="0" borderId="0" xfId="0" applyNumberFormat="1" applyFont="1"/>
    <xf numFmtId="10" fontId="0" fillId="0" borderId="0" xfId="0" applyNumberFormat="1" applyBorder="1"/>
    <xf numFmtId="9" fontId="0" fillId="0" borderId="0" xfId="0" applyNumberFormat="1" applyBorder="1"/>
    <xf numFmtId="0" fontId="16" fillId="4" borderId="32" xfId="0" applyFont="1" applyFill="1" applyBorder="1" applyAlignment="1">
      <alignment horizontal="center" vertical="center" wrapText="1"/>
    </xf>
    <xf numFmtId="0" fontId="16" fillId="4" borderId="33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20" fillId="0" borderId="14" xfId="0" applyFont="1" applyBorder="1" applyAlignment="1">
      <alignment vertical="center" wrapText="1"/>
    </xf>
    <xf numFmtId="4" fontId="21" fillId="0" borderId="0" xfId="0" applyNumberFormat="1" applyFont="1"/>
    <xf numFmtId="0" fontId="22" fillId="0" borderId="0" xfId="0" applyFont="1"/>
    <xf numFmtId="164" fontId="22" fillId="0" borderId="0" xfId="3" applyFont="1"/>
    <xf numFmtId="0" fontId="20" fillId="0" borderId="16" xfId="0" applyNumberFormat="1" applyFont="1" applyBorder="1" applyAlignment="1">
      <alignment vertical="center" wrapText="1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86" fontId="10" fillId="0" borderId="0" xfId="0" applyNumberFormat="1" applyFont="1"/>
    <xf numFmtId="187" fontId="23" fillId="0" borderId="0" xfId="1" applyNumberFormat="1" applyFont="1"/>
    <xf numFmtId="0" fontId="23" fillId="0" borderId="0" xfId="0" applyFont="1"/>
    <xf numFmtId="188" fontId="23" fillId="0" borderId="0" xfId="1" applyNumberFormat="1" applyFont="1"/>
    <xf numFmtId="0" fontId="16" fillId="0" borderId="34" xfId="0" applyFont="1" applyBorder="1" applyAlignment="1">
      <alignment horizontal="center" vertical="center"/>
    </xf>
    <xf numFmtId="0" fontId="17" fillId="4" borderId="31" xfId="0" applyFont="1" applyFill="1" applyBorder="1" applyAlignment="1">
      <alignment horizontal="center" vertical="center"/>
    </xf>
    <xf numFmtId="0" fontId="16" fillId="0" borderId="35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5" fillId="0" borderId="16" xfId="0" applyNumberFormat="1" applyFont="1" applyBorder="1" applyAlignment="1">
      <alignment horizontal="center" vertical="center" wrapText="1"/>
    </xf>
    <xf numFmtId="4" fontId="16" fillId="4" borderId="32" xfId="0" applyNumberFormat="1" applyFont="1" applyFill="1" applyBorder="1" applyAlignment="1">
      <alignment horizontal="center" vertical="center" wrapText="1"/>
    </xf>
    <xf numFmtId="14" fontId="17" fillId="4" borderId="31" xfId="0" applyNumberFormat="1" applyFont="1" applyFill="1" applyBorder="1" applyAlignment="1">
      <alignment horizontal="right" vertical="center"/>
    </xf>
    <xf numFmtId="183" fontId="12" fillId="0" borderId="0" xfId="0" applyNumberFormat="1" applyFont="1"/>
    <xf numFmtId="190" fontId="0" fillId="0" borderId="0" xfId="3" applyNumberFormat="1" applyFont="1"/>
    <xf numFmtId="191" fontId="0" fillId="0" borderId="0" xfId="3" applyNumberFormat="1" applyFont="1"/>
    <xf numFmtId="0" fontId="24" fillId="0" borderId="0" xfId="0" applyFont="1"/>
    <xf numFmtId="182" fontId="7" fillId="0" borderId="0" xfId="0" applyNumberFormat="1" applyFont="1" applyAlignment="1">
      <alignment horizontal="center"/>
    </xf>
    <xf numFmtId="189" fontId="6" fillId="0" borderId="0" xfId="0" applyNumberFormat="1" applyFont="1" applyAlignment="1">
      <alignment horizontal="center"/>
    </xf>
    <xf numFmtId="192" fontId="3" fillId="0" borderId="0" xfId="0" applyNumberFormat="1" applyFont="1"/>
    <xf numFmtId="0" fontId="25" fillId="0" borderId="16" xfId="0" applyNumberFormat="1" applyFont="1" applyBorder="1" applyAlignment="1">
      <alignment vertical="center" wrapText="1"/>
    </xf>
    <xf numFmtId="0" fontId="26" fillId="0" borderId="0" xfId="0" applyFont="1" applyAlignment="1">
      <alignment horizontal="center"/>
    </xf>
    <xf numFmtId="0" fontId="25" fillId="0" borderId="14" xfId="0" applyFont="1" applyBorder="1" applyAlignment="1">
      <alignment vertical="center" wrapText="1"/>
    </xf>
    <xf numFmtId="0" fontId="27" fillId="0" borderId="0" xfId="0" applyFont="1" applyFill="1" applyBorder="1"/>
    <xf numFmtId="0" fontId="28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164" fontId="0" fillId="2" borderId="0" xfId="3" applyFont="1" applyFill="1"/>
    <xf numFmtId="4" fontId="0" fillId="2" borderId="0" xfId="0" applyNumberFormat="1" applyFill="1"/>
    <xf numFmtId="193" fontId="0" fillId="0" borderId="0" xfId="3" applyNumberFormat="1" applyFont="1"/>
    <xf numFmtId="0" fontId="10" fillId="0" borderId="9" xfId="0" applyFont="1" applyBorder="1"/>
    <xf numFmtId="1" fontId="10" fillId="0" borderId="10" xfId="0" applyNumberFormat="1" applyFont="1" applyBorder="1"/>
    <xf numFmtId="0" fontId="10" fillId="0" borderId="11" xfId="0" applyFont="1" applyBorder="1"/>
    <xf numFmtId="0" fontId="10" fillId="0" borderId="10" xfId="0" applyFont="1" applyBorder="1"/>
    <xf numFmtId="194" fontId="0" fillId="0" borderId="0" xfId="0" applyNumberFormat="1" applyBorder="1"/>
    <xf numFmtId="195" fontId="0" fillId="0" borderId="7" xfId="3" applyNumberFormat="1" applyFont="1" applyBorder="1"/>
    <xf numFmtId="3" fontId="0" fillId="0" borderId="4" xfId="3" applyNumberFormat="1" applyFont="1" applyBorder="1"/>
    <xf numFmtId="196" fontId="0" fillId="0" borderId="0" xfId="1" applyNumberFormat="1" applyFont="1" applyBorder="1"/>
    <xf numFmtId="187" fontId="0" fillId="0" borderId="0" xfId="1" applyNumberFormat="1" applyFont="1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0" fontId="0" fillId="0" borderId="6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0" xfId="0" applyFont="1" applyAlignment="1">
      <alignment horizontal="center"/>
    </xf>
    <xf numFmtId="167" fontId="2" fillId="2" borderId="0" xfId="0" applyNumberFormat="1" applyFont="1" applyFill="1" applyAlignment="1">
      <alignment horizontal="left" wrapText="1"/>
    </xf>
  </cellXfs>
  <cellStyles count="4">
    <cellStyle name="Millares" xfId="3" builtinId="3"/>
    <cellStyle name="Moneda" xfId="2" builtinId="4"/>
    <cellStyle name="Normal" xfId="0" builtinId="0"/>
    <cellStyle name="Porcentual" xfId="1" builtinId="5"/>
  </cellStyles>
  <dxfs count="16"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SALIDA!$E$6:$E$18</c:f>
              <c:numCache>
                <c:formatCode>General</c:formatCode>
                <c:ptCount val="13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  <c:pt idx="9">
                  <c:v>319.57</c:v>
                </c:pt>
                <c:pt idx="10">
                  <c:v>352.3</c:v>
                </c:pt>
                <c:pt idx="11">
                  <c:v>368.93</c:v>
                </c:pt>
                <c:pt idx="12">
                  <c:v>372.16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61-4499-9377-749EC488D1DB}"/>
            </c:ext>
          </c:extLst>
        </c:ser>
        <c:ser>
          <c:idx val="1"/>
          <c:order val="1"/>
          <c:marker>
            <c:symbol val="none"/>
          </c:marker>
          <c:val>
            <c:numRef>
              <c:f>SALIDA!$F$6:$F$18</c:f>
              <c:numCache>
                <c:formatCode>General</c:formatCode>
                <c:ptCount val="13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61-4499-9377-749EC488D1DB}"/>
            </c:ext>
          </c:extLst>
        </c:ser>
        <c:ser>
          <c:idx val="2"/>
          <c:order val="2"/>
          <c:marker>
            <c:symbol val="none"/>
          </c:marker>
          <c:trendline>
            <c:trendlineType val="linear"/>
          </c:trendline>
          <c:val>
            <c:numRef>
              <c:f>SALIDA!$G$6:$G$18</c:f>
              <c:numCache>
                <c:formatCode>General</c:formatCode>
                <c:ptCount val="13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288.19899833802504</c:v>
                </c:pt>
                <c:pt idx="9">
                  <c:v>314.83194068563461</c:v>
                </c:pt>
                <c:pt idx="10">
                  <c:v>343.24784151676613</c:v>
                </c:pt>
                <c:pt idx="11">
                  <c:v>373.55813573663988</c:v>
                </c:pt>
                <c:pt idx="12">
                  <c:v>405.76282334525558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361-4499-9377-749EC488D1DB}"/>
            </c:ext>
          </c:extLst>
        </c:ser>
        <c:dLbls/>
        <c:marker val="1"/>
        <c:axId val="82571648"/>
        <c:axId val="82573184"/>
      </c:lineChart>
      <c:catAx>
        <c:axId val="82571648"/>
        <c:scaling>
          <c:orientation val="minMax"/>
        </c:scaling>
        <c:axPos val="b"/>
        <c:tickLblPos val="nextTo"/>
        <c:crossAx val="82573184"/>
        <c:crosses val="autoZero"/>
        <c:auto val="1"/>
        <c:lblAlgn val="ctr"/>
        <c:lblOffset val="100"/>
      </c:catAx>
      <c:valAx>
        <c:axId val="82573184"/>
        <c:scaling>
          <c:orientation val="minMax"/>
        </c:scaling>
        <c:axPos val="l"/>
        <c:majorGridlines/>
        <c:numFmt formatCode="General" sourceLinked="1"/>
        <c:tickLblPos val="nextTo"/>
        <c:crossAx val="8257164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SALIDA!$E$6:$E$18</c:f>
              <c:numCache>
                <c:formatCode>General</c:formatCode>
                <c:ptCount val="13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  <c:pt idx="9">
                  <c:v>319.57</c:v>
                </c:pt>
                <c:pt idx="10">
                  <c:v>352.3</c:v>
                </c:pt>
                <c:pt idx="11">
                  <c:v>368.93</c:v>
                </c:pt>
                <c:pt idx="12">
                  <c:v>372.16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35-4ACA-9E26-C0F0A0423F38}"/>
            </c:ext>
          </c:extLst>
        </c:ser>
        <c:ser>
          <c:idx val="1"/>
          <c:order val="1"/>
          <c:marker>
            <c:symbol val="none"/>
          </c:marker>
          <c:val>
            <c:numRef>
              <c:f>SALIDA!$F$6:$F$18</c:f>
              <c:numCache>
                <c:formatCode>General</c:formatCode>
                <c:ptCount val="13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35-4ACA-9E26-C0F0A0423F38}"/>
            </c:ext>
          </c:extLst>
        </c:ser>
        <c:dLbls/>
        <c:marker val="1"/>
        <c:axId val="82598912"/>
        <c:axId val="82612992"/>
      </c:lineChart>
      <c:catAx>
        <c:axId val="82598912"/>
        <c:scaling>
          <c:orientation val="minMax"/>
        </c:scaling>
        <c:axPos val="b"/>
        <c:tickLblPos val="nextTo"/>
        <c:crossAx val="82612992"/>
        <c:crosses val="autoZero"/>
        <c:auto val="1"/>
        <c:lblAlgn val="ctr"/>
        <c:lblOffset val="100"/>
      </c:catAx>
      <c:valAx>
        <c:axId val="82612992"/>
        <c:scaling>
          <c:orientation val="minMax"/>
        </c:scaling>
        <c:axPos val="l"/>
        <c:majorGridlines/>
        <c:numFmt formatCode="General" sourceLinked="1"/>
        <c:tickLblPos val="nextTo"/>
        <c:crossAx val="825989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118-4747-9D38-318F4365E6F5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118-4747-9D38-318F4365E6F5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118-4747-9D38-318F4365E6F5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118-4747-9D38-318F4365E6F5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118-4747-9D38-318F4365E6F5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118-4747-9D38-318F4365E6F5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18-4747-9D38-318F4365E6F5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118-4747-9D38-318F4365E6F5}"/>
            </c:ext>
          </c:extLst>
        </c:ser>
        <c:dLbls/>
        <c:marker val="1"/>
        <c:axId val="83842176"/>
        <c:axId val="83843712"/>
      </c:lineChart>
      <c:catAx>
        <c:axId val="83842176"/>
        <c:scaling>
          <c:orientation val="minMax"/>
        </c:scaling>
        <c:axPos val="b"/>
        <c:tickLblPos val="nextTo"/>
        <c:crossAx val="83843712"/>
        <c:crosses val="autoZero"/>
        <c:auto val="1"/>
        <c:lblAlgn val="ctr"/>
        <c:lblOffset val="100"/>
      </c:catAx>
      <c:valAx>
        <c:axId val="83843712"/>
        <c:scaling>
          <c:orientation val="minMax"/>
        </c:scaling>
        <c:axPos val="l"/>
        <c:majorGridlines/>
        <c:numFmt formatCode="General" sourceLinked="1"/>
        <c:tickLblPos val="nextTo"/>
        <c:crossAx val="8384217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2F-4D45-9406-74267623FB1E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2F-4D45-9406-74267623FB1E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2F-4D45-9406-74267623FB1E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2F-4D45-9406-74267623FB1E}"/>
            </c:ext>
          </c:extLst>
        </c:ser>
        <c:dLbls/>
        <c:marker val="1"/>
        <c:axId val="84289408"/>
        <c:axId val="84290944"/>
      </c:lineChart>
      <c:catAx>
        <c:axId val="84289408"/>
        <c:scaling>
          <c:orientation val="minMax"/>
        </c:scaling>
        <c:axPos val="b"/>
        <c:tickLblPos val="nextTo"/>
        <c:crossAx val="84290944"/>
        <c:crosses val="autoZero"/>
        <c:auto val="1"/>
        <c:lblAlgn val="ctr"/>
        <c:lblOffset val="100"/>
      </c:catAx>
      <c:valAx>
        <c:axId val="84290944"/>
        <c:scaling>
          <c:orientation val="minMax"/>
        </c:scaling>
        <c:axPos val="l"/>
        <c:majorGridlines/>
        <c:numFmt formatCode="General" sourceLinked="1"/>
        <c:tickLblPos val="nextTo"/>
        <c:crossAx val="842894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40-4A4D-A092-016AB9A1CC74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40-4A4D-A092-016AB9A1CC74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740-4A4D-A092-016AB9A1CC74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740-4A4D-A092-016AB9A1CC74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740-4A4D-A092-016AB9A1CC74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740-4A4D-A092-016AB9A1CC74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740-4A4D-A092-016AB9A1CC74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740-4A4D-A092-016AB9A1CC74}"/>
            </c:ext>
          </c:extLst>
        </c:ser>
        <c:dLbls/>
        <c:marker val="1"/>
        <c:axId val="85333504"/>
        <c:axId val="85335040"/>
      </c:lineChart>
      <c:catAx>
        <c:axId val="85333504"/>
        <c:scaling>
          <c:orientation val="minMax"/>
        </c:scaling>
        <c:axPos val="b"/>
        <c:tickLblPos val="nextTo"/>
        <c:crossAx val="85335040"/>
        <c:crosses val="autoZero"/>
        <c:auto val="1"/>
        <c:lblAlgn val="ctr"/>
        <c:lblOffset val="100"/>
      </c:catAx>
      <c:valAx>
        <c:axId val="85335040"/>
        <c:scaling>
          <c:orientation val="minMax"/>
        </c:scaling>
        <c:axPos val="l"/>
        <c:majorGridlines/>
        <c:numFmt formatCode="General" sourceLinked="1"/>
        <c:tickLblPos val="nextTo"/>
        <c:crossAx val="853335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8B-4CA8-898B-D00DED555F4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8B-4CA8-898B-D00DED555F4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8B-4CA8-898B-D00DED555F4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8B-4CA8-898B-D00DED555F4F}"/>
            </c:ext>
          </c:extLst>
        </c:ser>
        <c:dLbls/>
        <c:marker val="1"/>
        <c:axId val="85371136"/>
        <c:axId val="85389312"/>
      </c:lineChart>
      <c:catAx>
        <c:axId val="85371136"/>
        <c:scaling>
          <c:orientation val="minMax"/>
        </c:scaling>
        <c:axPos val="b"/>
        <c:tickLblPos val="nextTo"/>
        <c:crossAx val="85389312"/>
        <c:crosses val="autoZero"/>
        <c:auto val="1"/>
        <c:lblAlgn val="ctr"/>
        <c:lblOffset val="100"/>
      </c:catAx>
      <c:valAx>
        <c:axId val="85389312"/>
        <c:scaling>
          <c:orientation val="minMax"/>
        </c:scaling>
        <c:axPos val="l"/>
        <c:majorGridlines/>
        <c:numFmt formatCode="General" sourceLinked="1"/>
        <c:tickLblPos val="nextTo"/>
        <c:crossAx val="853711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059-4002-9DAD-9560CBC72DD0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059-4002-9DAD-9560CBC72DD0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059-4002-9DAD-9560CBC72DD0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059-4002-9DAD-9560CBC72DD0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059-4002-9DAD-9560CBC72DD0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059-4002-9DAD-9560CBC72DD0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059-4002-9DAD-9560CBC72DD0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059-4002-9DAD-9560CBC72DD0}"/>
            </c:ext>
          </c:extLst>
        </c:ser>
        <c:dLbls/>
        <c:marker val="1"/>
        <c:axId val="113373184"/>
        <c:axId val="113374720"/>
      </c:lineChart>
      <c:catAx>
        <c:axId val="113373184"/>
        <c:scaling>
          <c:orientation val="minMax"/>
        </c:scaling>
        <c:axPos val="b"/>
        <c:tickLblPos val="nextTo"/>
        <c:crossAx val="113374720"/>
        <c:crosses val="autoZero"/>
        <c:auto val="1"/>
        <c:lblAlgn val="ctr"/>
        <c:lblOffset val="100"/>
      </c:catAx>
      <c:valAx>
        <c:axId val="113374720"/>
        <c:scaling>
          <c:orientation val="minMax"/>
        </c:scaling>
        <c:axPos val="l"/>
        <c:majorGridlines/>
        <c:numFmt formatCode="General" sourceLinked="1"/>
        <c:tickLblPos val="nextTo"/>
        <c:crossAx val="1133731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E9-445B-B5D5-D090851A5DD1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5E9-445B-B5D5-D090851A5DD1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5E9-445B-B5D5-D090851A5DD1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5E9-445B-B5D5-D090851A5DD1}"/>
            </c:ext>
          </c:extLst>
        </c:ser>
        <c:dLbls/>
        <c:marker val="1"/>
        <c:axId val="113226496"/>
        <c:axId val="113228032"/>
      </c:lineChart>
      <c:catAx>
        <c:axId val="113226496"/>
        <c:scaling>
          <c:orientation val="minMax"/>
        </c:scaling>
        <c:axPos val="b"/>
        <c:tickLblPos val="nextTo"/>
        <c:crossAx val="113228032"/>
        <c:crosses val="autoZero"/>
        <c:auto val="1"/>
        <c:lblAlgn val="ctr"/>
        <c:lblOffset val="100"/>
      </c:catAx>
      <c:valAx>
        <c:axId val="113228032"/>
        <c:scaling>
          <c:orientation val="minMax"/>
        </c:scaling>
        <c:axPos val="l"/>
        <c:majorGridlines/>
        <c:numFmt formatCode="General" sourceLinked="1"/>
        <c:tickLblPos val="nextTo"/>
        <c:crossAx val="1132264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AF-4885-B302-EDE864103A5D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AF-4885-B302-EDE864103A5D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AF-4885-B302-EDE864103A5D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AF-4885-B302-EDE864103A5D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AF-4885-B302-EDE864103A5D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AF-4885-B302-EDE864103A5D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AF-4885-B302-EDE864103A5D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AF-4885-B302-EDE864103A5D}"/>
            </c:ext>
          </c:extLst>
        </c:ser>
        <c:dLbls/>
        <c:marker val="1"/>
        <c:axId val="115120384"/>
        <c:axId val="113844224"/>
      </c:lineChart>
      <c:catAx>
        <c:axId val="115120384"/>
        <c:scaling>
          <c:orientation val="minMax"/>
        </c:scaling>
        <c:axPos val="b"/>
        <c:tickLblPos val="nextTo"/>
        <c:crossAx val="113844224"/>
        <c:crosses val="autoZero"/>
        <c:auto val="1"/>
        <c:lblAlgn val="ctr"/>
        <c:lblOffset val="100"/>
      </c:catAx>
      <c:valAx>
        <c:axId val="113844224"/>
        <c:scaling>
          <c:orientation val="minMax"/>
        </c:scaling>
        <c:axPos val="l"/>
        <c:majorGridlines/>
        <c:numFmt formatCode="General" sourceLinked="1"/>
        <c:tickLblPos val="nextTo"/>
        <c:crossAx val="1151203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E4-49B0-9A59-F9A3C8CF4DD2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5E4-49B0-9A59-F9A3C8CF4DD2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5E4-49B0-9A59-F9A3C8CF4DD2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5E4-49B0-9A59-F9A3C8CF4DD2}"/>
            </c:ext>
          </c:extLst>
        </c:ser>
        <c:dLbls/>
        <c:marker val="1"/>
        <c:axId val="113884160"/>
        <c:axId val="113890048"/>
      </c:lineChart>
      <c:catAx>
        <c:axId val="113884160"/>
        <c:scaling>
          <c:orientation val="minMax"/>
        </c:scaling>
        <c:axPos val="b"/>
        <c:tickLblPos val="nextTo"/>
        <c:crossAx val="113890048"/>
        <c:crosses val="autoZero"/>
        <c:auto val="1"/>
        <c:lblAlgn val="ctr"/>
        <c:lblOffset val="100"/>
      </c:catAx>
      <c:valAx>
        <c:axId val="113890048"/>
        <c:scaling>
          <c:orientation val="minMax"/>
        </c:scaling>
        <c:axPos val="l"/>
        <c:majorGridlines/>
        <c:numFmt formatCode="General" sourceLinked="1"/>
        <c:tickLblPos val="nextTo"/>
        <c:crossAx val="11388416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59-44F3-8A0D-1AF5124FE65C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059-44F3-8A0D-1AF5124FE65C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059-44F3-8A0D-1AF5124FE65C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059-44F3-8A0D-1AF5124FE65C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059-44F3-8A0D-1AF5124FE65C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059-44F3-8A0D-1AF5124FE65C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059-44F3-8A0D-1AF5124FE65C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059-44F3-8A0D-1AF5124FE65C}"/>
            </c:ext>
          </c:extLst>
        </c:ser>
        <c:dLbls/>
        <c:marker val="1"/>
        <c:axId val="115786496"/>
        <c:axId val="115788032"/>
      </c:lineChart>
      <c:catAx>
        <c:axId val="115786496"/>
        <c:scaling>
          <c:orientation val="minMax"/>
        </c:scaling>
        <c:axPos val="b"/>
        <c:tickLblPos val="nextTo"/>
        <c:crossAx val="115788032"/>
        <c:crosses val="autoZero"/>
        <c:auto val="1"/>
        <c:lblAlgn val="ctr"/>
        <c:lblOffset val="100"/>
      </c:catAx>
      <c:valAx>
        <c:axId val="115788032"/>
        <c:scaling>
          <c:orientation val="minMax"/>
        </c:scaling>
        <c:axPos val="l"/>
        <c:majorGridlines/>
        <c:numFmt formatCode="General" sourceLinked="1"/>
        <c:tickLblPos val="nextTo"/>
        <c:crossAx val="1157864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>
        <c:manualLayout>
          <c:layoutTarget val="inner"/>
          <c:xMode val="edge"/>
          <c:yMode val="edge"/>
          <c:x val="8.7647898236126939E-2"/>
          <c:y val="1.6005296687174948E-2"/>
          <c:w val="0.84792782573105419"/>
          <c:h val="0.90517715650834984"/>
        </c:manualLayout>
      </c:layout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DC-4510-9E74-341A9E5A17D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BDC-4510-9E74-341A9E5A17D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BDC-4510-9E74-341A9E5A17D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BDC-4510-9E74-341A9E5A17DF}"/>
            </c:ext>
          </c:extLst>
        </c:ser>
        <c:dLbls/>
        <c:marker val="1"/>
        <c:axId val="115717632"/>
        <c:axId val="115719168"/>
      </c:lineChart>
      <c:catAx>
        <c:axId val="115717632"/>
        <c:scaling>
          <c:orientation val="minMax"/>
        </c:scaling>
        <c:axPos val="b"/>
        <c:tickLblPos val="nextTo"/>
        <c:crossAx val="115719168"/>
        <c:crosses val="autoZero"/>
        <c:auto val="1"/>
        <c:lblAlgn val="ctr"/>
        <c:lblOffset val="100"/>
      </c:catAx>
      <c:valAx>
        <c:axId val="115719168"/>
        <c:scaling>
          <c:orientation val="minMax"/>
        </c:scaling>
        <c:axPos val="l"/>
        <c:majorGridlines/>
        <c:numFmt formatCode="General" sourceLinked="1"/>
        <c:tickLblPos val="nextTo"/>
        <c:crossAx val="1157176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  <c:dispRSqr val="1"/>
            <c:dispEq val="1"/>
            <c:trendlineLbl>
              <c:layout>
                <c:manualLayout>
                  <c:x val="-0.30122025371828526"/>
                  <c:y val="-4.7462817147856539E-4"/>
                </c:manualLayout>
              </c:layout>
              <c:numFmt formatCode="#,##0.0000000000" sourceLinked="0"/>
            </c:trendlineLbl>
          </c:trendline>
          <c:xVal>
            <c:numRef>
              <c:f>'MODELO DE 10o. GRADO'!$KQ$4:$KQ$14</c:f>
              <c:numCache>
                <c:formatCode>General</c:formatCode>
                <c:ptCount val="11"/>
                <c:pt idx="0">
                  <c:v>4.5</c:v>
                </c:pt>
                <c:pt idx="1">
                  <c:v>5.9</c:v>
                </c:pt>
                <c:pt idx="2">
                  <c:v>7</c:v>
                </c:pt>
                <c:pt idx="3">
                  <c:v>7.8</c:v>
                </c:pt>
                <c:pt idx="4">
                  <c:v>7.2</c:v>
                </c:pt>
                <c:pt idx="5">
                  <c:v>6.8</c:v>
                </c:pt>
                <c:pt idx="6">
                  <c:v>4.5</c:v>
                </c:pt>
                <c:pt idx="7">
                  <c:v>2.7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A82-4A5C-88E4-4EB972579E7F}"/>
            </c:ext>
          </c:extLst>
        </c:ser>
        <c:dLbls/>
        <c:axId val="142163328"/>
        <c:axId val="142185600"/>
      </c:scatterChart>
      <c:valAx>
        <c:axId val="142163328"/>
        <c:scaling>
          <c:orientation val="minMax"/>
        </c:scaling>
        <c:axPos val="b"/>
        <c:numFmt formatCode="General" sourceLinked="1"/>
        <c:tickLblPos val="nextTo"/>
        <c:crossAx val="142185600"/>
        <c:crosses val="autoZero"/>
        <c:crossBetween val="midCat"/>
      </c:valAx>
      <c:valAx>
        <c:axId val="142185600"/>
        <c:scaling>
          <c:orientation val="minMax"/>
        </c:scaling>
        <c:axPos val="l"/>
        <c:majorGridlines/>
        <c:numFmt formatCode="General" sourceLinked="1"/>
        <c:tickLblPos val="nextTo"/>
        <c:crossAx val="142163328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13198818897637798"/>
                  <c:y val="0.32822907553222525"/>
                </c:manualLayout>
              </c:layout>
              <c:numFmt formatCode="#,##0.00000000000000000000" sourceLinked="0"/>
            </c:trendlineLbl>
          </c:trendline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25D5-4B57-8EE6-B212535D4E22}"/>
            </c:ext>
          </c:extLst>
        </c:ser>
        <c:dLbls/>
        <c:axId val="142235136"/>
        <c:axId val="142236672"/>
      </c:scatterChart>
      <c:valAx>
        <c:axId val="142235136"/>
        <c:scaling>
          <c:orientation val="minMax"/>
        </c:scaling>
        <c:axPos val="b"/>
        <c:tickLblPos val="nextTo"/>
        <c:crossAx val="142236672"/>
        <c:crosses val="autoZero"/>
        <c:crossBetween val="midCat"/>
      </c:valAx>
      <c:valAx>
        <c:axId val="142236672"/>
        <c:scaling>
          <c:orientation val="minMax"/>
        </c:scaling>
        <c:axPos val="l"/>
        <c:majorGridlines/>
        <c:numFmt formatCode="General" sourceLinked="1"/>
        <c:tickLblPos val="nextTo"/>
        <c:crossAx val="142235136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67-4EDE-A12E-A5E1B466F7E3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C67-4EDE-A12E-A5E1B466F7E3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C67-4EDE-A12E-A5E1B466F7E3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C67-4EDE-A12E-A5E1B466F7E3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C67-4EDE-A12E-A5E1B466F7E3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C67-4EDE-A12E-A5E1B466F7E3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C67-4EDE-A12E-A5E1B466F7E3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C67-4EDE-A12E-A5E1B466F7E3}"/>
            </c:ext>
          </c:extLst>
        </c:ser>
        <c:dLbls/>
        <c:marker val="1"/>
        <c:axId val="143781888"/>
        <c:axId val="143783424"/>
      </c:lineChart>
      <c:catAx>
        <c:axId val="143781888"/>
        <c:scaling>
          <c:orientation val="minMax"/>
        </c:scaling>
        <c:axPos val="b"/>
        <c:tickLblPos val="nextTo"/>
        <c:crossAx val="143783424"/>
        <c:crosses val="autoZero"/>
        <c:auto val="1"/>
        <c:lblAlgn val="ctr"/>
        <c:lblOffset val="100"/>
      </c:catAx>
      <c:valAx>
        <c:axId val="143783424"/>
        <c:scaling>
          <c:orientation val="minMax"/>
        </c:scaling>
        <c:axPos val="l"/>
        <c:majorGridlines/>
        <c:numFmt formatCode="General" sourceLinked="1"/>
        <c:tickLblPos val="nextTo"/>
        <c:crossAx val="1437818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61-4794-83C7-EFAE031A84C1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61-4794-83C7-EFAE031A84C1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261-4794-83C7-EFAE031A84C1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261-4794-83C7-EFAE031A84C1}"/>
            </c:ext>
          </c:extLst>
        </c:ser>
        <c:dLbls/>
        <c:marker val="1"/>
        <c:axId val="143835904"/>
        <c:axId val="143837440"/>
      </c:lineChart>
      <c:catAx>
        <c:axId val="143835904"/>
        <c:scaling>
          <c:orientation val="minMax"/>
        </c:scaling>
        <c:axPos val="b"/>
        <c:tickLblPos val="nextTo"/>
        <c:crossAx val="143837440"/>
        <c:crosses val="autoZero"/>
        <c:auto val="1"/>
        <c:lblAlgn val="ctr"/>
        <c:lblOffset val="100"/>
      </c:catAx>
      <c:valAx>
        <c:axId val="143837440"/>
        <c:scaling>
          <c:orientation val="minMax"/>
        </c:scaling>
        <c:axPos val="l"/>
        <c:majorGridlines/>
        <c:numFmt formatCode="General" sourceLinked="1"/>
        <c:tickLblPos val="nextTo"/>
        <c:crossAx val="1438359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16E-479B-A605-7824DB61FB61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16E-479B-A605-7824DB61FB61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16E-479B-A605-7824DB61FB61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16E-479B-A605-7824DB61FB61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16E-479B-A605-7824DB61FB61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16E-479B-A605-7824DB61FB61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16E-479B-A605-7824DB61FB61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16E-479B-A605-7824DB61FB61}"/>
            </c:ext>
          </c:extLst>
        </c:ser>
        <c:dLbls/>
        <c:marker val="1"/>
        <c:axId val="144263424"/>
        <c:axId val="144273408"/>
      </c:lineChart>
      <c:catAx>
        <c:axId val="144263424"/>
        <c:scaling>
          <c:orientation val="minMax"/>
        </c:scaling>
        <c:axPos val="b"/>
        <c:tickLblPos val="nextTo"/>
        <c:crossAx val="144273408"/>
        <c:crosses val="autoZero"/>
        <c:auto val="1"/>
        <c:lblAlgn val="ctr"/>
        <c:lblOffset val="100"/>
      </c:catAx>
      <c:valAx>
        <c:axId val="144273408"/>
        <c:scaling>
          <c:orientation val="minMax"/>
        </c:scaling>
        <c:axPos val="l"/>
        <c:majorGridlines/>
        <c:numFmt formatCode="General" sourceLinked="1"/>
        <c:tickLblPos val="nextTo"/>
        <c:crossAx val="14426342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79D-450B-A3FB-C725921AE699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79D-450B-A3FB-C725921AE699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79D-450B-A3FB-C725921AE699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79D-450B-A3FB-C725921AE699}"/>
            </c:ext>
          </c:extLst>
        </c:ser>
        <c:dLbls/>
        <c:marker val="1"/>
        <c:axId val="144301056"/>
        <c:axId val="144323328"/>
      </c:lineChart>
      <c:catAx>
        <c:axId val="144301056"/>
        <c:scaling>
          <c:orientation val="minMax"/>
        </c:scaling>
        <c:axPos val="b"/>
        <c:tickLblPos val="nextTo"/>
        <c:crossAx val="144323328"/>
        <c:crosses val="autoZero"/>
        <c:auto val="1"/>
        <c:lblAlgn val="ctr"/>
        <c:lblOffset val="100"/>
      </c:catAx>
      <c:valAx>
        <c:axId val="144323328"/>
        <c:scaling>
          <c:orientation val="minMax"/>
        </c:scaling>
        <c:axPos val="l"/>
        <c:majorGridlines/>
        <c:numFmt formatCode="General" sourceLinked="1"/>
        <c:tickLblPos val="nextTo"/>
        <c:crossAx val="1443010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708-4B1C-B703-F9C625E392D5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708-4B1C-B703-F9C625E392D5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708-4B1C-B703-F9C625E392D5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708-4B1C-B703-F9C625E392D5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708-4B1C-B703-F9C625E392D5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708-4B1C-B703-F9C625E392D5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708-4B1C-B703-F9C625E392D5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708-4B1C-B703-F9C625E392D5}"/>
            </c:ext>
          </c:extLst>
        </c:ser>
        <c:dLbls/>
        <c:marker val="1"/>
        <c:axId val="144933632"/>
        <c:axId val="144935168"/>
      </c:lineChart>
      <c:catAx>
        <c:axId val="144933632"/>
        <c:scaling>
          <c:orientation val="minMax"/>
        </c:scaling>
        <c:axPos val="b"/>
        <c:tickLblPos val="nextTo"/>
        <c:crossAx val="144935168"/>
        <c:crosses val="autoZero"/>
        <c:auto val="1"/>
        <c:lblAlgn val="ctr"/>
        <c:lblOffset val="100"/>
      </c:catAx>
      <c:valAx>
        <c:axId val="144935168"/>
        <c:scaling>
          <c:orientation val="minMax"/>
        </c:scaling>
        <c:axPos val="l"/>
        <c:majorGridlines/>
        <c:numFmt formatCode="General" sourceLinked="1"/>
        <c:tickLblPos val="nextTo"/>
        <c:crossAx val="1449336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DF-49BE-B96A-66FC8C03F5D5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DF-49BE-B96A-66FC8C03F5D5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DF-49BE-B96A-66FC8C03F5D5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DF-49BE-B96A-66FC8C03F5D5}"/>
            </c:ext>
          </c:extLst>
        </c:ser>
        <c:dLbls/>
        <c:marker val="1"/>
        <c:axId val="144991744"/>
        <c:axId val="144993280"/>
      </c:lineChart>
      <c:catAx>
        <c:axId val="144991744"/>
        <c:scaling>
          <c:orientation val="minMax"/>
        </c:scaling>
        <c:axPos val="b"/>
        <c:tickLblPos val="nextTo"/>
        <c:crossAx val="144993280"/>
        <c:crosses val="autoZero"/>
        <c:auto val="1"/>
        <c:lblAlgn val="ctr"/>
        <c:lblOffset val="100"/>
      </c:catAx>
      <c:valAx>
        <c:axId val="144993280"/>
        <c:scaling>
          <c:orientation val="minMax"/>
        </c:scaling>
        <c:axPos val="l"/>
        <c:majorGridlines/>
        <c:numFmt formatCode="General" sourceLinked="1"/>
        <c:tickLblPos val="nextTo"/>
        <c:crossAx val="1449917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68-4F42-B1E8-3679582531B4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68-4F42-B1E8-3679582531B4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768-4F42-B1E8-3679582531B4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768-4F42-B1E8-3679582531B4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768-4F42-B1E8-3679582531B4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768-4F42-B1E8-3679582531B4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8-4F42-B1E8-3679582531B4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768-4F42-B1E8-3679582531B4}"/>
            </c:ext>
          </c:extLst>
        </c:ser>
        <c:dLbls/>
        <c:marker val="1"/>
        <c:axId val="145452032"/>
        <c:axId val="145470208"/>
      </c:lineChart>
      <c:catAx>
        <c:axId val="145452032"/>
        <c:scaling>
          <c:orientation val="minMax"/>
        </c:scaling>
        <c:axPos val="b"/>
        <c:tickLblPos val="nextTo"/>
        <c:crossAx val="145470208"/>
        <c:crosses val="autoZero"/>
        <c:auto val="1"/>
        <c:lblAlgn val="ctr"/>
        <c:lblOffset val="100"/>
      </c:catAx>
      <c:valAx>
        <c:axId val="145470208"/>
        <c:scaling>
          <c:orientation val="minMax"/>
        </c:scaling>
        <c:axPos val="l"/>
        <c:majorGridlines/>
        <c:numFmt formatCode="General" sourceLinked="1"/>
        <c:tickLblPos val="nextTo"/>
        <c:crossAx val="14545203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>
        <c:manualLayout>
          <c:layoutTarget val="inner"/>
          <c:xMode val="edge"/>
          <c:yMode val="edge"/>
          <c:x val="8.7647898236126939E-2"/>
          <c:y val="1.6005296687174948E-2"/>
          <c:w val="0.84792782573105419"/>
          <c:h val="0.90517715650834984"/>
        </c:manualLayout>
      </c:layout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BF-4B11-B325-B1244BAECDFD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9BF-4B11-B325-B1244BAECDFD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BF-4B11-B325-B1244BAECDFD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9BF-4B11-B325-B1244BAECDFD}"/>
            </c:ext>
          </c:extLst>
        </c:ser>
        <c:dLbls/>
        <c:marker val="1"/>
        <c:axId val="145514496"/>
        <c:axId val="145516032"/>
      </c:lineChart>
      <c:catAx>
        <c:axId val="145514496"/>
        <c:scaling>
          <c:orientation val="minMax"/>
        </c:scaling>
        <c:axPos val="b"/>
        <c:tickLblPos val="nextTo"/>
        <c:crossAx val="145516032"/>
        <c:crosses val="autoZero"/>
        <c:auto val="1"/>
        <c:lblAlgn val="ctr"/>
        <c:lblOffset val="100"/>
      </c:catAx>
      <c:valAx>
        <c:axId val="145516032"/>
        <c:scaling>
          <c:orientation val="minMax"/>
        </c:scaling>
        <c:axPos val="l"/>
        <c:majorGridlines/>
        <c:numFmt formatCode="General" sourceLinked="1"/>
        <c:tickLblPos val="nextTo"/>
        <c:crossAx val="1455144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  <c:dispRSqr val="1"/>
            <c:dispEq val="1"/>
            <c:trendlineLbl>
              <c:layout>
                <c:manualLayout>
                  <c:x val="-0.30122025371828526"/>
                  <c:y val="-4.7462817147856539E-4"/>
                </c:manualLayout>
              </c:layout>
              <c:numFmt formatCode="#,##0.0000000000" sourceLinked="0"/>
            </c:trendlineLbl>
          </c:trendline>
          <c:xVal>
            <c:numRef>
              <c:f>'MODELO DE 10o. GRADO'!$KQ$4:$KQ$14</c:f>
              <c:numCache>
                <c:formatCode>General</c:formatCode>
                <c:ptCount val="11"/>
                <c:pt idx="0">
                  <c:v>4.5</c:v>
                </c:pt>
                <c:pt idx="1">
                  <c:v>5.9</c:v>
                </c:pt>
                <c:pt idx="2">
                  <c:v>7</c:v>
                </c:pt>
                <c:pt idx="3">
                  <c:v>7.8</c:v>
                </c:pt>
                <c:pt idx="4">
                  <c:v>7.2</c:v>
                </c:pt>
                <c:pt idx="5">
                  <c:v>6.8</c:v>
                </c:pt>
                <c:pt idx="6">
                  <c:v>4.5</c:v>
                </c:pt>
                <c:pt idx="7">
                  <c:v>2.7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4930-45A3-A1A4-8E5519C30DF3}"/>
            </c:ext>
          </c:extLst>
        </c:ser>
        <c:dLbls/>
        <c:axId val="145889152"/>
        <c:axId val="145890688"/>
      </c:scatterChart>
      <c:valAx>
        <c:axId val="145889152"/>
        <c:scaling>
          <c:orientation val="minMax"/>
        </c:scaling>
        <c:axPos val="b"/>
        <c:numFmt formatCode="General" sourceLinked="1"/>
        <c:tickLblPos val="nextTo"/>
        <c:crossAx val="145890688"/>
        <c:crosses val="autoZero"/>
        <c:crossBetween val="midCat"/>
      </c:valAx>
      <c:valAx>
        <c:axId val="145890688"/>
        <c:scaling>
          <c:orientation val="minMax"/>
        </c:scaling>
        <c:axPos val="l"/>
        <c:majorGridlines/>
        <c:numFmt formatCode="General" sourceLinked="1"/>
        <c:tickLblPos val="nextTo"/>
        <c:crossAx val="145889152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13198818897637798"/>
                  <c:y val="0.32822907553222525"/>
                </c:manualLayout>
              </c:layout>
              <c:numFmt formatCode="#,##0.00000000000000000000" sourceLinked="0"/>
            </c:trendlineLbl>
          </c:trendline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2648-441C-A9D8-9769EBCA0B35}"/>
            </c:ext>
          </c:extLst>
        </c:ser>
        <c:dLbls/>
        <c:axId val="145952768"/>
        <c:axId val="145954304"/>
      </c:scatterChart>
      <c:valAx>
        <c:axId val="145952768"/>
        <c:scaling>
          <c:orientation val="minMax"/>
        </c:scaling>
        <c:axPos val="b"/>
        <c:tickLblPos val="nextTo"/>
        <c:crossAx val="145954304"/>
        <c:crosses val="autoZero"/>
        <c:crossBetween val="midCat"/>
      </c:valAx>
      <c:valAx>
        <c:axId val="145954304"/>
        <c:scaling>
          <c:orientation val="minMax"/>
        </c:scaling>
        <c:axPos val="l"/>
        <c:majorGridlines/>
        <c:numFmt formatCode="General" sourceLinked="1"/>
        <c:tickLblPos val="nextTo"/>
        <c:crossAx val="145952768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382-4DD2-A9ED-965D03FD986D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382-4DD2-A9ED-965D03FD986D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382-4DD2-A9ED-965D03FD986D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382-4DD2-A9ED-965D03FD986D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382-4DD2-A9ED-965D03FD986D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382-4DD2-A9ED-965D03FD986D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382-4DD2-A9ED-965D03FD986D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382-4DD2-A9ED-965D03FD986D}"/>
            </c:ext>
          </c:extLst>
        </c:ser>
        <c:dLbls/>
        <c:marker val="1"/>
        <c:axId val="147331328"/>
        <c:axId val="147341312"/>
      </c:lineChart>
      <c:catAx>
        <c:axId val="147331328"/>
        <c:scaling>
          <c:orientation val="minMax"/>
        </c:scaling>
        <c:axPos val="b"/>
        <c:tickLblPos val="nextTo"/>
        <c:crossAx val="147341312"/>
        <c:crosses val="autoZero"/>
        <c:auto val="1"/>
        <c:lblAlgn val="ctr"/>
        <c:lblOffset val="100"/>
      </c:catAx>
      <c:valAx>
        <c:axId val="147341312"/>
        <c:scaling>
          <c:orientation val="minMax"/>
        </c:scaling>
        <c:axPos val="l"/>
        <c:majorGridlines/>
        <c:numFmt formatCode="General" sourceLinked="1"/>
        <c:tickLblPos val="nextTo"/>
        <c:crossAx val="1473313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B3-4165-9C6A-E96E781DA0F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B3-4165-9C6A-E96E781DA0F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B3-4165-9C6A-E96E781DA0F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B3-4165-9C6A-E96E781DA0FF}"/>
            </c:ext>
          </c:extLst>
        </c:ser>
        <c:dLbls/>
        <c:marker val="1"/>
        <c:axId val="147389440"/>
        <c:axId val="147403520"/>
      </c:lineChart>
      <c:catAx>
        <c:axId val="147389440"/>
        <c:scaling>
          <c:orientation val="minMax"/>
        </c:scaling>
        <c:axPos val="b"/>
        <c:tickLblPos val="nextTo"/>
        <c:crossAx val="147403520"/>
        <c:crosses val="autoZero"/>
        <c:auto val="1"/>
        <c:lblAlgn val="ctr"/>
        <c:lblOffset val="100"/>
      </c:catAx>
      <c:valAx>
        <c:axId val="147403520"/>
        <c:scaling>
          <c:orientation val="minMax"/>
        </c:scaling>
        <c:axPos val="l"/>
        <c:majorGridlines/>
        <c:numFmt formatCode="General" sourceLinked="1"/>
        <c:tickLblPos val="nextTo"/>
        <c:crossAx val="1473894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FA-40BB-BE33-7DDF04387D16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AFA-40BB-BE33-7DDF04387D16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AFA-40BB-BE33-7DDF04387D16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AFA-40BB-BE33-7DDF04387D16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AFA-40BB-BE33-7DDF04387D16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AFA-40BB-BE33-7DDF04387D16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AFA-40BB-BE33-7DDF04387D16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AFA-40BB-BE33-7DDF04387D16}"/>
            </c:ext>
          </c:extLst>
        </c:ser>
        <c:dLbls/>
        <c:marker val="1"/>
        <c:axId val="148022016"/>
        <c:axId val="148023552"/>
      </c:lineChart>
      <c:catAx>
        <c:axId val="148022016"/>
        <c:scaling>
          <c:orientation val="minMax"/>
        </c:scaling>
        <c:axPos val="b"/>
        <c:tickLblPos val="nextTo"/>
        <c:crossAx val="148023552"/>
        <c:crosses val="autoZero"/>
        <c:auto val="1"/>
        <c:lblAlgn val="ctr"/>
        <c:lblOffset val="100"/>
      </c:catAx>
      <c:valAx>
        <c:axId val="148023552"/>
        <c:scaling>
          <c:orientation val="minMax"/>
        </c:scaling>
        <c:axPos val="l"/>
        <c:majorGridlines/>
        <c:numFmt formatCode="General" sourceLinked="1"/>
        <c:tickLblPos val="nextTo"/>
        <c:crossAx val="1480220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D6-4051-BCE1-FE21ABFE9DB6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D6-4051-BCE1-FE21ABFE9DB6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8D6-4051-BCE1-FE21ABFE9DB6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8D6-4051-BCE1-FE21ABFE9DB6}"/>
            </c:ext>
          </c:extLst>
        </c:ser>
        <c:dLbls/>
        <c:marker val="1"/>
        <c:axId val="147936768"/>
        <c:axId val="147938304"/>
      </c:lineChart>
      <c:catAx>
        <c:axId val="147936768"/>
        <c:scaling>
          <c:orientation val="minMax"/>
        </c:scaling>
        <c:axPos val="b"/>
        <c:tickLblPos val="nextTo"/>
        <c:crossAx val="147938304"/>
        <c:crosses val="autoZero"/>
        <c:auto val="1"/>
        <c:lblAlgn val="ctr"/>
        <c:lblOffset val="100"/>
      </c:catAx>
      <c:valAx>
        <c:axId val="147938304"/>
        <c:scaling>
          <c:orientation val="minMax"/>
        </c:scaling>
        <c:axPos val="l"/>
        <c:majorGridlines/>
        <c:numFmt formatCode="General" sourceLinked="1"/>
        <c:tickLblPos val="nextTo"/>
        <c:crossAx val="1479367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1A4-4851-AF9C-DBABB1AA14A9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1A4-4851-AF9C-DBABB1AA14A9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1A4-4851-AF9C-DBABB1AA14A9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1A4-4851-AF9C-DBABB1AA14A9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1A4-4851-AF9C-DBABB1AA14A9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1A4-4851-AF9C-DBABB1AA14A9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1A4-4851-AF9C-DBABB1AA14A9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1A4-4851-AF9C-DBABB1AA14A9}"/>
            </c:ext>
          </c:extLst>
        </c:ser>
        <c:dLbls/>
        <c:marker val="1"/>
        <c:axId val="148442112"/>
        <c:axId val="148452096"/>
      </c:lineChart>
      <c:catAx>
        <c:axId val="148442112"/>
        <c:scaling>
          <c:orientation val="minMax"/>
        </c:scaling>
        <c:axPos val="b"/>
        <c:tickLblPos val="nextTo"/>
        <c:crossAx val="148452096"/>
        <c:crosses val="autoZero"/>
        <c:auto val="1"/>
        <c:lblAlgn val="ctr"/>
        <c:lblOffset val="100"/>
      </c:catAx>
      <c:valAx>
        <c:axId val="148452096"/>
        <c:scaling>
          <c:orientation val="minMax"/>
        </c:scaling>
        <c:axPos val="l"/>
        <c:majorGridlines/>
        <c:numFmt formatCode="General" sourceLinked="1"/>
        <c:tickLblPos val="nextTo"/>
        <c:crossAx val="1484421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6F6-4FBD-95A7-C949BBEE3D78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6F6-4FBD-95A7-C949BBEE3D78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6F6-4FBD-95A7-C949BBEE3D78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6F6-4FBD-95A7-C949BBEE3D78}"/>
            </c:ext>
          </c:extLst>
        </c:ser>
        <c:dLbls/>
        <c:marker val="1"/>
        <c:axId val="148500480"/>
        <c:axId val="148502016"/>
      </c:lineChart>
      <c:catAx>
        <c:axId val="148500480"/>
        <c:scaling>
          <c:orientation val="minMax"/>
        </c:scaling>
        <c:axPos val="b"/>
        <c:tickLblPos val="nextTo"/>
        <c:crossAx val="148502016"/>
        <c:crosses val="autoZero"/>
        <c:auto val="1"/>
        <c:lblAlgn val="ctr"/>
        <c:lblOffset val="100"/>
      </c:catAx>
      <c:valAx>
        <c:axId val="148502016"/>
        <c:scaling>
          <c:orientation val="minMax"/>
        </c:scaling>
        <c:axPos val="l"/>
        <c:majorGridlines/>
        <c:numFmt formatCode="General" sourceLinked="1"/>
        <c:tickLblPos val="nextTo"/>
        <c:crossAx val="1485004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'MODELO DE 10o.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10o. GRADO'!$E$6:$E$20</c:f>
              <c:numCache>
                <c:formatCode>General</c:formatCode>
                <c:ptCount val="15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11">
                  <c:v>368.93</c:v>
                </c:pt>
                <c:pt idx="12">
                  <c:v>372.16</c:v>
                </c:pt>
                <c:pt idx="13">
                  <c:v>353.04</c:v>
                </c:pt>
                <c:pt idx="14">
                  <c:v>374.25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68D-4B18-BDC6-606E53EB1FF4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68D-4B18-BDC6-606E53EB1FF4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68D-4B18-BDC6-606E53EB1FF4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68D-4B18-BDC6-606E53EB1FF4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68D-4B18-BDC6-606E53EB1FF4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68D-4B18-BDC6-606E53EB1FF4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68D-4B18-BDC6-606E53EB1FF4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68D-4B18-BDC6-606E53EB1FF4}"/>
            </c:ext>
          </c:extLst>
        </c:ser>
        <c:dLbls/>
        <c:marker val="1"/>
        <c:axId val="149222912"/>
        <c:axId val="149224448"/>
      </c:lineChart>
      <c:catAx>
        <c:axId val="149222912"/>
        <c:scaling>
          <c:orientation val="minMax"/>
        </c:scaling>
        <c:axPos val="b"/>
        <c:tickLblPos val="nextTo"/>
        <c:crossAx val="149224448"/>
        <c:crosses val="autoZero"/>
        <c:auto val="1"/>
        <c:lblAlgn val="ctr"/>
        <c:lblOffset val="100"/>
      </c:catAx>
      <c:valAx>
        <c:axId val="149224448"/>
        <c:scaling>
          <c:orientation val="minMax"/>
        </c:scaling>
        <c:axPos val="l"/>
        <c:majorGridlines/>
        <c:numFmt formatCode="General" sourceLinked="1"/>
        <c:tickLblPos val="nextTo"/>
        <c:crossAx val="1492229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>
        <c:manualLayout>
          <c:layoutTarget val="inner"/>
          <c:xMode val="edge"/>
          <c:yMode val="edge"/>
          <c:x val="8.7647898236126939E-2"/>
          <c:y val="1.6005296687174948E-2"/>
          <c:w val="0.84792782573105419"/>
          <c:h val="0.90517715650834984"/>
        </c:manualLayout>
      </c:layout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96-49F5-A0E6-76FB2D8205E6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96-49F5-A0E6-76FB2D8205E6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96-49F5-A0E6-76FB2D8205E6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96-49F5-A0E6-76FB2D8205E6}"/>
            </c:ext>
          </c:extLst>
        </c:ser>
        <c:dLbls/>
        <c:marker val="1"/>
        <c:axId val="149145856"/>
        <c:axId val="149225472"/>
      </c:lineChart>
      <c:catAx>
        <c:axId val="149145856"/>
        <c:scaling>
          <c:orientation val="minMax"/>
        </c:scaling>
        <c:axPos val="b"/>
        <c:tickLblPos val="nextTo"/>
        <c:crossAx val="149225472"/>
        <c:crosses val="autoZero"/>
        <c:auto val="1"/>
        <c:lblAlgn val="ctr"/>
        <c:lblOffset val="100"/>
      </c:catAx>
      <c:valAx>
        <c:axId val="149225472"/>
        <c:scaling>
          <c:orientation val="minMax"/>
        </c:scaling>
        <c:axPos val="l"/>
        <c:majorGridlines/>
        <c:numFmt formatCode="General" sourceLinked="1"/>
        <c:tickLblPos val="nextTo"/>
        <c:crossAx val="1491458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exp"/>
            <c:dispRSqr val="1"/>
            <c:dispEq val="1"/>
            <c:trendlineLbl>
              <c:layout>
                <c:manualLayout>
                  <c:x val="-0.30122025371828526"/>
                  <c:y val="-4.7462817147856539E-4"/>
                </c:manualLayout>
              </c:layout>
              <c:numFmt formatCode="#,##0.0000000000" sourceLinked="0"/>
            </c:trendlineLbl>
          </c:trendline>
          <c:xVal>
            <c:numRef>
              <c:f>'MODELO DE 10o. GRADO'!$KQ$4:$KQ$14</c:f>
              <c:numCache>
                <c:formatCode>General</c:formatCode>
                <c:ptCount val="11"/>
                <c:pt idx="0">
                  <c:v>4.5</c:v>
                </c:pt>
                <c:pt idx="1">
                  <c:v>5.9</c:v>
                </c:pt>
                <c:pt idx="2">
                  <c:v>7</c:v>
                </c:pt>
                <c:pt idx="3">
                  <c:v>7.8</c:v>
                </c:pt>
                <c:pt idx="4">
                  <c:v>7.2</c:v>
                </c:pt>
                <c:pt idx="5">
                  <c:v>6.8</c:v>
                </c:pt>
                <c:pt idx="6">
                  <c:v>4.5</c:v>
                </c:pt>
                <c:pt idx="7">
                  <c:v>2.7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21C6-4516-AEBD-B02675ED44D0}"/>
            </c:ext>
          </c:extLst>
        </c:ser>
        <c:dLbls/>
        <c:axId val="149518208"/>
        <c:axId val="149519744"/>
      </c:scatterChart>
      <c:valAx>
        <c:axId val="149518208"/>
        <c:scaling>
          <c:orientation val="minMax"/>
        </c:scaling>
        <c:axPos val="b"/>
        <c:numFmt formatCode="General" sourceLinked="1"/>
        <c:tickLblPos val="nextTo"/>
        <c:crossAx val="149519744"/>
        <c:crosses val="autoZero"/>
        <c:crossBetween val="midCat"/>
      </c:valAx>
      <c:valAx>
        <c:axId val="149519744"/>
        <c:scaling>
          <c:orientation val="minMax"/>
        </c:scaling>
        <c:axPos val="l"/>
        <c:majorGridlines/>
        <c:numFmt formatCode="General" sourceLinked="1"/>
        <c:tickLblPos val="nextTo"/>
        <c:crossAx val="149518208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1"/>
            <c:dispEq val="1"/>
            <c:trendlineLbl>
              <c:layout>
                <c:manualLayout>
                  <c:x val="0.13198818897637798"/>
                  <c:y val="0.32822907553222525"/>
                </c:manualLayout>
              </c:layout>
              <c:numFmt formatCode="#,##0.00000000000000000000" sourceLinked="0"/>
            </c:trendlineLbl>
          </c:trendline>
          <c:yVal>
            <c:numRef>
              <c:f>'MODELO DE 10o. GRADO'!$KR$4:$KR$14</c:f>
              <c:numCache>
                <c:formatCode>General</c:formatCode>
                <c:ptCount val="11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0</c:v>
                </c:pt>
                <c:pt idx="9">
                  <c:v>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DA39-4729-AFE8-FBC4BB57F8B2}"/>
            </c:ext>
          </c:extLst>
        </c:ser>
        <c:dLbls/>
        <c:axId val="149581824"/>
        <c:axId val="149583360"/>
      </c:scatterChart>
      <c:valAx>
        <c:axId val="149581824"/>
        <c:scaling>
          <c:orientation val="minMax"/>
        </c:scaling>
        <c:axPos val="b"/>
        <c:tickLblPos val="nextTo"/>
        <c:crossAx val="149583360"/>
        <c:crosses val="autoZero"/>
        <c:crossBetween val="midCat"/>
      </c:valAx>
      <c:valAx>
        <c:axId val="149583360"/>
        <c:scaling>
          <c:orientation val="minMax"/>
        </c:scaling>
        <c:axPos val="l"/>
        <c:majorGridlines/>
        <c:numFmt formatCode="General" sourceLinked="1"/>
        <c:tickLblPos val="nextTo"/>
        <c:crossAx val="149581824"/>
        <c:crosses val="autoZero"/>
        <c:crossBetween val="midCat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9BE-458C-8D74-CB0BF403830A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9BE-458C-8D74-CB0BF403830A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9BE-458C-8D74-CB0BF403830A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9BE-458C-8D74-CB0BF403830A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9BE-458C-8D74-CB0BF403830A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9BE-458C-8D74-CB0BF403830A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9BE-458C-8D74-CB0BF403830A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9BE-458C-8D74-CB0BF403830A}"/>
            </c:ext>
          </c:extLst>
        </c:ser>
        <c:dLbls/>
        <c:marker val="1"/>
        <c:axId val="151005440"/>
        <c:axId val="151011328"/>
      </c:lineChart>
      <c:catAx>
        <c:axId val="151005440"/>
        <c:scaling>
          <c:orientation val="minMax"/>
        </c:scaling>
        <c:axPos val="b"/>
        <c:tickLblPos val="nextTo"/>
        <c:crossAx val="151011328"/>
        <c:crosses val="autoZero"/>
        <c:auto val="1"/>
        <c:lblAlgn val="ctr"/>
        <c:lblOffset val="100"/>
      </c:catAx>
      <c:valAx>
        <c:axId val="151011328"/>
        <c:scaling>
          <c:orientation val="minMax"/>
        </c:scaling>
        <c:axPos val="l"/>
        <c:majorGridlines/>
        <c:numFmt formatCode="General" sourceLinked="1"/>
        <c:tickLblPos val="nextTo"/>
        <c:crossAx val="1510054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FE4-40E7-AB26-CB8049D6AC74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FE4-40E7-AB26-CB8049D6AC74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FE4-40E7-AB26-CB8049D6AC74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FE4-40E7-AB26-CB8049D6AC74}"/>
            </c:ext>
          </c:extLst>
        </c:ser>
        <c:dLbls/>
        <c:marker val="1"/>
        <c:axId val="151051264"/>
        <c:axId val="151126784"/>
      </c:lineChart>
      <c:catAx>
        <c:axId val="151051264"/>
        <c:scaling>
          <c:orientation val="minMax"/>
        </c:scaling>
        <c:axPos val="b"/>
        <c:tickLblPos val="nextTo"/>
        <c:crossAx val="151126784"/>
        <c:crosses val="autoZero"/>
        <c:auto val="1"/>
        <c:lblAlgn val="ctr"/>
        <c:lblOffset val="100"/>
      </c:catAx>
      <c:valAx>
        <c:axId val="151126784"/>
        <c:scaling>
          <c:orientation val="minMax"/>
        </c:scaling>
        <c:axPos val="l"/>
        <c:majorGridlines/>
        <c:numFmt formatCode="General" sourceLinked="1"/>
        <c:tickLblPos val="nextTo"/>
        <c:crossAx val="1510512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A67-4C71-9575-9E246751E97E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A67-4C71-9575-9E246751E97E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A67-4C71-9575-9E246751E97E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A67-4C71-9575-9E246751E97E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A67-4C71-9575-9E246751E97E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A67-4C71-9575-9E246751E97E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67-4C71-9575-9E246751E97E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A67-4C71-9575-9E246751E97E}"/>
            </c:ext>
          </c:extLst>
        </c:ser>
        <c:dLbls/>
        <c:marker val="1"/>
        <c:axId val="151626496"/>
        <c:axId val="151628032"/>
      </c:lineChart>
      <c:catAx>
        <c:axId val="151626496"/>
        <c:scaling>
          <c:orientation val="minMax"/>
        </c:scaling>
        <c:axPos val="b"/>
        <c:tickLblPos val="nextTo"/>
        <c:crossAx val="151628032"/>
        <c:crosses val="autoZero"/>
        <c:auto val="1"/>
        <c:lblAlgn val="ctr"/>
        <c:lblOffset val="100"/>
      </c:catAx>
      <c:valAx>
        <c:axId val="151628032"/>
        <c:scaling>
          <c:orientation val="minMax"/>
        </c:scaling>
        <c:axPos val="l"/>
        <c:majorGridlines/>
        <c:numFmt formatCode="General" sourceLinked="1"/>
        <c:tickLblPos val="nextTo"/>
        <c:crossAx val="1516264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BF8-40BB-BAA1-BBE19CF32FF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BF8-40BB-BAA1-BBE19CF32FF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BF8-40BB-BAA1-BBE19CF32FF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BF8-40BB-BAA1-BBE19CF32FFF}"/>
            </c:ext>
          </c:extLst>
        </c:ser>
        <c:dLbls/>
        <c:marker val="1"/>
        <c:axId val="151737856"/>
        <c:axId val="151739392"/>
      </c:lineChart>
      <c:catAx>
        <c:axId val="151737856"/>
        <c:scaling>
          <c:orientation val="minMax"/>
        </c:scaling>
        <c:axPos val="b"/>
        <c:tickLblPos val="nextTo"/>
        <c:crossAx val="151739392"/>
        <c:crosses val="autoZero"/>
        <c:auto val="1"/>
        <c:lblAlgn val="ctr"/>
        <c:lblOffset val="100"/>
      </c:catAx>
      <c:valAx>
        <c:axId val="151739392"/>
        <c:scaling>
          <c:orientation val="minMax"/>
        </c:scaling>
        <c:axPos val="l"/>
        <c:majorGridlines/>
        <c:numFmt formatCode="General" sourceLinked="1"/>
        <c:tickLblPos val="nextTo"/>
        <c:crossAx val="1517378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682-481D-8F78-7D986FE74F2B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682-481D-8F78-7D986FE74F2B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682-481D-8F78-7D986FE74F2B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682-481D-8F78-7D986FE74F2B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682-481D-8F78-7D986FE74F2B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682-481D-8F78-7D986FE74F2B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682-481D-8F78-7D986FE74F2B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682-481D-8F78-7D986FE74F2B}"/>
            </c:ext>
          </c:extLst>
        </c:ser>
        <c:dLbls/>
        <c:marker val="1"/>
        <c:axId val="152300544"/>
        <c:axId val="152183552"/>
      </c:lineChart>
      <c:catAx>
        <c:axId val="152300544"/>
        <c:scaling>
          <c:orientation val="minMax"/>
        </c:scaling>
        <c:axPos val="b"/>
        <c:tickLblPos val="nextTo"/>
        <c:crossAx val="152183552"/>
        <c:crosses val="autoZero"/>
        <c:auto val="1"/>
        <c:lblAlgn val="ctr"/>
        <c:lblOffset val="100"/>
      </c:catAx>
      <c:valAx>
        <c:axId val="152183552"/>
        <c:scaling>
          <c:orientation val="minMax"/>
        </c:scaling>
        <c:axPos val="l"/>
        <c:majorGridlines/>
        <c:numFmt formatCode="General" sourceLinked="1"/>
        <c:tickLblPos val="nextTo"/>
        <c:crossAx val="1523005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806-42EA-A243-A008FCF08AAA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806-42EA-A243-A008FCF08AAA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806-42EA-A243-A008FCF08AAA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806-42EA-A243-A008FCF08AAA}"/>
            </c:ext>
          </c:extLst>
        </c:ser>
        <c:dLbls/>
        <c:marker val="1"/>
        <c:axId val="152223744"/>
        <c:axId val="152225280"/>
      </c:lineChart>
      <c:catAx>
        <c:axId val="152223744"/>
        <c:scaling>
          <c:orientation val="minMax"/>
        </c:scaling>
        <c:axPos val="b"/>
        <c:tickLblPos val="nextTo"/>
        <c:crossAx val="152225280"/>
        <c:crosses val="autoZero"/>
        <c:auto val="1"/>
        <c:lblAlgn val="ctr"/>
        <c:lblOffset val="100"/>
      </c:catAx>
      <c:valAx>
        <c:axId val="152225280"/>
        <c:scaling>
          <c:orientation val="minMax"/>
        </c:scaling>
        <c:axPos val="l"/>
        <c:majorGridlines/>
        <c:numFmt formatCode="General" sourceLinked="1"/>
        <c:tickLblPos val="nextTo"/>
        <c:crossAx val="1522237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92-4BFF-AFEB-BDE811063696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92-4BFF-AFEB-BDE811063696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D92-4BFF-AFEB-BDE811063696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D92-4BFF-AFEB-BDE811063696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D92-4BFF-AFEB-BDE811063696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D92-4BFF-AFEB-BDE811063696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D92-4BFF-AFEB-BDE811063696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D92-4BFF-AFEB-BDE811063696}"/>
            </c:ext>
          </c:extLst>
        </c:ser>
        <c:dLbls/>
        <c:marker val="1"/>
        <c:axId val="152819200"/>
        <c:axId val="152820736"/>
      </c:lineChart>
      <c:catAx>
        <c:axId val="152819200"/>
        <c:scaling>
          <c:orientation val="minMax"/>
        </c:scaling>
        <c:axPos val="b"/>
        <c:tickLblPos val="nextTo"/>
        <c:crossAx val="152820736"/>
        <c:crosses val="autoZero"/>
        <c:auto val="1"/>
        <c:lblAlgn val="ctr"/>
        <c:lblOffset val="100"/>
      </c:catAx>
      <c:valAx>
        <c:axId val="152820736"/>
        <c:scaling>
          <c:orientation val="minMax"/>
        </c:scaling>
        <c:axPos val="l"/>
        <c:majorGridlines/>
        <c:numFmt formatCode="General" sourceLinked="1"/>
        <c:tickLblPos val="nextTo"/>
        <c:crossAx val="1528192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FF2-4260-B117-7D6677E0C794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FF2-4260-B117-7D6677E0C794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FF2-4260-B117-7D6677E0C794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FF2-4260-B117-7D6677E0C794}"/>
            </c:ext>
          </c:extLst>
        </c:ser>
        <c:dLbls/>
        <c:marker val="1"/>
        <c:axId val="150510208"/>
        <c:axId val="150520192"/>
      </c:lineChart>
      <c:catAx>
        <c:axId val="150510208"/>
        <c:scaling>
          <c:orientation val="minMax"/>
        </c:scaling>
        <c:axPos val="b"/>
        <c:tickLblPos val="nextTo"/>
        <c:crossAx val="150520192"/>
        <c:crosses val="autoZero"/>
        <c:auto val="1"/>
        <c:lblAlgn val="ctr"/>
        <c:lblOffset val="100"/>
      </c:catAx>
      <c:valAx>
        <c:axId val="150520192"/>
        <c:scaling>
          <c:orientation val="minMax"/>
        </c:scaling>
        <c:axPos val="l"/>
        <c:majorGridlines/>
        <c:numFmt formatCode="General" sourceLinked="1"/>
        <c:tickLblPos val="nextTo"/>
        <c:crossAx val="15051020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C59-4C95-92D6-3A6D54D7755E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C59-4C95-92D6-3A6D54D7755E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C59-4C95-92D6-3A6D54D7755E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C59-4C95-92D6-3A6D54D7755E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C59-4C95-92D6-3A6D54D7755E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C59-4C95-92D6-3A6D54D7755E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C59-4C95-92D6-3A6D54D7755E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C59-4C95-92D6-3A6D54D7755E}"/>
            </c:ext>
          </c:extLst>
        </c:ser>
        <c:dLbls/>
        <c:marker val="1"/>
        <c:axId val="154070016"/>
        <c:axId val="154080000"/>
      </c:lineChart>
      <c:catAx>
        <c:axId val="154070016"/>
        <c:scaling>
          <c:orientation val="minMax"/>
        </c:scaling>
        <c:axPos val="b"/>
        <c:tickLblPos val="nextTo"/>
        <c:crossAx val="154080000"/>
        <c:crosses val="autoZero"/>
        <c:auto val="1"/>
        <c:lblAlgn val="ctr"/>
        <c:lblOffset val="100"/>
      </c:catAx>
      <c:valAx>
        <c:axId val="154080000"/>
        <c:scaling>
          <c:orientation val="minMax"/>
        </c:scaling>
        <c:axPos val="l"/>
        <c:majorGridlines/>
        <c:numFmt formatCode="General" sourceLinked="1"/>
        <c:tickLblPos val="nextTo"/>
        <c:crossAx val="1540700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BC3-44C8-814A-C11C4D866213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BC3-44C8-814A-C11C4D866213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BC3-44C8-814A-C11C4D866213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BC3-44C8-814A-C11C4D866213}"/>
            </c:ext>
          </c:extLst>
        </c:ser>
        <c:dLbls/>
        <c:marker val="1"/>
        <c:axId val="154132480"/>
        <c:axId val="154134016"/>
      </c:lineChart>
      <c:catAx>
        <c:axId val="154132480"/>
        <c:scaling>
          <c:orientation val="minMax"/>
        </c:scaling>
        <c:axPos val="b"/>
        <c:tickLblPos val="nextTo"/>
        <c:crossAx val="154134016"/>
        <c:crosses val="autoZero"/>
        <c:auto val="1"/>
        <c:lblAlgn val="ctr"/>
        <c:lblOffset val="100"/>
      </c:catAx>
      <c:valAx>
        <c:axId val="154134016"/>
        <c:scaling>
          <c:orientation val="minMax"/>
        </c:scaling>
        <c:axPos val="l"/>
        <c:majorGridlines/>
        <c:numFmt formatCode="General" sourceLinked="1"/>
        <c:tickLblPos val="nextTo"/>
        <c:crossAx val="1541324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5E9-45CD-A77E-1CDA63CF9958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5E9-45CD-A77E-1CDA63CF9958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5E9-45CD-A77E-1CDA63CF9958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5E9-45CD-A77E-1CDA63CF9958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5E9-45CD-A77E-1CDA63CF9958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5E9-45CD-A77E-1CDA63CF9958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E9-45CD-A77E-1CDA63CF9958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5E9-45CD-A77E-1CDA63CF9958}"/>
            </c:ext>
          </c:extLst>
        </c:ser>
        <c:dLbls/>
        <c:marker val="1"/>
        <c:axId val="154699264"/>
        <c:axId val="154700800"/>
      </c:lineChart>
      <c:catAx>
        <c:axId val="154699264"/>
        <c:scaling>
          <c:orientation val="minMax"/>
        </c:scaling>
        <c:axPos val="b"/>
        <c:tickLblPos val="nextTo"/>
        <c:crossAx val="154700800"/>
        <c:crosses val="autoZero"/>
        <c:auto val="1"/>
        <c:lblAlgn val="ctr"/>
        <c:lblOffset val="100"/>
      </c:catAx>
      <c:valAx>
        <c:axId val="154700800"/>
        <c:scaling>
          <c:orientation val="minMax"/>
        </c:scaling>
        <c:axPos val="l"/>
        <c:majorGridlines/>
        <c:numFmt formatCode="General" sourceLinked="1"/>
        <c:tickLblPos val="nextTo"/>
        <c:crossAx val="1546992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10C-4360-8073-18222C7ED52B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10C-4360-8073-18222C7ED52B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10C-4360-8073-18222C7ED52B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10C-4360-8073-18222C7ED52B}"/>
            </c:ext>
          </c:extLst>
        </c:ser>
        <c:dLbls/>
        <c:marker val="1"/>
        <c:axId val="154822528"/>
        <c:axId val="154824064"/>
      </c:lineChart>
      <c:catAx>
        <c:axId val="154822528"/>
        <c:scaling>
          <c:orientation val="minMax"/>
        </c:scaling>
        <c:axPos val="b"/>
        <c:tickLblPos val="nextTo"/>
        <c:crossAx val="154824064"/>
        <c:crosses val="autoZero"/>
        <c:auto val="1"/>
        <c:lblAlgn val="ctr"/>
        <c:lblOffset val="100"/>
      </c:catAx>
      <c:valAx>
        <c:axId val="154824064"/>
        <c:scaling>
          <c:orientation val="minMax"/>
        </c:scaling>
        <c:axPos val="l"/>
        <c:majorGridlines/>
        <c:numFmt formatCode="General" sourceLinked="1"/>
        <c:tickLblPos val="nextTo"/>
        <c:crossAx val="15482252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6C-4C99-ACF9-471821331E07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36C-4C99-ACF9-471821331E07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36C-4C99-ACF9-471821331E07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36C-4C99-ACF9-471821331E07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36C-4C99-ACF9-471821331E07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36C-4C99-ACF9-471821331E07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36C-4C99-ACF9-471821331E07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36C-4C99-ACF9-471821331E07}"/>
            </c:ext>
          </c:extLst>
        </c:ser>
        <c:dLbls/>
        <c:marker val="1"/>
        <c:axId val="155200896"/>
        <c:axId val="155210880"/>
      </c:lineChart>
      <c:catAx>
        <c:axId val="155200896"/>
        <c:scaling>
          <c:orientation val="minMax"/>
        </c:scaling>
        <c:axPos val="b"/>
        <c:tickLblPos val="nextTo"/>
        <c:crossAx val="155210880"/>
        <c:crosses val="autoZero"/>
        <c:auto val="1"/>
        <c:lblAlgn val="ctr"/>
        <c:lblOffset val="100"/>
      </c:catAx>
      <c:valAx>
        <c:axId val="155210880"/>
        <c:scaling>
          <c:orientation val="minMax"/>
        </c:scaling>
        <c:axPos val="l"/>
        <c:majorGridlines/>
        <c:numFmt formatCode="General" sourceLinked="1"/>
        <c:tickLblPos val="nextTo"/>
        <c:crossAx val="1552008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A3-49BF-BAFF-57C337EFBC3D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BA3-49BF-BAFF-57C337EFBC3D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BA3-49BF-BAFF-57C337EFBC3D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BA3-49BF-BAFF-57C337EFBC3D}"/>
            </c:ext>
          </c:extLst>
        </c:ser>
        <c:dLbls/>
        <c:marker val="1"/>
        <c:axId val="155324800"/>
        <c:axId val="155326336"/>
      </c:lineChart>
      <c:catAx>
        <c:axId val="155324800"/>
        <c:scaling>
          <c:orientation val="minMax"/>
        </c:scaling>
        <c:axPos val="b"/>
        <c:tickLblPos val="nextTo"/>
        <c:crossAx val="155326336"/>
        <c:crosses val="autoZero"/>
        <c:auto val="1"/>
        <c:lblAlgn val="ctr"/>
        <c:lblOffset val="100"/>
      </c:catAx>
      <c:valAx>
        <c:axId val="155326336"/>
        <c:scaling>
          <c:orientation val="minMax"/>
        </c:scaling>
        <c:axPos val="l"/>
        <c:majorGridlines/>
        <c:numFmt formatCode="General" sourceLinked="1"/>
        <c:tickLblPos val="nextTo"/>
        <c:crossAx val="1553248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79-46E0-ACC2-DDD2E992D9EA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B79-46E0-ACC2-DDD2E992D9EA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B79-46E0-ACC2-DDD2E992D9EA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B79-46E0-ACC2-DDD2E992D9EA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B79-46E0-ACC2-DDD2E992D9EA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B79-46E0-ACC2-DDD2E992D9EA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B79-46E0-ACC2-DDD2E992D9EA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B79-46E0-ACC2-DDD2E992D9EA}"/>
            </c:ext>
          </c:extLst>
        </c:ser>
        <c:dLbls/>
        <c:marker val="1"/>
        <c:axId val="155785856"/>
        <c:axId val="155799936"/>
      </c:lineChart>
      <c:catAx>
        <c:axId val="155785856"/>
        <c:scaling>
          <c:orientation val="minMax"/>
        </c:scaling>
        <c:axPos val="b"/>
        <c:tickLblPos val="nextTo"/>
        <c:crossAx val="155799936"/>
        <c:crosses val="autoZero"/>
        <c:auto val="1"/>
        <c:lblAlgn val="ctr"/>
        <c:lblOffset val="100"/>
      </c:catAx>
      <c:valAx>
        <c:axId val="155799936"/>
        <c:scaling>
          <c:orientation val="minMax"/>
        </c:scaling>
        <c:axPos val="l"/>
        <c:majorGridlines/>
        <c:numFmt formatCode="General" sourceLinked="1"/>
        <c:tickLblPos val="nextTo"/>
        <c:crossAx val="15578585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14-466F-95B8-2127549E2A2E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14-466F-95B8-2127549E2A2E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14-466F-95B8-2127549E2A2E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914-466F-95B8-2127549E2A2E}"/>
            </c:ext>
          </c:extLst>
        </c:ser>
        <c:dLbls/>
        <c:marker val="1"/>
        <c:axId val="155835776"/>
        <c:axId val="155849856"/>
      </c:lineChart>
      <c:catAx>
        <c:axId val="155835776"/>
        <c:scaling>
          <c:orientation val="minMax"/>
        </c:scaling>
        <c:axPos val="b"/>
        <c:tickLblPos val="nextTo"/>
        <c:crossAx val="155849856"/>
        <c:crosses val="autoZero"/>
        <c:auto val="1"/>
        <c:lblAlgn val="ctr"/>
        <c:lblOffset val="100"/>
      </c:catAx>
      <c:valAx>
        <c:axId val="155849856"/>
        <c:scaling>
          <c:orientation val="minMax"/>
        </c:scaling>
        <c:axPos val="l"/>
        <c:majorGridlines/>
        <c:numFmt formatCode="General" sourceLinked="1"/>
        <c:tickLblPos val="nextTo"/>
        <c:crossAx val="15583577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5DD-4A64-ADDC-C282B0F91C67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5DD-4A64-ADDC-C282B0F91C67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5DD-4A64-ADDC-C282B0F91C67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5DD-4A64-ADDC-C282B0F91C67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75DD-4A64-ADDC-C282B0F91C67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5DD-4A64-ADDC-C282B0F91C67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D-4A64-ADDC-C282B0F91C67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75DD-4A64-ADDC-C282B0F91C67}"/>
            </c:ext>
          </c:extLst>
        </c:ser>
        <c:dLbls/>
        <c:marker val="1"/>
        <c:axId val="156491136"/>
        <c:axId val="156505216"/>
      </c:lineChart>
      <c:catAx>
        <c:axId val="156491136"/>
        <c:scaling>
          <c:orientation val="minMax"/>
        </c:scaling>
        <c:axPos val="b"/>
        <c:tickLblPos val="nextTo"/>
        <c:crossAx val="156505216"/>
        <c:crosses val="autoZero"/>
        <c:auto val="1"/>
        <c:lblAlgn val="ctr"/>
        <c:lblOffset val="100"/>
      </c:catAx>
      <c:valAx>
        <c:axId val="156505216"/>
        <c:scaling>
          <c:orientation val="minMax"/>
        </c:scaling>
        <c:axPos val="l"/>
        <c:majorGridlines/>
        <c:numFmt formatCode="General" sourceLinked="1"/>
        <c:tickLblPos val="nextTo"/>
        <c:crossAx val="1564911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257-4B1B-8FFC-3DFBFE05E23A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257-4B1B-8FFC-3DFBFE05E23A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257-4B1B-8FFC-3DFBFE05E23A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257-4B1B-8FFC-3DFBFE05E23A}"/>
            </c:ext>
          </c:extLst>
        </c:ser>
        <c:dLbls/>
        <c:marker val="1"/>
        <c:axId val="156553600"/>
        <c:axId val="156555136"/>
      </c:lineChart>
      <c:catAx>
        <c:axId val="156553600"/>
        <c:scaling>
          <c:orientation val="minMax"/>
        </c:scaling>
        <c:axPos val="b"/>
        <c:tickLblPos val="nextTo"/>
        <c:crossAx val="156555136"/>
        <c:crosses val="autoZero"/>
        <c:auto val="1"/>
        <c:lblAlgn val="ctr"/>
        <c:lblOffset val="100"/>
      </c:catAx>
      <c:valAx>
        <c:axId val="156555136"/>
        <c:scaling>
          <c:orientation val="minMax"/>
        </c:scaling>
        <c:axPos val="l"/>
        <c:majorGridlines/>
        <c:numFmt formatCode="General" sourceLinked="1"/>
        <c:tickLblPos val="nextTo"/>
        <c:crossAx val="1565536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21-470A-B887-5549D2C9F8FE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21-470A-B887-5549D2C9F8FE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321-470A-B887-5549D2C9F8FE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321-470A-B887-5549D2C9F8FE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321-470A-B887-5549D2C9F8FE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321-470A-B887-5549D2C9F8FE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321-470A-B887-5549D2C9F8FE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321-470A-B887-5549D2C9F8FE}"/>
            </c:ext>
          </c:extLst>
        </c:ser>
        <c:dLbls/>
        <c:marker val="1"/>
        <c:axId val="157218688"/>
        <c:axId val="157220224"/>
      </c:lineChart>
      <c:catAx>
        <c:axId val="157218688"/>
        <c:scaling>
          <c:orientation val="minMax"/>
        </c:scaling>
        <c:axPos val="b"/>
        <c:tickLblPos val="nextTo"/>
        <c:crossAx val="157220224"/>
        <c:crosses val="autoZero"/>
        <c:auto val="1"/>
        <c:lblAlgn val="ctr"/>
        <c:lblOffset val="100"/>
      </c:catAx>
      <c:valAx>
        <c:axId val="157220224"/>
        <c:scaling>
          <c:orientation val="minMax"/>
        </c:scaling>
        <c:axPos val="l"/>
        <c:majorGridlines/>
        <c:numFmt formatCode="General" sourceLinked="1"/>
        <c:tickLblPos val="nextTo"/>
        <c:crossAx val="1572186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3B1-4779-86AF-A13ED683BC11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3B1-4779-86AF-A13ED683BC11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3B1-4779-86AF-A13ED683BC11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3B1-4779-86AF-A13ED683BC11}"/>
            </c:ext>
          </c:extLst>
        </c:ser>
        <c:dLbls/>
        <c:marker val="1"/>
        <c:axId val="157252224"/>
        <c:axId val="157274496"/>
      </c:lineChart>
      <c:catAx>
        <c:axId val="157252224"/>
        <c:scaling>
          <c:orientation val="minMax"/>
        </c:scaling>
        <c:axPos val="b"/>
        <c:tickLblPos val="nextTo"/>
        <c:crossAx val="157274496"/>
        <c:crosses val="autoZero"/>
        <c:auto val="1"/>
        <c:lblAlgn val="ctr"/>
        <c:lblOffset val="100"/>
      </c:catAx>
      <c:valAx>
        <c:axId val="157274496"/>
        <c:scaling>
          <c:orientation val="minMax"/>
        </c:scaling>
        <c:axPos val="l"/>
        <c:majorGridlines/>
        <c:numFmt formatCode="General" sourceLinked="1"/>
        <c:tickLblPos val="nextTo"/>
        <c:crossAx val="15725222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#REF!$E$6:$E$14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85-4E52-A401-CE57ABAFB32F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#REF!$F$6:$F$14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85-4E52-A401-CE57ABAFB32F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#REF!$G$6:$G$14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85-4E52-A401-CE57ABAFB32F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#REF!$H$6:$H$14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85-4E52-A401-CE57ABAFB32F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#REF!$I$6:$I$14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85-4E52-A401-CE57ABAFB32F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#REF!$J$6:$J$14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85-4E52-A401-CE57ABAFB32F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#REF!$K$6:$K$14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85-4E52-A401-CE57ABAFB32F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#REF!$L$6:$L$14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85-4E52-A401-CE57ABAFB32F}"/>
            </c:ext>
          </c:extLst>
        </c:ser>
        <c:dLbls/>
        <c:marker val="1"/>
        <c:axId val="157802880"/>
        <c:axId val="157804416"/>
      </c:lineChart>
      <c:catAx>
        <c:axId val="157802880"/>
        <c:scaling>
          <c:orientation val="minMax"/>
        </c:scaling>
        <c:axPos val="b"/>
        <c:tickLblPos val="nextTo"/>
        <c:crossAx val="157804416"/>
        <c:crosses val="autoZero"/>
        <c:auto val="1"/>
        <c:lblAlgn val="ctr"/>
        <c:lblOffset val="100"/>
      </c:catAx>
      <c:valAx>
        <c:axId val="157804416"/>
        <c:scaling>
          <c:orientation val="minMax"/>
        </c:scaling>
        <c:axPos val="l"/>
        <c:majorGridlines/>
        <c:numFmt formatCode="General" sourceLinked="1"/>
        <c:tickLblPos val="nextTo"/>
        <c:crossAx val="15780288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A3-42E5-A5A5-8C4C04DC620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7A3-42E5-A5A5-8C4C04DC620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7A3-42E5-A5A5-8C4C04DC620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7A3-42E5-A5A5-8C4C04DC620F}"/>
            </c:ext>
          </c:extLst>
        </c:ser>
        <c:dLbls/>
        <c:marker val="1"/>
        <c:axId val="157856896"/>
        <c:axId val="157858432"/>
      </c:lineChart>
      <c:catAx>
        <c:axId val="157856896"/>
        <c:scaling>
          <c:orientation val="minMax"/>
        </c:scaling>
        <c:axPos val="b"/>
        <c:tickLblPos val="nextTo"/>
        <c:crossAx val="157858432"/>
        <c:crosses val="autoZero"/>
        <c:auto val="1"/>
        <c:lblAlgn val="ctr"/>
        <c:lblOffset val="100"/>
      </c:catAx>
      <c:valAx>
        <c:axId val="157858432"/>
        <c:scaling>
          <c:orientation val="minMax"/>
        </c:scaling>
        <c:axPos val="l"/>
        <c:majorGridlines/>
        <c:numFmt formatCode="General" sourceLinked="1"/>
        <c:tickLblPos val="nextTo"/>
        <c:crossAx val="1578568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AD-466A-9D2B-2AA97F62E247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EAD-466A-9D2B-2AA97F62E247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EAD-466A-9D2B-2AA97F62E247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EAD-466A-9D2B-2AA97F62E247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EAD-466A-9D2B-2AA97F62E247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EAD-466A-9D2B-2AA97F62E247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EAD-466A-9D2B-2AA97F62E247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EAD-466A-9D2B-2AA97F62E247}"/>
            </c:ext>
          </c:extLst>
        </c:ser>
        <c:dLbls/>
        <c:marker val="1"/>
        <c:axId val="153483136"/>
        <c:axId val="153484672"/>
      </c:lineChart>
      <c:catAx>
        <c:axId val="153483136"/>
        <c:scaling>
          <c:orientation val="minMax"/>
        </c:scaling>
        <c:axPos val="b"/>
        <c:tickLblPos val="nextTo"/>
        <c:crossAx val="153484672"/>
        <c:crosses val="autoZero"/>
        <c:auto val="1"/>
        <c:lblAlgn val="ctr"/>
        <c:lblOffset val="100"/>
      </c:catAx>
      <c:valAx>
        <c:axId val="153484672"/>
        <c:scaling>
          <c:orientation val="minMax"/>
        </c:scaling>
        <c:axPos val="l"/>
        <c:majorGridlines/>
        <c:numFmt formatCode="General" sourceLinked="1"/>
        <c:tickLblPos val="nextTo"/>
        <c:crossAx val="1534831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D5-4D51-BC07-3588AF415D4E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3D5-4D51-BC07-3588AF415D4E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3D5-4D51-BC07-3588AF415D4E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3D5-4D51-BC07-3588AF415D4E}"/>
            </c:ext>
          </c:extLst>
        </c:ser>
        <c:dLbls/>
        <c:marker val="1"/>
        <c:axId val="158385664"/>
        <c:axId val="158387200"/>
      </c:lineChart>
      <c:catAx>
        <c:axId val="158385664"/>
        <c:scaling>
          <c:orientation val="minMax"/>
        </c:scaling>
        <c:axPos val="b"/>
        <c:tickLblPos val="nextTo"/>
        <c:crossAx val="158387200"/>
        <c:crosses val="autoZero"/>
        <c:auto val="1"/>
        <c:lblAlgn val="ctr"/>
        <c:lblOffset val="100"/>
      </c:catAx>
      <c:valAx>
        <c:axId val="158387200"/>
        <c:scaling>
          <c:orientation val="minMax"/>
        </c:scaling>
        <c:axPos val="l"/>
        <c:majorGridlines/>
        <c:numFmt formatCode="General" sourceLinked="1"/>
        <c:tickLblPos val="nextTo"/>
        <c:crossAx val="1583856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'xxMODELO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286.23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96B-4D4A-8D1F-C4B1DC00D55F}"/>
            </c:ext>
          </c:extLst>
        </c:ser>
        <c:ser>
          <c:idx val="1"/>
          <c:order val="1"/>
          <c:marker>
            <c:symbol val="none"/>
          </c:marker>
          <c:val>
            <c:numRef>
              <c:f>'xxMODELO DE 8o. GRADO'!$F$6:$F$14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96B-4D4A-8D1F-C4B1DC00D55F}"/>
            </c:ext>
          </c:extLst>
        </c:ser>
        <c:ser>
          <c:idx val="2"/>
          <c:order val="2"/>
          <c:marker>
            <c:symbol val="none"/>
          </c:marker>
          <c:val>
            <c:numRef>
              <c:f>'xxMODELO DE 8o. GRADO'!$G$6:$G$14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96B-4D4A-8D1F-C4B1DC00D55F}"/>
            </c:ext>
          </c:extLst>
        </c:ser>
        <c:ser>
          <c:idx val="3"/>
          <c:order val="3"/>
          <c:marker>
            <c:symbol val="none"/>
          </c:marker>
          <c:val>
            <c:numRef>
              <c:f>'xxMODELO DE 8o. GRADO'!$H$6:$H$14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96B-4D4A-8D1F-C4B1DC00D55F}"/>
            </c:ext>
          </c:extLst>
        </c:ser>
        <c:ser>
          <c:idx val="4"/>
          <c:order val="4"/>
          <c:marker>
            <c:symbol val="none"/>
          </c:marker>
          <c:val>
            <c:numRef>
              <c:f>'xxMODELO DE 8o. GRADO'!$I$6:$I$14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96B-4D4A-8D1F-C4B1DC00D55F}"/>
            </c:ext>
          </c:extLst>
        </c:ser>
        <c:ser>
          <c:idx val="5"/>
          <c:order val="5"/>
          <c:marker>
            <c:symbol val="none"/>
          </c:marker>
          <c:val>
            <c:numRef>
              <c:f>'xxMODELO DE 8o. GRADO'!$J$6:$J$14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96B-4D4A-8D1F-C4B1DC00D55F}"/>
            </c:ext>
          </c:extLst>
        </c:ser>
        <c:ser>
          <c:idx val="6"/>
          <c:order val="6"/>
          <c:marker>
            <c:symbol val="none"/>
          </c:marker>
          <c:val>
            <c:numRef>
              <c:f>'xxMODELO DE 8o. GRADO'!$K$6:$K$14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96B-4D4A-8D1F-C4B1DC00D55F}"/>
            </c:ext>
          </c:extLst>
        </c:ser>
        <c:ser>
          <c:idx val="7"/>
          <c:order val="7"/>
          <c:marker>
            <c:symbol val="none"/>
          </c:marker>
          <c:val>
            <c:numRef>
              <c:f>'xxMODELO DE 8o. GRADO'!$L$6:$L$14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96B-4D4A-8D1F-C4B1DC00D55F}"/>
            </c:ext>
          </c:extLst>
        </c:ser>
        <c:dLbls/>
        <c:marker val="1"/>
        <c:axId val="160276864"/>
        <c:axId val="160278400"/>
      </c:lineChart>
      <c:catAx>
        <c:axId val="160276864"/>
        <c:scaling>
          <c:orientation val="minMax"/>
        </c:scaling>
        <c:axPos val="b"/>
        <c:tickLblPos val="nextTo"/>
        <c:crossAx val="160278400"/>
        <c:crosses val="autoZero"/>
        <c:auto val="1"/>
        <c:lblAlgn val="ctr"/>
        <c:lblOffset val="100"/>
      </c:catAx>
      <c:valAx>
        <c:axId val="160278400"/>
        <c:scaling>
          <c:orientation val="minMax"/>
        </c:scaling>
        <c:axPos val="l"/>
        <c:majorGridlines/>
        <c:numFmt formatCode="General" sourceLinked="1"/>
        <c:tickLblPos val="nextTo"/>
        <c:crossAx val="1602768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271-4FC8-8520-3046E90DAF51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271-4FC8-8520-3046E90DAF51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271-4FC8-8520-3046E90DAF51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271-4FC8-8520-3046E90DAF51}"/>
            </c:ext>
          </c:extLst>
        </c:ser>
        <c:dLbls/>
        <c:marker val="1"/>
        <c:axId val="160126464"/>
        <c:axId val="160128000"/>
      </c:lineChart>
      <c:catAx>
        <c:axId val="160126464"/>
        <c:scaling>
          <c:orientation val="minMax"/>
        </c:scaling>
        <c:axPos val="b"/>
        <c:tickLblPos val="nextTo"/>
        <c:crossAx val="160128000"/>
        <c:crosses val="autoZero"/>
        <c:auto val="1"/>
        <c:lblAlgn val="ctr"/>
        <c:lblOffset val="100"/>
      </c:catAx>
      <c:valAx>
        <c:axId val="160128000"/>
        <c:scaling>
          <c:orientation val="minMax"/>
        </c:scaling>
        <c:axPos val="l"/>
        <c:majorGridlines/>
        <c:numFmt formatCode="General" sourceLinked="1"/>
        <c:tickLblPos val="nextTo"/>
        <c:crossAx val="1601264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E3B-4BEE-B4DF-2852EEB90AF0}"/>
            </c:ext>
          </c:extLst>
        </c:ser>
        <c:ser>
          <c:idx val="1"/>
          <c:order val="1"/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E3B-4BEE-B4DF-2852EEB90AF0}"/>
            </c:ext>
          </c:extLst>
        </c:ser>
        <c:ser>
          <c:idx val="2"/>
          <c:order val="2"/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E3B-4BEE-B4DF-2852EEB90AF0}"/>
            </c:ext>
          </c:extLst>
        </c:ser>
        <c:ser>
          <c:idx val="3"/>
          <c:order val="3"/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E3B-4BEE-B4DF-2852EEB90AF0}"/>
            </c:ext>
          </c:extLst>
        </c:ser>
        <c:ser>
          <c:idx val="4"/>
          <c:order val="4"/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E3B-4BEE-B4DF-2852EEB90AF0}"/>
            </c:ext>
          </c:extLst>
        </c:ser>
        <c:ser>
          <c:idx val="5"/>
          <c:order val="5"/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E3B-4BEE-B4DF-2852EEB90AF0}"/>
            </c:ext>
          </c:extLst>
        </c:ser>
        <c:ser>
          <c:idx val="6"/>
          <c:order val="6"/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E3B-4BEE-B4DF-2852EEB90AF0}"/>
            </c:ext>
          </c:extLst>
        </c:ser>
        <c:ser>
          <c:idx val="7"/>
          <c:order val="7"/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E3B-4BEE-B4DF-2852EEB90AF0}"/>
            </c:ext>
          </c:extLst>
        </c:ser>
        <c:dLbls/>
        <c:marker val="1"/>
        <c:axId val="160881664"/>
        <c:axId val="160899840"/>
      </c:lineChart>
      <c:catAx>
        <c:axId val="160881664"/>
        <c:scaling>
          <c:orientation val="minMax"/>
        </c:scaling>
        <c:axPos val="b"/>
        <c:tickLblPos val="nextTo"/>
        <c:crossAx val="160899840"/>
        <c:crosses val="autoZero"/>
        <c:auto val="1"/>
        <c:lblAlgn val="ctr"/>
        <c:lblOffset val="100"/>
      </c:catAx>
      <c:valAx>
        <c:axId val="160899840"/>
        <c:scaling>
          <c:orientation val="minMax"/>
        </c:scaling>
        <c:axPos val="l"/>
        <c:majorGridlines/>
        <c:numFmt formatCode="General" sourceLinked="1"/>
        <c:tickLblPos val="nextTo"/>
        <c:crossAx val="1608816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D22-4724-BD8E-3CA3DEB55147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D22-4724-BD8E-3CA3DEB55147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D22-4724-BD8E-3CA3DEB55147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D22-4724-BD8E-3CA3DEB55147}"/>
            </c:ext>
          </c:extLst>
        </c:ser>
        <c:dLbls/>
        <c:marker val="1"/>
        <c:axId val="160952704"/>
        <c:axId val="160954240"/>
      </c:lineChart>
      <c:catAx>
        <c:axId val="160952704"/>
        <c:scaling>
          <c:orientation val="minMax"/>
        </c:scaling>
        <c:axPos val="b"/>
        <c:tickLblPos val="nextTo"/>
        <c:crossAx val="160954240"/>
        <c:crosses val="autoZero"/>
        <c:auto val="1"/>
        <c:lblAlgn val="ctr"/>
        <c:lblOffset val="100"/>
      </c:catAx>
      <c:valAx>
        <c:axId val="160954240"/>
        <c:scaling>
          <c:orientation val="minMax"/>
        </c:scaling>
        <c:axPos val="l"/>
        <c:majorGridlines/>
        <c:numFmt formatCode="General" sourceLinked="1"/>
        <c:tickLblPos val="nextTo"/>
        <c:crossAx val="1609527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7A-4823-9E61-1186D6D9D722}"/>
            </c:ext>
          </c:extLst>
        </c:ser>
        <c:ser>
          <c:idx val="1"/>
          <c:order val="1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7A-4823-9E61-1186D6D9D722}"/>
            </c:ext>
          </c:extLst>
        </c:ser>
        <c:ser>
          <c:idx val="2"/>
          <c:order val="2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D7A-4823-9E61-1186D6D9D722}"/>
            </c:ext>
          </c:extLst>
        </c:ser>
        <c:ser>
          <c:idx val="3"/>
          <c:order val="3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D7A-4823-9E61-1186D6D9D722}"/>
            </c:ext>
          </c:extLst>
        </c:ser>
        <c:ser>
          <c:idx val="4"/>
          <c:order val="4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D7A-4823-9E61-1186D6D9D722}"/>
            </c:ext>
          </c:extLst>
        </c:ser>
        <c:ser>
          <c:idx val="5"/>
          <c:order val="5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D7A-4823-9E61-1186D6D9D722}"/>
            </c:ext>
          </c:extLst>
        </c:ser>
        <c:ser>
          <c:idx val="6"/>
          <c:order val="6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D7A-4823-9E61-1186D6D9D722}"/>
            </c:ext>
          </c:extLst>
        </c:ser>
        <c:ser>
          <c:idx val="7"/>
          <c:order val="7"/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D7A-4823-9E61-1186D6D9D722}"/>
            </c:ext>
          </c:extLst>
        </c:ser>
        <c:dLbls/>
        <c:marker val="1"/>
        <c:axId val="161453952"/>
        <c:axId val="161455488"/>
      </c:lineChart>
      <c:catAx>
        <c:axId val="161453952"/>
        <c:scaling>
          <c:orientation val="minMax"/>
        </c:scaling>
        <c:axPos val="b"/>
        <c:tickLblPos val="nextTo"/>
        <c:crossAx val="161455488"/>
        <c:crosses val="autoZero"/>
        <c:auto val="1"/>
        <c:lblAlgn val="ctr"/>
        <c:lblOffset val="100"/>
      </c:catAx>
      <c:valAx>
        <c:axId val="161455488"/>
        <c:scaling>
          <c:orientation val="minMax"/>
        </c:scaling>
        <c:axPos val="l"/>
        <c:majorGridlines/>
        <c:numFmt formatCode="General" sourceLinked="1"/>
        <c:tickLblPos val="nextTo"/>
        <c:crossAx val="16145395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B1-4051-8776-5A7B30508813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5B1-4051-8776-5A7B30508813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5B1-4051-8776-5A7B30508813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5B1-4051-8776-5A7B30508813}"/>
            </c:ext>
          </c:extLst>
        </c:ser>
        <c:dLbls/>
        <c:marker val="1"/>
        <c:axId val="161565312"/>
        <c:axId val="161571200"/>
      </c:lineChart>
      <c:catAx>
        <c:axId val="161565312"/>
        <c:scaling>
          <c:orientation val="minMax"/>
        </c:scaling>
        <c:axPos val="b"/>
        <c:tickLblPos val="nextTo"/>
        <c:crossAx val="161571200"/>
        <c:crosses val="autoZero"/>
        <c:auto val="1"/>
        <c:lblAlgn val="ctr"/>
        <c:lblOffset val="100"/>
      </c:catAx>
      <c:valAx>
        <c:axId val="161571200"/>
        <c:scaling>
          <c:orientation val="minMax"/>
        </c:scaling>
        <c:axPos val="l"/>
        <c:majorGridlines/>
        <c:numFmt formatCode="General" sourceLinked="1"/>
        <c:tickLblPos val="nextTo"/>
        <c:crossAx val="1615653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tx>
            <c:strRef>
              <c:f>'xxMODELO DE 8o.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8o. GRADO'!$E$6:$E$14</c:f>
              <c:numCache>
                <c:formatCode>General</c:formatCode>
                <c:ptCount val="9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D4-43A1-9D73-7A34ACCC5BBF}"/>
            </c:ext>
          </c:extLst>
        </c:ser>
        <c:ser>
          <c:idx val="1"/>
          <c:order val="1"/>
          <c:tx>
            <c:strRef>
              <c:f>'MODELO DE 8o.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8o. GRADO'!$F$6:$F$14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D4-43A1-9D73-7A34ACCC5BBF}"/>
            </c:ext>
          </c:extLst>
        </c:ser>
        <c:ser>
          <c:idx val="2"/>
          <c:order val="2"/>
          <c:tx>
            <c:strRef>
              <c:f>'MODELO DE 8o.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8o. GRADO'!$G$6:$G$14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D4-43A1-9D73-7A34ACCC5BBF}"/>
            </c:ext>
          </c:extLst>
        </c:ser>
        <c:ser>
          <c:idx val="3"/>
          <c:order val="3"/>
          <c:tx>
            <c:strRef>
              <c:f>'MODELO DE 8o.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8o. GRADO'!$H$6:$H$14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D4-43A1-9D73-7A34ACCC5BBF}"/>
            </c:ext>
          </c:extLst>
        </c:ser>
        <c:ser>
          <c:idx val="4"/>
          <c:order val="4"/>
          <c:tx>
            <c:strRef>
              <c:f>'xxMODELO DE 8o.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8o. GRADO'!$I$6:$I$14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D4-43A1-9D73-7A34ACCC5BBF}"/>
            </c:ext>
          </c:extLst>
        </c:ser>
        <c:ser>
          <c:idx val="5"/>
          <c:order val="5"/>
          <c:tx>
            <c:strRef>
              <c:f>'xxMODELO DE 8o.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8o. GRADO'!$J$6:$J$14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D4-43A1-9D73-7A34ACCC5BBF}"/>
            </c:ext>
          </c:extLst>
        </c:ser>
        <c:ser>
          <c:idx val="6"/>
          <c:order val="6"/>
          <c:tx>
            <c:strRef>
              <c:f>'MODELO DE 8o.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8o. GRADO'!$K$6:$K$14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D4-43A1-9D73-7A34ACCC5BBF}"/>
            </c:ext>
          </c:extLst>
        </c:ser>
        <c:ser>
          <c:idx val="7"/>
          <c:order val="7"/>
          <c:tx>
            <c:strRef>
              <c:f>'xxMODELO DE 8o.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8o. GRADO'!$L$6:$L$14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7D4-43A1-9D73-7A34ACCC5BBF}"/>
            </c:ext>
          </c:extLst>
        </c:ser>
        <c:dLbls/>
        <c:marker val="1"/>
        <c:axId val="162066816"/>
        <c:axId val="162068352"/>
      </c:lineChart>
      <c:catAx>
        <c:axId val="162066816"/>
        <c:scaling>
          <c:orientation val="minMax"/>
        </c:scaling>
        <c:axPos val="b"/>
        <c:tickLblPos val="nextTo"/>
        <c:crossAx val="162068352"/>
        <c:crosses val="autoZero"/>
        <c:auto val="1"/>
        <c:lblAlgn val="ctr"/>
        <c:lblOffset val="100"/>
      </c:catAx>
      <c:valAx>
        <c:axId val="162068352"/>
        <c:scaling>
          <c:orientation val="minMax"/>
        </c:scaling>
        <c:axPos val="l"/>
        <c:majorGridlines/>
        <c:numFmt formatCode="General" sourceLinked="1"/>
        <c:tickLblPos val="nextTo"/>
        <c:crossAx val="16206681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985-4188-946F-7E07FA57D42F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985-4188-946F-7E07FA57D42F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985-4188-946F-7E07FA57D42F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985-4188-946F-7E07FA57D42F}"/>
            </c:ext>
          </c:extLst>
        </c:ser>
        <c:dLbls/>
        <c:marker val="1"/>
        <c:axId val="156865664"/>
        <c:axId val="156867200"/>
      </c:lineChart>
      <c:catAx>
        <c:axId val="156865664"/>
        <c:scaling>
          <c:orientation val="minMax"/>
        </c:scaling>
        <c:axPos val="b"/>
        <c:tickLblPos val="nextTo"/>
        <c:crossAx val="156867200"/>
        <c:crosses val="autoZero"/>
        <c:auto val="1"/>
        <c:lblAlgn val="ctr"/>
        <c:lblOffset val="100"/>
      </c:catAx>
      <c:valAx>
        <c:axId val="156867200"/>
        <c:scaling>
          <c:orientation val="minMax"/>
        </c:scaling>
        <c:axPos val="l"/>
        <c:majorGridlines/>
        <c:numFmt formatCode="General" sourceLinked="1"/>
        <c:tickLblPos val="nextTo"/>
        <c:crossAx val="15686566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1"/>
          <c:order val="0"/>
          <c:tx>
            <c:strRef>
              <c:f>'MODELO DE 7o. GRADO'!$F$5</c:f>
              <c:strCache>
                <c:ptCount val="1"/>
                <c:pt idx="0">
                  <c:v>ESTIMACIÓN MODELO 1</c:v>
                </c:pt>
              </c:strCache>
            </c:strRef>
          </c:tx>
          <c:marker>
            <c:symbol val="none"/>
          </c:marker>
          <c:val>
            <c:numRef>
              <c:f>'MODELO DE 7o. GRADO'!$F$6:$F$13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CDB-4CC0-B6F8-2259D6823444}"/>
            </c:ext>
          </c:extLst>
        </c:ser>
        <c:ser>
          <c:idx val="2"/>
          <c:order val="1"/>
          <c:tx>
            <c:strRef>
              <c:f>'MODELO DE 7o. GRADO'!$G$5</c:f>
              <c:strCache>
                <c:ptCount val="1"/>
                <c:pt idx="0">
                  <c:v>ESTIMACIÓN MODELO 2</c:v>
                </c:pt>
              </c:strCache>
            </c:strRef>
          </c:tx>
          <c:marker>
            <c:symbol val="none"/>
          </c:marker>
          <c:val>
            <c:numRef>
              <c:f>'MODELO DE 7o. GRADO'!$G$6:$G$13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CDB-4CC0-B6F8-2259D6823444}"/>
            </c:ext>
          </c:extLst>
        </c:ser>
        <c:ser>
          <c:idx val="3"/>
          <c:order val="2"/>
          <c:tx>
            <c:strRef>
              <c:f>'MODELO DE 7o. GRADO'!$H$5</c:f>
              <c:strCache>
                <c:ptCount val="1"/>
                <c:pt idx="0">
                  <c:v>ESTIMACIÓN MODELO 3</c:v>
                </c:pt>
              </c:strCache>
            </c:strRef>
          </c:tx>
          <c:marker>
            <c:symbol val="none"/>
          </c:marker>
          <c:val>
            <c:numRef>
              <c:f>'MODELO DE 7o. GRADO'!$H$6:$H$13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CDB-4CC0-B6F8-2259D6823444}"/>
            </c:ext>
          </c:extLst>
        </c:ser>
        <c:ser>
          <c:idx val="4"/>
          <c:order val="3"/>
          <c:tx>
            <c:strRef>
              <c:f>'MODELO DE 7o. GRADO'!$I$5</c:f>
              <c:strCache>
                <c:ptCount val="1"/>
                <c:pt idx="0">
                  <c:v>ESTIMACIÓN MODELO 4</c:v>
                </c:pt>
              </c:strCache>
            </c:strRef>
          </c:tx>
          <c:marker>
            <c:symbol val="none"/>
          </c:marker>
          <c:val>
            <c:numRef>
              <c:f>'MODELO DE 7o. GRADO'!$I$6:$I$13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CDB-4CC0-B6F8-2259D6823444}"/>
            </c:ext>
          </c:extLst>
        </c:ser>
        <c:ser>
          <c:idx val="5"/>
          <c:order val="4"/>
          <c:tx>
            <c:strRef>
              <c:f>'MODELO DE 7o. GRADO'!$J$5</c:f>
              <c:strCache>
                <c:ptCount val="1"/>
                <c:pt idx="0">
                  <c:v>ESTIMACIÓN MODELO 5</c:v>
                </c:pt>
              </c:strCache>
            </c:strRef>
          </c:tx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CDB-4CC0-B6F8-2259D6823444}"/>
            </c:ext>
          </c:extLst>
        </c:ser>
        <c:ser>
          <c:idx val="6"/>
          <c:order val="5"/>
          <c:tx>
            <c:strRef>
              <c:f>'MODELO DE 7o. GRADO'!$K$5</c:f>
              <c:strCache>
                <c:ptCount val="1"/>
                <c:pt idx="0">
                  <c:v>ESTIMACIÓN MODELO 6</c:v>
                </c:pt>
              </c:strCache>
            </c:strRef>
          </c:tx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CDB-4CC0-B6F8-2259D6823444}"/>
            </c:ext>
          </c:extLst>
        </c:ser>
        <c:ser>
          <c:idx val="7"/>
          <c:order val="6"/>
          <c:tx>
            <c:strRef>
              <c:f>'MODELO DE 7o. GRADO'!$L$5</c:f>
              <c:strCache>
                <c:ptCount val="1"/>
                <c:pt idx="0">
                  <c:v>ESTIMACIÓN MODELO 7</c:v>
                </c:pt>
              </c:strCache>
            </c:strRef>
          </c:tx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CDB-4CC0-B6F8-2259D6823444}"/>
            </c:ext>
          </c:extLst>
        </c:ser>
        <c:ser>
          <c:idx val="0"/>
          <c:order val="7"/>
          <c:tx>
            <c:strRef>
              <c:f>'MODELO DE 7o. GRADO'!$E$5</c:f>
              <c:strCache>
                <c:ptCount val="1"/>
                <c:pt idx="0">
                  <c:v>DATA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CDB-4CC0-B6F8-2259D6823444}"/>
            </c:ext>
          </c:extLst>
        </c:ser>
        <c:dLbls/>
        <c:marker val="1"/>
        <c:axId val="163194368"/>
        <c:axId val="163195904"/>
      </c:lineChart>
      <c:catAx>
        <c:axId val="163194368"/>
        <c:scaling>
          <c:orientation val="minMax"/>
        </c:scaling>
        <c:axPos val="b"/>
        <c:tickLblPos val="nextTo"/>
        <c:crossAx val="163195904"/>
        <c:crosses val="autoZero"/>
        <c:auto val="1"/>
        <c:lblAlgn val="ctr"/>
        <c:lblOffset val="100"/>
      </c:catAx>
      <c:valAx>
        <c:axId val="163195904"/>
        <c:scaling>
          <c:orientation val="minMax"/>
        </c:scaling>
        <c:axPos val="l"/>
        <c:majorGridlines/>
        <c:numFmt formatCode="General" sourceLinked="1"/>
        <c:tickLblPos val="nextTo"/>
        <c:crossAx val="1631943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spPr>
            <a:ln>
              <a:solidFill>
                <a:schemeClr val="tx1"/>
              </a:solidFill>
            </a:ln>
          </c:spPr>
          <c:marker>
            <c:symbol val="none"/>
          </c:marker>
          <c:val>
            <c:numRef>
              <c:f>'MODELO DE 7o. GRADO'!$E$6:$E$13</c:f>
              <c:numCache>
                <c:formatCode>General</c:formatCode>
                <c:ptCount val="8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  <c:pt idx="7">
                  <c:v>260.37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87-4B8D-9878-63D3D6E41B8B}"/>
            </c:ext>
          </c:extLst>
        </c:ser>
        <c:ser>
          <c:idx val="6"/>
          <c:order val="1"/>
          <c:marker>
            <c:symbol val="none"/>
          </c:marker>
          <c:val>
            <c:numRef>
              <c:f>'MODELO DE 7o. GRADO'!$J$6:$J$13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87-4B8D-9878-63D3D6E41B8B}"/>
            </c:ext>
          </c:extLst>
        </c:ser>
        <c:ser>
          <c:idx val="7"/>
          <c:order val="2"/>
          <c:marker>
            <c:symbol val="none"/>
          </c:marker>
          <c:val>
            <c:numRef>
              <c:f>'MODELO DE 7o. GRADO'!$K$6:$K$13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87-4B8D-9878-63D3D6E41B8B}"/>
            </c:ext>
          </c:extLst>
        </c:ser>
        <c:ser>
          <c:idx val="1"/>
          <c:order val="3"/>
          <c:marker>
            <c:symbol val="none"/>
          </c:marker>
          <c:val>
            <c:numRef>
              <c:f>'MODELO DE 7o. GRADO'!$L$6:$L$13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87-4B8D-9878-63D3D6E41B8B}"/>
            </c:ext>
          </c:extLst>
        </c:ser>
        <c:dLbls/>
        <c:marker val="1"/>
        <c:axId val="163236096"/>
        <c:axId val="163246080"/>
      </c:lineChart>
      <c:catAx>
        <c:axId val="163236096"/>
        <c:scaling>
          <c:orientation val="minMax"/>
        </c:scaling>
        <c:axPos val="b"/>
        <c:tickLblPos val="nextTo"/>
        <c:crossAx val="163246080"/>
        <c:crosses val="autoZero"/>
        <c:auto val="1"/>
        <c:lblAlgn val="ctr"/>
        <c:lblOffset val="100"/>
      </c:catAx>
      <c:valAx>
        <c:axId val="163246080"/>
        <c:scaling>
          <c:orientation val="minMax"/>
        </c:scaling>
        <c:axPos val="l"/>
        <c:majorGridlines/>
        <c:numFmt formatCode="General" sourceLinked="1"/>
        <c:tickLblPos val="nextTo"/>
        <c:crossAx val="1632360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plotArea>
      <c:layout/>
      <c:lineChart>
        <c:grouping val="standard"/>
        <c:ser>
          <c:idx val="0"/>
          <c:order val="0"/>
          <c:marker>
            <c:symbol val="none"/>
          </c:marker>
          <c:trendline>
            <c:trendlineType val="linear"/>
            <c:forward val="1"/>
            <c:dispRSqr val="1"/>
            <c:dispEq val="1"/>
            <c:trendlineLbl>
              <c:layout>
                <c:manualLayout>
                  <c:x val="-9.5363200919974217E-2"/>
                  <c:y val="-5.3287978515207335E-2"/>
                </c:manualLayout>
              </c:layout>
              <c:numFmt formatCode="#,##0.00000000000000000000" sourceLinked="0"/>
            </c:trendlineLbl>
          </c:trendline>
          <c:val>
            <c:numRef>
              <c:f>'MODELO DE 6o. GRADO'!$E$6:$E$12</c:f>
              <c:numCache>
                <c:formatCode>"Q"#,##0.00</c:formatCode>
                <c:ptCount val="7"/>
                <c:pt idx="0">
                  <c:v>153.66999999999999</c:v>
                </c:pt>
                <c:pt idx="1">
                  <c:v>149.66999999999999</c:v>
                </c:pt>
                <c:pt idx="2">
                  <c:v>151.72</c:v>
                </c:pt>
                <c:pt idx="3">
                  <c:v>176.49</c:v>
                </c:pt>
                <c:pt idx="4">
                  <c:v>207.79</c:v>
                </c:pt>
                <c:pt idx="5">
                  <c:v>226.54</c:v>
                </c:pt>
                <c:pt idx="6">
                  <c:v>240.64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D2-4818-BBD2-A8B65A4E8389}"/>
            </c:ext>
          </c:extLst>
        </c:ser>
        <c:dLbls/>
        <c:marker val="1"/>
        <c:axId val="164142464"/>
        <c:axId val="164164736"/>
      </c:lineChart>
      <c:catAx>
        <c:axId val="164142464"/>
        <c:scaling>
          <c:orientation val="minMax"/>
        </c:scaling>
        <c:axPos val="b"/>
        <c:tickLblPos val="nextTo"/>
        <c:crossAx val="164164736"/>
        <c:crosses val="autoZero"/>
        <c:auto val="1"/>
        <c:lblAlgn val="ctr"/>
        <c:lblOffset val="100"/>
      </c:catAx>
      <c:valAx>
        <c:axId val="164164736"/>
        <c:scaling>
          <c:orientation val="minMax"/>
        </c:scaling>
        <c:axPos val="l"/>
        <c:majorGridlines/>
        <c:numFmt formatCode="&quot;Q&quot;#,##0.00" sourceLinked="1"/>
        <c:tickLblPos val="nextTo"/>
        <c:crossAx val="164142464"/>
        <c:crosses val="autoZero"/>
        <c:crossBetween val="between"/>
      </c:valAx>
    </c:plotArea>
    <c:legend>
      <c:legendPos val="b"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4.xml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3.xml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7.xml"/><Relationship Id="rId50" Type="http://schemas.openxmlformats.org/officeDocument/2006/relationships/chart" Target="../charts/chart10.xml"/><Relationship Id="rId55" Type="http://schemas.openxmlformats.org/officeDocument/2006/relationships/image" Target="../media/image90.png"/><Relationship Id="rId63" Type="http://schemas.openxmlformats.org/officeDocument/2006/relationships/image" Target="../media/image98.png"/><Relationship Id="rId68" Type="http://schemas.openxmlformats.org/officeDocument/2006/relationships/image" Target="../media/image102.png"/><Relationship Id="rId7" Type="http://schemas.openxmlformats.org/officeDocument/2006/relationships/image" Target="../media/image50.png"/><Relationship Id="rId71" Type="http://schemas.openxmlformats.org/officeDocument/2006/relationships/image" Target="../media/image104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chart" Target="../charts/chart5.xml"/><Relationship Id="rId53" Type="http://schemas.openxmlformats.org/officeDocument/2006/relationships/chart" Target="../charts/chart12.xml"/><Relationship Id="rId58" Type="http://schemas.openxmlformats.org/officeDocument/2006/relationships/image" Target="../media/image93.png"/><Relationship Id="rId66" Type="http://schemas.openxmlformats.org/officeDocument/2006/relationships/image" Target="../media/image100.png"/><Relationship Id="rId74" Type="http://schemas.openxmlformats.org/officeDocument/2006/relationships/image" Target="../media/image10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9.xml"/><Relationship Id="rId57" Type="http://schemas.openxmlformats.org/officeDocument/2006/relationships/image" Target="../media/image92.png"/><Relationship Id="rId61" Type="http://schemas.openxmlformats.org/officeDocument/2006/relationships/image" Target="../media/image9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8.png"/><Relationship Id="rId52" Type="http://schemas.openxmlformats.org/officeDocument/2006/relationships/chart" Target="../charts/chart11.xml"/><Relationship Id="rId60" Type="http://schemas.openxmlformats.org/officeDocument/2006/relationships/image" Target="../media/image95.png"/><Relationship Id="rId65" Type="http://schemas.openxmlformats.org/officeDocument/2006/relationships/image" Target="../media/image99.png"/><Relationship Id="rId73" Type="http://schemas.openxmlformats.org/officeDocument/2006/relationships/image" Target="../media/image106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8.xml"/><Relationship Id="rId56" Type="http://schemas.openxmlformats.org/officeDocument/2006/relationships/image" Target="../media/image91.png"/><Relationship Id="rId64" Type="http://schemas.openxmlformats.org/officeDocument/2006/relationships/chart" Target="../charts/chart13.xml"/><Relationship Id="rId69" Type="http://schemas.openxmlformats.org/officeDocument/2006/relationships/chart" Target="../charts/chart14.xml"/><Relationship Id="rId8" Type="http://schemas.openxmlformats.org/officeDocument/2006/relationships/image" Target="../media/image51.png"/><Relationship Id="rId51" Type="http://schemas.openxmlformats.org/officeDocument/2006/relationships/image" Target="../media/image87.png"/><Relationship Id="rId72" Type="http://schemas.openxmlformats.org/officeDocument/2006/relationships/image" Target="../media/image105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6.xml"/><Relationship Id="rId59" Type="http://schemas.openxmlformats.org/officeDocument/2006/relationships/image" Target="../media/image94.png"/><Relationship Id="rId67" Type="http://schemas.openxmlformats.org/officeDocument/2006/relationships/image" Target="../media/image101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Relationship Id="rId54" Type="http://schemas.openxmlformats.org/officeDocument/2006/relationships/image" Target="../media/image89.png"/><Relationship Id="rId62" Type="http://schemas.openxmlformats.org/officeDocument/2006/relationships/image" Target="../media/image97.png"/><Relationship Id="rId70" Type="http://schemas.openxmlformats.org/officeDocument/2006/relationships/image" Target="../media/image10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17.xml"/><Relationship Id="rId50" Type="http://schemas.openxmlformats.org/officeDocument/2006/relationships/chart" Target="../charts/chart20.xml"/><Relationship Id="rId55" Type="http://schemas.openxmlformats.org/officeDocument/2006/relationships/image" Target="../media/image90.png"/><Relationship Id="rId63" Type="http://schemas.openxmlformats.org/officeDocument/2006/relationships/image" Target="../media/image98.png"/><Relationship Id="rId68" Type="http://schemas.openxmlformats.org/officeDocument/2006/relationships/image" Target="../media/image102.png"/><Relationship Id="rId7" Type="http://schemas.openxmlformats.org/officeDocument/2006/relationships/image" Target="../media/image50.png"/><Relationship Id="rId71" Type="http://schemas.openxmlformats.org/officeDocument/2006/relationships/image" Target="../media/image104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chart" Target="../charts/chart15.xml"/><Relationship Id="rId53" Type="http://schemas.openxmlformats.org/officeDocument/2006/relationships/chart" Target="../charts/chart22.xml"/><Relationship Id="rId58" Type="http://schemas.openxmlformats.org/officeDocument/2006/relationships/image" Target="../media/image93.png"/><Relationship Id="rId66" Type="http://schemas.openxmlformats.org/officeDocument/2006/relationships/image" Target="../media/image100.png"/><Relationship Id="rId74" Type="http://schemas.openxmlformats.org/officeDocument/2006/relationships/image" Target="../media/image10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19.xml"/><Relationship Id="rId57" Type="http://schemas.openxmlformats.org/officeDocument/2006/relationships/image" Target="../media/image92.png"/><Relationship Id="rId61" Type="http://schemas.openxmlformats.org/officeDocument/2006/relationships/image" Target="../media/image9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8.png"/><Relationship Id="rId52" Type="http://schemas.openxmlformats.org/officeDocument/2006/relationships/chart" Target="../charts/chart21.xml"/><Relationship Id="rId60" Type="http://schemas.openxmlformats.org/officeDocument/2006/relationships/image" Target="../media/image95.png"/><Relationship Id="rId65" Type="http://schemas.openxmlformats.org/officeDocument/2006/relationships/image" Target="../media/image99.png"/><Relationship Id="rId73" Type="http://schemas.openxmlformats.org/officeDocument/2006/relationships/image" Target="../media/image106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18.xml"/><Relationship Id="rId56" Type="http://schemas.openxmlformats.org/officeDocument/2006/relationships/image" Target="../media/image91.png"/><Relationship Id="rId64" Type="http://schemas.openxmlformats.org/officeDocument/2006/relationships/chart" Target="../charts/chart23.xml"/><Relationship Id="rId69" Type="http://schemas.openxmlformats.org/officeDocument/2006/relationships/chart" Target="../charts/chart24.xml"/><Relationship Id="rId8" Type="http://schemas.openxmlformats.org/officeDocument/2006/relationships/image" Target="../media/image51.png"/><Relationship Id="rId51" Type="http://schemas.openxmlformats.org/officeDocument/2006/relationships/image" Target="../media/image87.png"/><Relationship Id="rId72" Type="http://schemas.openxmlformats.org/officeDocument/2006/relationships/image" Target="../media/image105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16.xml"/><Relationship Id="rId59" Type="http://schemas.openxmlformats.org/officeDocument/2006/relationships/image" Target="../media/image94.png"/><Relationship Id="rId67" Type="http://schemas.openxmlformats.org/officeDocument/2006/relationships/image" Target="../media/image101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Relationship Id="rId54" Type="http://schemas.openxmlformats.org/officeDocument/2006/relationships/image" Target="../media/image89.png"/><Relationship Id="rId62" Type="http://schemas.openxmlformats.org/officeDocument/2006/relationships/image" Target="../media/image97.png"/><Relationship Id="rId70" Type="http://schemas.openxmlformats.org/officeDocument/2006/relationships/image" Target="../media/image10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27.xml"/><Relationship Id="rId50" Type="http://schemas.openxmlformats.org/officeDocument/2006/relationships/chart" Target="../charts/chart30.xml"/><Relationship Id="rId55" Type="http://schemas.openxmlformats.org/officeDocument/2006/relationships/image" Target="../media/image90.png"/><Relationship Id="rId63" Type="http://schemas.openxmlformats.org/officeDocument/2006/relationships/image" Target="../media/image98.png"/><Relationship Id="rId68" Type="http://schemas.openxmlformats.org/officeDocument/2006/relationships/image" Target="../media/image102.png"/><Relationship Id="rId7" Type="http://schemas.openxmlformats.org/officeDocument/2006/relationships/image" Target="../media/image50.png"/><Relationship Id="rId71" Type="http://schemas.openxmlformats.org/officeDocument/2006/relationships/image" Target="../media/image104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9" Type="http://schemas.openxmlformats.org/officeDocument/2006/relationships/image" Target="../media/image72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chart" Target="../charts/chart25.xml"/><Relationship Id="rId53" Type="http://schemas.openxmlformats.org/officeDocument/2006/relationships/chart" Target="../charts/chart32.xml"/><Relationship Id="rId58" Type="http://schemas.openxmlformats.org/officeDocument/2006/relationships/image" Target="../media/image93.png"/><Relationship Id="rId66" Type="http://schemas.openxmlformats.org/officeDocument/2006/relationships/image" Target="../media/image100.png"/><Relationship Id="rId74" Type="http://schemas.openxmlformats.org/officeDocument/2006/relationships/image" Target="../media/image107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29.xml"/><Relationship Id="rId57" Type="http://schemas.openxmlformats.org/officeDocument/2006/relationships/image" Target="../media/image92.png"/><Relationship Id="rId61" Type="http://schemas.openxmlformats.org/officeDocument/2006/relationships/image" Target="../media/image96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8.png"/><Relationship Id="rId52" Type="http://schemas.openxmlformats.org/officeDocument/2006/relationships/chart" Target="../charts/chart31.xml"/><Relationship Id="rId60" Type="http://schemas.openxmlformats.org/officeDocument/2006/relationships/image" Target="../media/image95.png"/><Relationship Id="rId65" Type="http://schemas.openxmlformats.org/officeDocument/2006/relationships/image" Target="../media/image99.png"/><Relationship Id="rId73" Type="http://schemas.openxmlformats.org/officeDocument/2006/relationships/image" Target="../media/image106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28.xml"/><Relationship Id="rId56" Type="http://schemas.openxmlformats.org/officeDocument/2006/relationships/image" Target="../media/image91.png"/><Relationship Id="rId64" Type="http://schemas.openxmlformats.org/officeDocument/2006/relationships/chart" Target="../charts/chart33.xml"/><Relationship Id="rId69" Type="http://schemas.openxmlformats.org/officeDocument/2006/relationships/chart" Target="../charts/chart34.xml"/><Relationship Id="rId8" Type="http://schemas.openxmlformats.org/officeDocument/2006/relationships/image" Target="../media/image51.png"/><Relationship Id="rId51" Type="http://schemas.openxmlformats.org/officeDocument/2006/relationships/image" Target="../media/image87.png"/><Relationship Id="rId72" Type="http://schemas.openxmlformats.org/officeDocument/2006/relationships/image" Target="../media/image105.png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26.xml"/><Relationship Id="rId59" Type="http://schemas.openxmlformats.org/officeDocument/2006/relationships/image" Target="../media/image94.png"/><Relationship Id="rId67" Type="http://schemas.openxmlformats.org/officeDocument/2006/relationships/image" Target="../media/image101.png"/><Relationship Id="rId20" Type="http://schemas.openxmlformats.org/officeDocument/2006/relationships/image" Target="../media/image63.png"/><Relationship Id="rId41" Type="http://schemas.openxmlformats.org/officeDocument/2006/relationships/image" Target="../media/image84.png"/><Relationship Id="rId54" Type="http://schemas.openxmlformats.org/officeDocument/2006/relationships/image" Target="../media/image89.png"/><Relationship Id="rId62" Type="http://schemas.openxmlformats.org/officeDocument/2006/relationships/image" Target="../media/image97.png"/><Relationship Id="rId70" Type="http://schemas.openxmlformats.org/officeDocument/2006/relationships/image" Target="../media/image103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36.xml"/><Relationship Id="rId50" Type="http://schemas.openxmlformats.org/officeDocument/2006/relationships/chart" Target="../charts/chart39.xml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35.xml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3" Type="http://schemas.openxmlformats.org/officeDocument/2006/relationships/chart" Target="../charts/chart42.xml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38.xml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52" Type="http://schemas.openxmlformats.org/officeDocument/2006/relationships/chart" Target="../charts/chart41.xml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37.xml"/><Relationship Id="rId8" Type="http://schemas.openxmlformats.org/officeDocument/2006/relationships/image" Target="../media/image51.png"/><Relationship Id="rId51" Type="http://schemas.openxmlformats.org/officeDocument/2006/relationships/chart" Target="../charts/chart40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44.xml"/><Relationship Id="rId50" Type="http://schemas.openxmlformats.org/officeDocument/2006/relationships/chart" Target="../charts/chart47.xml"/><Relationship Id="rId55" Type="http://schemas.openxmlformats.org/officeDocument/2006/relationships/chart" Target="../charts/chart52.xml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54" Type="http://schemas.openxmlformats.org/officeDocument/2006/relationships/chart" Target="../charts/chart51.xml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3" Type="http://schemas.openxmlformats.org/officeDocument/2006/relationships/chart" Target="../charts/chart50.xml"/><Relationship Id="rId58" Type="http://schemas.openxmlformats.org/officeDocument/2006/relationships/chart" Target="../charts/chart55.xml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46.xml"/><Relationship Id="rId57" Type="http://schemas.openxmlformats.org/officeDocument/2006/relationships/chart" Target="../charts/chart54.xml"/><Relationship Id="rId61" Type="http://schemas.openxmlformats.org/officeDocument/2006/relationships/chart" Target="../charts/chart58.xml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52" Type="http://schemas.openxmlformats.org/officeDocument/2006/relationships/chart" Target="../charts/chart49.xml"/><Relationship Id="rId60" Type="http://schemas.openxmlformats.org/officeDocument/2006/relationships/chart" Target="../charts/chart57.xml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45.xml"/><Relationship Id="rId56" Type="http://schemas.openxmlformats.org/officeDocument/2006/relationships/chart" Target="../charts/chart53.xml"/><Relationship Id="rId8" Type="http://schemas.openxmlformats.org/officeDocument/2006/relationships/image" Target="../media/image51.png"/><Relationship Id="rId51" Type="http://schemas.openxmlformats.org/officeDocument/2006/relationships/chart" Target="../charts/chart48.xml"/><Relationship Id="rId3" Type="http://schemas.openxmlformats.org/officeDocument/2006/relationships/image" Target="../media/image46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43.xml"/><Relationship Id="rId59" Type="http://schemas.openxmlformats.org/officeDocument/2006/relationships/chart" Target="../charts/chart56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60.xml"/><Relationship Id="rId50" Type="http://schemas.openxmlformats.org/officeDocument/2006/relationships/chart" Target="../charts/chart63.xml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59.xml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3" Type="http://schemas.openxmlformats.org/officeDocument/2006/relationships/chart" Target="../charts/chart66.xml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49" Type="http://schemas.openxmlformats.org/officeDocument/2006/relationships/chart" Target="../charts/chart62.xml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52" Type="http://schemas.openxmlformats.org/officeDocument/2006/relationships/chart" Target="../charts/chart65.xml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Relationship Id="rId48" Type="http://schemas.openxmlformats.org/officeDocument/2006/relationships/chart" Target="../charts/chart61.xml"/><Relationship Id="rId8" Type="http://schemas.openxmlformats.org/officeDocument/2006/relationships/image" Target="../media/image51.png"/><Relationship Id="rId51" Type="http://schemas.openxmlformats.org/officeDocument/2006/relationships/chart" Target="../charts/chart6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47" Type="http://schemas.openxmlformats.org/officeDocument/2006/relationships/chart" Target="../charts/chart68.xml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67.xml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46" Type="http://schemas.openxmlformats.org/officeDocument/2006/relationships/chart" Target="../charts/chart69.xml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39" Type="http://schemas.openxmlformats.org/officeDocument/2006/relationships/image" Target="../media/image82.png"/><Relationship Id="rId3" Type="http://schemas.openxmlformats.org/officeDocument/2006/relationships/image" Target="../media/image46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42" Type="http://schemas.openxmlformats.org/officeDocument/2006/relationships/image" Target="../media/image85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41" Type="http://schemas.openxmlformats.org/officeDocument/2006/relationships/image" Target="../media/image84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40" Type="http://schemas.openxmlformats.org/officeDocument/2006/relationships/image" Target="../media/image83.png"/><Relationship Id="rId45" Type="http://schemas.openxmlformats.org/officeDocument/2006/relationships/image" Target="../media/image88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4" Type="http://schemas.openxmlformats.org/officeDocument/2006/relationships/image" Target="../media/image87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43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161925</xdr:colOff>
      <xdr:row>8</xdr:row>
      <xdr:rowOff>0</xdr:rowOff>
    </xdr:from>
    <xdr:to>
      <xdr:col>18</xdr:col>
      <xdr:colOff>295275</xdr:colOff>
      <xdr:row>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9925" y="1543050"/>
          <a:ext cx="1333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228600</xdr:colOff>
      <xdr:row>8</xdr:row>
      <xdr:rowOff>0</xdr:rowOff>
    </xdr:from>
    <xdr:to>
      <xdr:col>19</xdr:col>
      <xdr:colOff>428625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344775" y="1543050"/>
          <a:ext cx="200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190500</xdr:colOff>
      <xdr:row>8</xdr:row>
      <xdr:rowOff>0</xdr:rowOff>
    </xdr:from>
    <xdr:to>
      <xdr:col>20</xdr:col>
      <xdr:colOff>390525</xdr:colOff>
      <xdr:row>8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916275" y="1543050"/>
          <a:ext cx="200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266700</xdr:colOff>
      <xdr:row>8</xdr:row>
      <xdr:rowOff>19050</xdr:rowOff>
    </xdr:from>
    <xdr:to>
      <xdr:col>22</xdr:col>
      <xdr:colOff>466725</xdr:colOff>
      <xdr:row>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211675" y="1562100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438150</xdr:colOff>
      <xdr:row>8</xdr:row>
      <xdr:rowOff>0</xdr:rowOff>
    </xdr:from>
    <xdr:to>
      <xdr:col>23</xdr:col>
      <xdr:colOff>638175</xdr:colOff>
      <xdr:row>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268950" y="1543050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85725</xdr:colOff>
      <xdr:row>8</xdr:row>
      <xdr:rowOff>0</xdr:rowOff>
    </xdr:from>
    <xdr:to>
      <xdr:col>24</xdr:col>
      <xdr:colOff>485775</xdr:colOff>
      <xdr:row>8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773775" y="1543050"/>
          <a:ext cx="400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276225</xdr:colOff>
      <xdr:row>8</xdr:row>
      <xdr:rowOff>19050</xdr:rowOff>
    </xdr:from>
    <xdr:to>
      <xdr:col>25</xdr:col>
      <xdr:colOff>609600</xdr:colOff>
      <xdr:row>9</xdr:row>
      <xdr:rowOff>9525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754850" y="15621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228600</xdr:colOff>
      <xdr:row>8</xdr:row>
      <xdr:rowOff>19050</xdr:rowOff>
    </xdr:from>
    <xdr:to>
      <xdr:col>26</xdr:col>
      <xdr:colOff>561975</xdr:colOff>
      <xdr:row>9</xdr:row>
      <xdr:rowOff>9525</xdr:rowOff>
    </xdr:to>
    <xdr:pic>
      <xdr:nvPicPr>
        <xdr:cNvPr id="9" name="Picture 10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488275" y="15621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66675</xdr:colOff>
      <xdr:row>1</xdr:row>
      <xdr:rowOff>19050</xdr:rowOff>
    </xdr:from>
    <xdr:to>
      <xdr:col>20</xdr:col>
      <xdr:colOff>285750</xdr:colOff>
      <xdr:row>2</xdr:row>
      <xdr:rowOff>19050</xdr:rowOff>
    </xdr:to>
    <xdr:pic>
      <xdr:nvPicPr>
        <xdr:cNvPr id="10" name="Picture 32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44675" y="209550"/>
          <a:ext cx="14668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20</xdr:row>
      <xdr:rowOff>0</xdr:rowOff>
    </xdr:from>
    <xdr:to>
      <xdr:col>52</xdr:col>
      <xdr:colOff>76200</xdr:colOff>
      <xdr:row>26</xdr:row>
      <xdr:rowOff>9525</xdr:rowOff>
    </xdr:to>
    <xdr:pic>
      <xdr:nvPicPr>
        <xdr:cNvPr id="11" name="Picture 34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4229100"/>
          <a:ext cx="31242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52</xdr:col>
      <xdr:colOff>209550</xdr:colOff>
      <xdr:row>34</xdr:row>
      <xdr:rowOff>28575</xdr:rowOff>
    </xdr:to>
    <xdr:pic>
      <xdr:nvPicPr>
        <xdr:cNvPr id="12" name="Picture 35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5791200"/>
          <a:ext cx="32575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190500</xdr:colOff>
      <xdr:row>8</xdr:row>
      <xdr:rowOff>0</xdr:rowOff>
    </xdr:from>
    <xdr:to>
      <xdr:col>27</xdr:col>
      <xdr:colOff>409575</xdr:colOff>
      <xdr:row>9</xdr:row>
      <xdr:rowOff>9525</xdr:rowOff>
    </xdr:to>
    <xdr:pic>
      <xdr:nvPicPr>
        <xdr:cNvPr id="13" name="Picture 36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31225" y="154305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654423</xdr:colOff>
      <xdr:row>10</xdr:row>
      <xdr:rowOff>94129</xdr:rowOff>
    </xdr:from>
    <xdr:to>
      <xdr:col>51</xdr:col>
      <xdr:colOff>537882</xdr:colOff>
      <xdr:row>17</xdr:row>
      <xdr:rowOff>131109</xdr:rowOff>
    </xdr:to>
    <xdr:pic>
      <xdr:nvPicPr>
        <xdr:cNvPr id="14" name="Picture 56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644235" y="1972235"/>
          <a:ext cx="3191435" cy="1417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0</xdr:colOff>
      <xdr:row>8</xdr:row>
      <xdr:rowOff>0</xdr:rowOff>
    </xdr:from>
    <xdr:to>
      <xdr:col>28</xdr:col>
      <xdr:colOff>790575</xdr:colOff>
      <xdr:row>9</xdr:row>
      <xdr:rowOff>47625</xdr:rowOff>
    </xdr:to>
    <xdr:pic>
      <xdr:nvPicPr>
        <xdr:cNvPr id="15" name="Picture 58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745575" y="1543050"/>
          <a:ext cx="7905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8</xdr:row>
      <xdr:rowOff>0</xdr:rowOff>
    </xdr:from>
    <xdr:to>
      <xdr:col>29</xdr:col>
      <xdr:colOff>733425</xdr:colOff>
      <xdr:row>8</xdr:row>
      <xdr:rowOff>190500</xdr:rowOff>
    </xdr:to>
    <xdr:pic>
      <xdr:nvPicPr>
        <xdr:cNvPr id="16" name="Picture 78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736175" y="1543050"/>
          <a:ext cx="6191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295275</xdr:colOff>
      <xdr:row>2</xdr:row>
      <xdr:rowOff>66675</xdr:rowOff>
    </xdr:from>
    <xdr:to>
      <xdr:col>20</xdr:col>
      <xdr:colOff>600075</xdr:colOff>
      <xdr:row>4</xdr:row>
      <xdr:rowOff>133350</xdr:rowOff>
    </xdr:to>
    <xdr:pic>
      <xdr:nvPicPr>
        <xdr:cNvPr id="17" name="Picture 79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73275" y="457200"/>
          <a:ext cx="1552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123825</xdr:colOff>
      <xdr:row>4</xdr:row>
      <xdr:rowOff>171450</xdr:rowOff>
    </xdr:from>
    <xdr:to>
      <xdr:col>19</xdr:col>
      <xdr:colOff>123825</xdr:colOff>
      <xdr:row>6</xdr:row>
      <xdr:rowOff>28575</xdr:rowOff>
    </xdr:to>
    <xdr:pic>
      <xdr:nvPicPr>
        <xdr:cNvPr id="18" name="Picture 81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20875" y="946150"/>
          <a:ext cx="641350" cy="25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390525</xdr:colOff>
      <xdr:row>1</xdr:row>
      <xdr:rowOff>19050</xdr:rowOff>
    </xdr:from>
    <xdr:to>
      <xdr:col>22</xdr:col>
      <xdr:colOff>676275</xdr:colOff>
      <xdr:row>2</xdr:row>
      <xdr:rowOff>19050</xdr:rowOff>
    </xdr:to>
    <xdr:pic>
      <xdr:nvPicPr>
        <xdr:cNvPr id="19" name="Picture 82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35500" y="209550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409575</xdr:colOff>
      <xdr:row>2</xdr:row>
      <xdr:rowOff>0</xdr:rowOff>
    </xdr:from>
    <xdr:to>
      <xdr:col>22</xdr:col>
      <xdr:colOff>695325</xdr:colOff>
      <xdr:row>3</xdr:row>
      <xdr:rowOff>0</xdr:rowOff>
    </xdr:to>
    <xdr:pic>
      <xdr:nvPicPr>
        <xdr:cNvPr id="20" name="Picture 83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54550" y="390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409575</xdr:colOff>
      <xdr:row>3</xdr:row>
      <xdr:rowOff>19050</xdr:rowOff>
    </xdr:from>
    <xdr:to>
      <xdr:col>22</xdr:col>
      <xdr:colOff>695325</xdr:colOff>
      <xdr:row>4</xdr:row>
      <xdr:rowOff>19050</xdr:rowOff>
    </xdr:to>
    <xdr:pic>
      <xdr:nvPicPr>
        <xdr:cNvPr id="21" name="Picture 84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54550" y="600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342900</xdr:colOff>
      <xdr:row>6</xdr:row>
      <xdr:rowOff>28575</xdr:rowOff>
    </xdr:from>
    <xdr:to>
      <xdr:col>18</xdr:col>
      <xdr:colOff>9525</xdr:colOff>
      <xdr:row>7</xdr:row>
      <xdr:rowOff>28575</xdr:rowOff>
    </xdr:to>
    <xdr:pic>
      <xdr:nvPicPr>
        <xdr:cNvPr id="22" name="Picture 86">
          <a:extLst>
            <a:ext uri="{FF2B5EF4-FFF2-40B4-BE49-F238E27FC236}">
              <a16:creationId xmlns:a16="http://schemas.microsoft.com/office/drawing/2014/main" xmlns="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11300" y="1190625"/>
          <a:ext cx="2762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400050</xdr:colOff>
      <xdr:row>6</xdr:row>
      <xdr:rowOff>19050</xdr:rowOff>
    </xdr:from>
    <xdr:to>
      <xdr:col>26</xdr:col>
      <xdr:colOff>762000</xdr:colOff>
      <xdr:row>7</xdr:row>
      <xdr:rowOff>38100</xdr:rowOff>
    </xdr:to>
    <xdr:pic>
      <xdr:nvPicPr>
        <xdr:cNvPr id="23" name="Picture 87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659725" y="118110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723900</xdr:colOff>
      <xdr:row>1</xdr:row>
      <xdr:rowOff>0</xdr:rowOff>
    </xdr:from>
    <xdr:to>
      <xdr:col>29</xdr:col>
      <xdr:colOff>742950</xdr:colOff>
      <xdr:row>2</xdr:row>
      <xdr:rowOff>28575</xdr:rowOff>
    </xdr:to>
    <xdr:pic>
      <xdr:nvPicPr>
        <xdr:cNvPr id="24" name="Picture 88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202525" y="190500"/>
          <a:ext cx="31623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704850</xdr:colOff>
      <xdr:row>2</xdr:row>
      <xdr:rowOff>57150</xdr:rowOff>
    </xdr:from>
    <xdr:to>
      <xdr:col>27</xdr:col>
      <xdr:colOff>695325</xdr:colOff>
      <xdr:row>4</xdr:row>
      <xdr:rowOff>123825</xdr:rowOff>
    </xdr:to>
    <xdr:pic>
      <xdr:nvPicPr>
        <xdr:cNvPr id="25" name="Picture 89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183475" y="447675"/>
          <a:ext cx="1552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5</xdr:row>
      <xdr:rowOff>0</xdr:rowOff>
    </xdr:from>
    <xdr:to>
      <xdr:col>26</xdr:col>
      <xdr:colOff>638175</xdr:colOff>
      <xdr:row>6</xdr:row>
      <xdr:rowOff>47625</xdr:rowOff>
    </xdr:to>
    <xdr:pic>
      <xdr:nvPicPr>
        <xdr:cNvPr id="26" name="Picture 90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259675" y="971550"/>
          <a:ext cx="6381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438150</xdr:colOff>
      <xdr:row>8</xdr:row>
      <xdr:rowOff>0</xdr:rowOff>
    </xdr:from>
    <xdr:to>
      <xdr:col>30</xdr:col>
      <xdr:colOff>628650</xdr:colOff>
      <xdr:row>9</xdr:row>
      <xdr:rowOff>19050</xdr:rowOff>
    </xdr:to>
    <xdr:pic>
      <xdr:nvPicPr>
        <xdr:cNvPr id="27" name="Picture 91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850600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381000</xdr:colOff>
      <xdr:row>8</xdr:row>
      <xdr:rowOff>0</xdr:rowOff>
    </xdr:from>
    <xdr:to>
      <xdr:col>31</xdr:col>
      <xdr:colOff>571500</xdr:colOff>
      <xdr:row>9</xdr:row>
      <xdr:rowOff>19050</xdr:rowOff>
    </xdr:to>
    <xdr:pic>
      <xdr:nvPicPr>
        <xdr:cNvPr id="28" name="Picture 112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1250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200025</xdr:colOff>
      <xdr:row>8</xdr:row>
      <xdr:rowOff>19050</xdr:rowOff>
    </xdr:from>
    <xdr:to>
      <xdr:col>34</xdr:col>
      <xdr:colOff>590550</xdr:colOff>
      <xdr:row>9</xdr:row>
      <xdr:rowOff>38100</xdr:rowOff>
    </xdr:to>
    <xdr:pic>
      <xdr:nvPicPr>
        <xdr:cNvPr id="29" name="Picture 114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89225" y="156210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447675</xdr:colOff>
      <xdr:row>8</xdr:row>
      <xdr:rowOff>0</xdr:rowOff>
    </xdr:from>
    <xdr:to>
      <xdr:col>32</xdr:col>
      <xdr:colOff>638175</xdr:colOff>
      <xdr:row>9</xdr:row>
      <xdr:rowOff>19050</xdr:rowOff>
    </xdr:to>
    <xdr:pic>
      <xdr:nvPicPr>
        <xdr:cNvPr id="30" name="Picture 123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260425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485775</xdr:colOff>
      <xdr:row>8</xdr:row>
      <xdr:rowOff>9525</xdr:rowOff>
    </xdr:from>
    <xdr:to>
      <xdr:col>33</xdr:col>
      <xdr:colOff>676275</xdr:colOff>
      <xdr:row>9</xdr:row>
      <xdr:rowOff>28575</xdr:rowOff>
    </xdr:to>
    <xdr:pic>
      <xdr:nvPicPr>
        <xdr:cNvPr id="31" name="Picture 124">
          <a:extLst>
            <a:ext uri="{FF2B5EF4-FFF2-40B4-BE49-F238E27FC236}">
              <a16:creationId xmlns:a16="http://schemas.microsoft.com/office/drawing/2014/main" xmlns="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422475" y="1552575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400050</xdr:colOff>
      <xdr:row>8</xdr:row>
      <xdr:rowOff>9525</xdr:rowOff>
    </xdr:from>
    <xdr:to>
      <xdr:col>35</xdr:col>
      <xdr:colOff>790575</xdr:colOff>
      <xdr:row>9</xdr:row>
      <xdr:rowOff>28575</xdr:rowOff>
    </xdr:to>
    <xdr:pic>
      <xdr:nvPicPr>
        <xdr:cNvPr id="32" name="Picture 125">
          <a:extLst>
            <a:ext uri="{FF2B5EF4-FFF2-40B4-BE49-F238E27FC236}">
              <a16:creationId xmlns:a16="http://schemas.microsoft.com/office/drawing/2014/main" xmlns="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489400" y="1552575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447675</xdr:colOff>
      <xdr:row>8</xdr:row>
      <xdr:rowOff>0</xdr:rowOff>
    </xdr:from>
    <xdr:to>
      <xdr:col>36</xdr:col>
      <xdr:colOff>838200</xdr:colOff>
      <xdr:row>9</xdr:row>
      <xdr:rowOff>19050</xdr:rowOff>
    </xdr:to>
    <xdr:pic>
      <xdr:nvPicPr>
        <xdr:cNvPr id="33" name="Picture 126">
          <a:extLst>
            <a:ext uri="{FF2B5EF4-FFF2-40B4-BE49-F238E27FC236}">
              <a16:creationId xmlns:a16="http://schemas.microsoft.com/office/drawing/2014/main" xmlns="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832425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352425</xdr:colOff>
      <xdr:row>8</xdr:row>
      <xdr:rowOff>0</xdr:rowOff>
    </xdr:from>
    <xdr:to>
      <xdr:col>37</xdr:col>
      <xdr:colOff>742950</xdr:colOff>
      <xdr:row>9</xdr:row>
      <xdr:rowOff>19050</xdr:rowOff>
    </xdr:to>
    <xdr:pic>
      <xdr:nvPicPr>
        <xdr:cNvPr id="34" name="Picture 127">
          <a:extLst>
            <a:ext uri="{FF2B5EF4-FFF2-40B4-BE49-F238E27FC236}">
              <a16:creationId xmlns:a16="http://schemas.microsoft.com/office/drawing/2014/main" xmlns="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756350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381000</xdr:colOff>
      <xdr:row>8</xdr:row>
      <xdr:rowOff>0</xdr:rowOff>
    </xdr:from>
    <xdr:to>
      <xdr:col>38</xdr:col>
      <xdr:colOff>771525</xdr:colOff>
      <xdr:row>9</xdr:row>
      <xdr:rowOff>19050</xdr:rowOff>
    </xdr:to>
    <xdr:pic>
      <xdr:nvPicPr>
        <xdr:cNvPr id="35" name="Picture 128">
          <a:extLst>
            <a:ext uri="{FF2B5EF4-FFF2-40B4-BE49-F238E27FC236}">
              <a16:creationId xmlns:a16="http://schemas.microsoft.com/office/drawing/2014/main" xmlns="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804100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333375</xdr:colOff>
      <xdr:row>8</xdr:row>
      <xdr:rowOff>0</xdr:rowOff>
    </xdr:from>
    <xdr:to>
      <xdr:col>39</xdr:col>
      <xdr:colOff>657225</xdr:colOff>
      <xdr:row>9</xdr:row>
      <xdr:rowOff>19050</xdr:rowOff>
    </xdr:to>
    <xdr:pic>
      <xdr:nvPicPr>
        <xdr:cNvPr id="36" name="Picture 129">
          <a:extLst>
            <a:ext uri="{FF2B5EF4-FFF2-40B4-BE49-F238E27FC236}">
              <a16:creationId xmlns:a16="http://schemas.microsoft.com/office/drawing/2014/main" xmlns="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75650" y="154305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361950</xdr:colOff>
      <xdr:row>8</xdr:row>
      <xdr:rowOff>0</xdr:rowOff>
    </xdr:from>
    <xdr:to>
      <xdr:col>40</xdr:col>
      <xdr:colOff>685800</xdr:colOff>
      <xdr:row>9</xdr:row>
      <xdr:rowOff>19050</xdr:rowOff>
    </xdr:to>
    <xdr:pic>
      <xdr:nvPicPr>
        <xdr:cNvPr id="37" name="Picture 150">
          <a:extLst>
            <a:ext uri="{FF2B5EF4-FFF2-40B4-BE49-F238E27FC236}">
              <a16:creationId xmlns:a16="http://schemas.microsoft.com/office/drawing/2014/main" xmlns="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823400" y="154305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266700</xdr:colOff>
      <xdr:row>8</xdr:row>
      <xdr:rowOff>0</xdr:rowOff>
    </xdr:from>
    <xdr:to>
      <xdr:col>41</xdr:col>
      <xdr:colOff>790575</xdr:colOff>
      <xdr:row>9</xdr:row>
      <xdr:rowOff>9525</xdr:rowOff>
    </xdr:to>
    <xdr:pic>
      <xdr:nvPicPr>
        <xdr:cNvPr id="38" name="Picture 151">
          <a:extLst>
            <a:ext uri="{FF2B5EF4-FFF2-40B4-BE49-F238E27FC236}">
              <a16:creationId xmlns:a16="http://schemas.microsoft.com/office/drawing/2014/main" xmlns="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747325" y="1543050"/>
          <a:ext cx="5238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419100</xdr:colOff>
      <xdr:row>8</xdr:row>
      <xdr:rowOff>0</xdr:rowOff>
    </xdr:from>
    <xdr:to>
      <xdr:col>42</xdr:col>
      <xdr:colOff>742950</xdr:colOff>
      <xdr:row>9</xdr:row>
      <xdr:rowOff>9525</xdr:rowOff>
    </xdr:to>
    <xdr:pic>
      <xdr:nvPicPr>
        <xdr:cNvPr id="39" name="Picture 152">
          <a:extLst>
            <a:ext uri="{FF2B5EF4-FFF2-40B4-BE49-F238E27FC236}">
              <a16:creationId xmlns:a16="http://schemas.microsoft.com/office/drawing/2014/main" xmlns="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918900" y="1543050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390525</xdr:colOff>
      <xdr:row>8</xdr:row>
      <xdr:rowOff>0</xdr:rowOff>
    </xdr:from>
    <xdr:to>
      <xdr:col>43</xdr:col>
      <xdr:colOff>714375</xdr:colOff>
      <xdr:row>9</xdr:row>
      <xdr:rowOff>9525</xdr:rowOff>
    </xdr:to>
    <xdr:pic>
      <xdr:nvPicPr>
        <xdr:cNvPr id="40" name="Picture 153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909500" y="1543050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49</xdr:col>
      <xdr:colOff>247650</xdr:colOff>
      <xdr:row>2</xdr:row>
      <xdr:rowOff>0</xdr:rowOff>
    </xdr:to>
    <xdr:pic>
      <xdr:nvPicPr>
        <xdr:cNvPr id="41" name="Picture 154">
          <a:extLst>
            <a:ext uri="{FF2B5EF4-FFF2-40B4-BE49-F238E27FC236}">
              <a16:creationId xmlns:a16="http://schemas.microsoft.com/office/drawing/2014/main" xmlns="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190500"/>
          <a:ext cx="14668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47625</xdr:colOff>
      <xdr:row>1</xdr:row>
      <xdr:rowOff>28575</xdr:rowOff>
    </xdr:from>
    <xdr:to>
      <xdr:col>60</xdr:col>
      <xdr:colOff>647700</xdr:colOff>
      <xdr:row>2</xdr:row>
      <xdr:rowOff>57150</xdr:rowOff>
    </xdr:to>
    <xdr:pic>
      <xdr:nvPicPr>
        <xdr:cNvPr id="42" name="Picture 155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301400" y="219075"/>
          <a:ext cx="31623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14</xdr:row>
      <xdr:rowOff>0</xdr:rowOff>
    </xdr:from>
    <xdr:to>
      <xdr:col>57</xdr:col>
      <xdr:colOff>285750</xdr:colOff>
      <xdr:row>14</xdr:row>
      <xdr:rowOff>190500</xdr:rowOff>
    </xdr:to>
    <xdr:pic>
      <xdr:nvPicPr>
        <xdr:cNvPr id="43" name="Picture 156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29718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29</xdr:row>
      <xdr:rowOff>0</xdr:rowOff>
    </xdr:from>
    <xdr:to>
      <xdr:col>57</xdr:col>
      <xdr:colOff>285750</xdr:colOff>
      <xdr:row>30</xdr:row>
      <xdr:rowOff>0</xdr:rowOff>
    </xdr:to>
    <xdr:pic>
      <xdr:nvPicPr>
        <xdr:cNvPr id="44" name="Picture 157">
          <a:extLst>
            <a:ext uri="{FF2B5EF4-FFF2-40B4-BE49-F238E27FC236}">
              <a16:creationId xmlns:a16="http://schemas.microsoft.com/office/drawing/2014/main" xmlns="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598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44</xdr:row>
      <xdr:rowOff>0</xdr:rowOff>
    </xdr:from>
    <xdr:to>
      <xdr:col>57</xdr:col>
      <xdr:colOff>285750</xdr:colOff>
      <xdr:row>45</xdr:row>
      <xdr:rowOff>0</xdr:rowOff>
    </xdr:to>
    <xdr:pic>
      <xdr:nvPicPr>
        <xdr:cNvPr id="45" name="Picture 158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88392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59</xdr:row>
      <xdr:rowOff>0</xdr:rowOff>
    </xdr:from>
    <xdr:to>
      <xdr:col>57</xdr:col>
      <xdr:colOff>285750</xdr:colOff>
      <xdr:row>60</xdr:row>
      <xdr:rowOff>0</xdr:rowOff>
    </xdr:to>
    <xdr:pic>
      <xdr:nvPicPr>
        <xdr:cNvPr id="46" name="Picture 159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1696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74</xdr:row>
      <xdr:rowOff>0</xdr:rowOff>
    </xdr:from>
    <xdr:to>
      <xdr:col>57</xdr:col>
      <xdr:colOff>285750</xdr:colOff>
      <xdr:row>75</xdr:row>
      <xdr:rowOff>0</xdr:rowOff>
    </xdr:to>
    <xdr:pic>
      <xdr:nvPicPr>
        <xdr:cNvPr id="47" name="Picture 160">
          <a:extLst>
            <a:ext uri="{FF2B5EF4-FFF2-40B4-BE49-F238E27FC236}">
              <a16:creationId xmlns:a16="http://schemas.microsoft.com/office/drawing/2014/main" xmlns="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45542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89</xdr:row>
      <xdr:rowOff>0</xdr:rowOff>
    </xdr:from>
    <xdr:to>
      <xdr:col>57</xdr:col>
      <xdr:colOff>285750</xdr:colOff>
      <xdr:row>90</xdr:row>
      <xdr:rowOff>0</xdr:rowOff>
    </xdr:to>
    <xdr:pic>
      <xdr:nvPicPr>
        <xdr:cNvPr id="48" name="Picture 161">
          <a:extLst>
            <a:ext uri="{FF2B5EF4-FFF2-40B4-BE49-F238E27FC236}">
              <a16:creationId xmlns:a16="http://schemas.microsoft.com/office/drawing/2014/main" xmlns="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741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647700</xdr:colOff>
      <xdr:row>0</xdr:row>
      <xdr:rowOff>0</xdr:rowOff>
    </xdr:from>
    <xdr:to>
      <xdr:col>31</xdr:col>
      <xdr:colOff>933450</xdr:colOff>
      <xdr:row>1</xdr:row>
      <xdr:rowOff>0</xdr:rowOff>
    </xdr:to>
    <xdr:pic>
      <xdr:nvPicPr>
        <xdr:cNvPr id="49" name="Picture 163">
          <a:extLst>
            <a:ext uri="{FF2B5EF4-FFF2-40B4-BE49-F238E27FC236}">
              <a16:creationId xmlns:a16="http://schemas.microsoft.com/office/drawing/2014/main" xmlns="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07950" y="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657225</xdr:colOff>
      <xdr:row>1</xdr:row>
      <xdr:rowOff>0</xdr:rowOff>
    </xdr:from>
    <xdr:to>
      <xdr:col>31</xdr:col>
      <xdr:colOff>942975</xdr:colOff>
      <xdr:row>2</xdr:row>
      <xdr:rowOff>0</xdr:rowOff>
    </xdr:to>
    <xdr:pic>
      <xdr:nvPicPr>
        <xdr:cNvPr id="50" name="Picture 164">
          <a:extLst>
            <a:ext uri="{FF2B5EF4-FFF2-40B4-BE49-F238E27FC236}">
              <a16:creationId xmlns:a16="http://schemas.microsoft.com/office/drawing/2014/main" xmlns="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17475" y="190500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647700</xdr:colOff>
      <xdr:row>2</xdr:row>
      <xdr:rowOff>0</xdr:rowOff>
    </xdr:from>
    <xdr:to>
      <xdr:col>31</xdr:col>
      <xdr:colOff>933450</xdr:colOff>
      <xdr:row>3</xdr:row>
      <xdr:rowOff>0</xdr:rowOff>
    </xdr:to>
    <xdr:pic>
      <xdr:nvPicPr>
        <xdr:cNvPr id="51" name="Picture 165">
          <a:extLst>
            <a:ext uri="{FF2B5EF4-FFF2-40B4-BE49-F238E27FC236}">
              <a16:creationId xmlns:a16="http://schemas.microsoft.com/office/drawing/2014/main" xmlns="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07950" y="390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676275</xdr:colOff>
      <xdr:row>3</xdr:row>
      <xdr:rowOff>0</xdr:rowOff>
    </xdr:from>
    <xdr:to>
      <xdr:col>31</xdr:col>
      <xdr:colOff>1028700</xdr:colOff>
      <xdr:row>4</xdr:row>
      <xdr:rowOff>0</xdr:rowOff>
    </xdr:to>
    <xdr:pic>
      <xdr:nvPicPr>
        <xdr:cNvPr id="52" name="Picture 166">
          <a:extLst>
            <a:ext uri="{FF2B5EF4-FFF2-40B4-BE49-F238E27FC236}">
              <a16:creationId xmlns:a16="http://schemas.microsoft.com/office/drawing/2014/main" xmlns="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81025" y="584200"/>
          <a:ext cx="3524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666750</xdr:colOff>
      <xdr:row>4</xdr:row>
      <xdr:rowOff>0</xdr:rowOff>
    </xdr:from>
    <xdr:to>
      <xdr:col>31</xdr:col>
      <xdr:colOff>1066800</xdr:colOff>
      <xdr:row>5</xdr:row>
      <xdr:rowOff>0</xdr:rowOff>
    </xdr:to>
    <xdr:pic>
      <xdr:nvPicPr>
        <xdr:cNvPr id="53" name="Picture 167">
          <a:extLst>
            <a:ext uri="{FF2B5EF4-FFF2-40B4-BE49-F238E27FC236}">
              <a16:creationId xmlns:a16="http://schemas.microsoft.com/office/drawing/2014/main" xmlns="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71500" y="774700"/>
          <a:ext cx="400050" cy="20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676275</xdr:colOff>
      <xdr:row>5</xdr:row>
      <xdr:rowOff>0</xdr:rowOff>
    </xdr:from>
    <xdr:to>
      <xdr:col>31</xdr:col>
      <xdr:colOff>990600</xdr:colOff>
      <xdr:row>6</xdr:row>
      <xdr:rowOff>0</xdr:rowOff>
    </xdr:to>
    <xdr:pic>
      <xdr:nvPicPr>
        <xdr:cNvPr id="54" name="Picture 168">
          <a:extLst>
            <a:ext uri="{FF2B5EF4-FFF2-40B4-BE49-F238E27FC236}">
              <a16:creationId xmlns:a16="http://schemas.microsoft.com/office/drawing/2014/main" xmlns="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81025" y="977900"/>
          <a:ext cx="3143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409575</xdr:colOff>
      <xdr:row>7</xdr:row>
      <xdr:rowOff>180975</xdr:rowOff>
    </xdr:from>
    <xdr:to>
      <xdr:col>44</xdr:col>
      <xdr:colOff>628650</xdr:colOff>
      <xdr:row>9</xdr:row>
      <xdr:rowOff>0</xdr:rowOff>
    </xdr:to>
    <xdr:pic>
      <xdr:nvPicPr>
        <xdr:cNvPr id="55" name="Picture 169">
          <a:extLst>
            <a:ext uri="{FF2B5EF4-FFF2-40B4-BE49-F238E27FC236}">
              <a16:creationId xmlns:a16="http://schemas.microsoft.com/office/drawing/2014/main" xmlns="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7725" y="1533525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190500</xdr:colOff>
      <xdr:row>8</xdr:row>
      <xdr:rowOff>0</xdr:rowOff>
    </xdr:from>
    <xdr:to>
      <xdr:col>45</xdr:col>
      <xdr:colOff>981075</xdr:colOff>
      <xdr:row>9</xdr:row>
      <xdr:rowOff>47625</xdr:rowOff>
    </xdr:to>
    <xdr:pic>
      <xdr:nvPicPr>
        <xdr:cNvPr id="56" name="Picture 171">
          <a:extLst>
            <a:ext uri="{FF2B5EF4-FFF2-40B4-BE49-F238E27FC236}">
              <a16:creationId xmlns:a16="http://schemas.microsoft.com/office/drawing/2014/main" xmlns="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747825" y="1543050"/>
          <a:ext cx="7905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647700</xdr:colOff>
      <xdr:row>6</xdr:row>
      <xdr:rowOff>19050</xdr:rowOff>
    </xdr:from>
    <xdr:to>
      <xdr:col>43</xdr:col>
      <xdr:colOff>1009650</xdr:colOff>
      <xdr:row>7</xdr:row>
      <xdr:rowOff>38100</xdr:rowOff>
    </xdr:to>
    <xdr:pic>
      <xdr:nvPicPr>
        <xdr:cNvPr id="57" name="Picture 172">
          <a:extLst>
            <a:ext uri="{FF2B5EF4-FFF2-40B4-BE49-F238E27FC236}">
              <a16:creationId xmlns:a16="http://schemas.microsoft.com/office/drawing/2014/main" xmlns="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66675" y="118110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209550</xdr:colOff>
      <xdr:row>0</xdr:row>
      <xdr:rowOff>0</xdr:rowOff>
    </xdr:from>
    <xdr:to>
      <xdr:col>2</xdr:col>
      <xdr:colOff>428625</xdr:colOff>
      <xdr:row>1</xdr:row>
      <xdr:rowOff>19050</xdr:rowOff>
    </xdr:to>
    <xdr:pic>
      <xdr:nvPicPr>
        <xdr:cNvPr id="58" name="Picture 173">
          <a:extLst>
            <a:ext uri="{FF2B5EF4-FFF2-40B4-BE49-F238E27FC236}">
              <a16:creationId xmlns:a16="http://schemas.microsoft.com/office/drawing/2014/main" xmlns="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19325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190500</xdr:colOff>
      <xdr:row>0</xdr:row>
      <xdr:rowOff>0</xdr:rowOff>
    </xdr:from>
    <xdr:to>
      <xdr:col>3</xdr:col>
      <xdr:colOff>381000</xdr:colOff>
      <xdr:row>1</xdr:row>
      <xdr:rowOff>19050</xdr:rowOff>
    </xdr:to>
    <xdr:pic>
      <xdr:nvPicPr>
        <xdr:cNvPr id="59" name="Picture 174">
          <a:extLst>
            <a:ext uri="{FF2B5EF4-FFF2-40B4-BE49-F238E27FC236}">
              <a16:creationId xmlns:a16="http://schemas.microsoft.com/office/drawing/2014/main" xmlns="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6705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0</xdr:row>
      <xdr:rowOff>0</xdr:rowOff>
    </xdr:from>
    <xdr:to>
      <xdr:col>4</xdr:col>
      <xdr:colOff>390525</xdr:colOff>
      <xdr:row>1</xdr:row>
      <xdr:rowOff>19050</xdr:rowOff>
    </xdr:to>
    <xdr:pic>
      <xdr:nvPicPr>
        <xdr:cNvPr id="60" name="Picture 175">
          <a:extLst>
            <a:ext uri="{FF2B5EF4-FFF2-40B4-BE49-F238E27FC236}">
              <a16:creationId xmlns:a16="http://schemas.microsoft.com/office/drawing/2014/main" xmlns="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617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0</xdr:row>
      <xdr:rowOff>28575</xdr:rowOff>
    </xdr:from>
    <xdr:to>
      <xdr:col>5</xdr:col>
      <xdr:colOff>381000</xdr:colOff>
      <xdr:row>1</xdr:row>
      <xdr:rowOff>28575</xdr:rowOff>
    </xdr:to>
    <xdr:pic>
      <xdr:nvPicPr>
        <xdr:cNvPr id="61" name="Picture 176">
          <a:extLst>
            <a:ext uri="{FF2B5EF4-FFF2-40B4-BE49-F238E27FC236}">
              <a16:creationId xmlns:a16="http://schemas.microsoft.com/office/drawing/2014/main" xmlns="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219075</xdr:colOff>
      <xdr:row>0</xdr:row>
      <xdr:rowOff>0</xdr:rowOff>
    </xdr:from>
    <xdr:to>
      <xdr:col>7</xdr:col>
      <xdr:colOff>438150</xdr:colOff>
      <xdr:row>1</xdr:row>
      <xdr:rowOff>19050</xdr:rowOff>
    </xdr:to>
    <xdr:pic>
      <xdr:nvPicPr>
        <xdr:cNvPr id="62" name="Picture 177">
          <a:extLst>
            <a:ext uri="{FF2B5EF4-FFF2-40B4-BE49-F238E27FC236}">
              <a16:creationId xmlns:a16="http://schemas.microsoft.com/office/drawing/2014/main" xmlns="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29350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257175</xdr:colOff>
      <xdr:row>0</xdr:row>
      <xdr:rowOff>0</xdr:rowOff>
    </xdr:from>
    <xdr:to>
      <xdr:col>6</xdr:col>
      <xdr:colOff>447675</xdr:colOff>
      <xdr:row>1</xdr:row>
      <xdr:rowOff>19050</xdr:rowOff>
    </xdr:to>
    <xdr:pic>
      <xdr:nvPicPr>
        <xdr:cNvPr id="63" name="Picture 178">
          <a:extLst>
            <a:ext uri="{FF2B5EF4-FFF2-40B4-BE49-F238E27FC236}">
              <a16:creationId xmlns:a16="http://schemas.microsoft.com/office/drawing/2014/main" xmlns="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252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200025</xdr:colOff>
      <xdr:row>0</xdr:row>
      <xdr:rowOff>0</xdr:rowOff>
    </xdr:from>
    <xdr:to>
      <xdr:col>8</xdr:col>
      <xdr:colOff>390525</xdr:colOff>
      <xdr:row>1</xdr:row>
      <xdr:rowOff>19050</xdr:rowOff>
    </xdr:to>
    <xdr:pic>
      <xdr:nvPicPr>
        <xdr:cNvPr id="64" name="Picture 179">
          <a:extLst>
            <a:ext uri="{FF2B5EF4-FFF2-40B4-BE49-F238E27FC236}">
              <a16:creationId xmlns:a16="http://schemas.microsoft.com/office/drawing/2014/main" xmlns="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990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65" name="Picture 180">
          <a:extLst>
            <a:ext uri="{FF2B5EF4-FFF2-40B4-BE49-F238E27FC236}">
              <a16:creationId xmlns:a16="http://schemas.microsoft.com/office/drawing/2014/main" xmlns="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238125</xdr:colOff>
      <xdr:row>0</xdr:row>
      <xdr:rowOff>0</xdr:rowOff>
    </xdr:from>
    <xdr:to>
      <xdr:col>12</xdr:col>
      <xdr:colOff>457200</xdr:colOff>
      <xdr:row>1</xdr:row>
      <xdr:rowOff>19050</xdr:rowOff>
    </xdr:to>
    <xdr:pic>
      <xdr:nvPicPr>
        <xdr:cNvPr id="66" name="Picture 181">
          <a:extLst>
            <a:ext uri="{FF2B5EF4-FFF2-40B4-BE49-F238E27FC236}">
              <a16:creationId xmlns:a16="http://schemas.microsoft.com/office/drawing/2014/main" xmlns="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67850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190500</xdr:colOff>
      <xdr:row>0</xdr:row>
      <xdr:rowOff>0</xdr:rowOff>
    </xdr:from>
    <xdr:to>
      <xdr:col>11</xdr:col>
      <xdr:colOff>381000</xdr:colOff>
      <xdr:row>1</xdr:row>
      <xdr:rowOff>19050</xdr:rowOff>
    </xdr:to>
    <xdr:pic>
      <xdr:nvPicPr>
        <xdr:cNvPr id="67" name="Picture 182">
          <a:extLst>
            <a:ext uri="{FF2B5EF4-FFF2-40B4-BE49-F238E27FC236}">
              <a16:creationId xmlns:a16="http://schemas.microsoft.com/office/drawing/2014/main" xmlns="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1062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180975</xdr:colOff>
      <xdr:row>0</xdr:row>
      <xdr:rowOff>0</xdr:rowOff>
    </xdr:from>
    <xdr:to>
      <xdr:col>10</xdr:col>
      <xdr:colOff>371475</xdr:colOff>
      <xdr:row>1</xdr:row>
      <xdr:rowOff>19050</xdr:rowOff>
    </xdr:to>
    <xdr:pic>
      <xdr:nvPicPr>
        <xdr:cNvPr id="68" name="Picture 183">
          <a:extLst>
            <a:ext uri="{FF2B5EF4-FFF2-40B4-BE49-F238E27FC236}">
              <a16:creationId xmlns:a16="http://schemas.microsoft.com/office/drawing/2014/main" xmlns="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2005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247650</xdr:colOff>
      <xdr:row>0</xdr:row>
      <xdr:rowOff>28575</xdr:rowOff>
    </xdr:from>
    <xdr:to>
      <xdr:col>13</xdr:col>
      <xdr:colOff>381000</xdr:colOff>
      <xdr:row>1</xdr:row>
      <xdr:rowOff>28575</xdr:rowOff>
    </xdr:to>
    <xdr:pic>
      <xdr:nvPicPr>
        <xdr:cNvPr id="69" name="Picture 184">
          <a:extLst>
            <a:ext uri="{FF2B5EF4-FFF2-40B4-BE49-F238E27FC236}">
              <a16:creationId xmlns:a16="http://schemas.microsoft.com/office/drawing/2014/main" xmlns="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8697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70" name="Picture 189">
          <a:extLst>
            <a:ext uri="{FF2B5EF4-FFF2-40B4-BE49-F238E27FC236}">
              <a16:creationId xmlns:a16="http://schemas.microsoft.com/office/drawing/2014/main" xmlns="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71" name="Picture 190">
          <a:extLst>
            <a:ext uri="{FF2B5EF4-FFF2-40B4-BE49-F238E27FC236}">
              <a16:creationId xmlns:a16="http://schemas.microsoft.com/office/drawing/2014/main" xmlns="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247650</xdr:colOff>
      <xdr:row>0</xdr:row>
      <xdr:rowOff>28575</xdr:rowOff>
    </xdr:from>
    <xdr:to>
      <xdr:col>13</xdr:col>
      <xdr:colOff>381000</xdr:colOff>
      <xdr:row>1</xdr:row>
      <xdr:rowOff>28575</xdr:rowOff>
    </xdr:to>
    <xdr:pic>
      <xdr:nvPicPr>
        <xdr:cNvPr id="72" name="Picture 191">
          <a:extLst>
            <a:ext uri="{FF2B5EF4-FFF2-40B4-BE49-F238E27FC236}">
              <a16:creationId xmlns:a16="http://schemas.microsoft.com/office/drawing/2014/main" xmlns="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8697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190500</xdr:colOff>
      <xdr:row>0</xdr:row>
      <xdr:rowOff>0</xdr:rowOff>
    </xdr:from>
    <xdr:to>
      <xdr:col>1</xdr:col>
      <xdr:colOff>409575</xdr:colOff>
      <xdr:row>0</xdr:row>
      <xdr:rowOff>9525</xdr:rowOff>
    </xdr:to>
    <xdr:pic>
      <xdr:nvPicPr>
        <xdr:cNvPr id="73" name="Picture 36">
          <a:extLst>
            <a:ext uri="{FF2B5EF4-FFF2-40B4-BE49-F238E27FC236}">
              <a16:creationId xmlns:a16="http://schemas.microsoft.com/office/drawing/2014/main" xmlns="" id="{A1FA7300-2DA3-4F4B-97AF-143D9990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198853" y="1488141"/>
          <a:ext cx="219075" cy="202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161925</xdr:colOff>
      <xdr:row>8</xdr:row>
      <xdr:rowOff>0</xdr:rowOff>
    </xdr:from>
    <xdr:to>
      <xdr:col>18</xdr:col>
      <xdr:colOff>295275</xdr:colOff>
      <xdr:row>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9925" y="1543050"/>
          <a:ext cx="1333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228600</xdr:colOff>
      <xdr:row>8</xdr:row>
      <xdr:rowOff>0</xdr:rowOff>
    </xdr:from>
    <xdr:to>
      <xdr:col>19</xdr:col>
      <xdr:colOff>428625</xdr:colOff>
      <xdr:row>8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344775" y="1543050"/>
          <a:ext cx="200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190500</xdr:colOff>
      <xdr:row>8</xdr:row>
      <xdr:rowOff>0</xdr:rowOff>
    </xdr:from>
    <xdr:to>
      <xdr:col>20</xdr:col>
      <xdr:colOff>390525</xdr:colOff>
      <xdr:row>8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916275" y="1543050"/>
          <a:ext cx="2000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266700</xdr:colOff>
      <xdr:row>8</xdr:row>
      <xdr:rowOff>19050</xdr:rowOff>
    </xdr:from>
    <xdr:to>
      <xdr:col>22</xdr:col>
      <xdr:colOff>466725</xdr:colOff>
      <xdr:row>9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211675" y="1562100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438150</xdr:colOff>
      <xdr:row>8</xdr:row>
      <xdr:rowOff>0</xdr:rowOff>
    </xdr:from>
    <xdr:to>
      <xdr:col>23</xdr:col>
      <xdr:colOff>638175</xdr:colOff>
      <xdr:row>9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268950" y="1543050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85725</xdr:colOff>
      <xdr:row>8</xdr:row>
      <xdr:rowOff>0</xdr:rowOff>
    </xdr:from>
    <xdr:to>
      <xdr:col>24</xdr:col>
      <xdr:colOff>485775</xdr:colOff>
      <xdr:row>8</xdr:row>
      <xdr:rowOff>190500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773775" y="1543050"/>
          <a:ext cx="4000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276225</xdr:colOff>
      <xdr:row>8</xdr:row>
      <xdr:rowOff>19050</xdr:rowOff>
    </xdr:from>
    <xdr:to>
      <xdr:col>25</xdr:col>
      <xdr:colOff>609600</xdr:colOff>
      <xdr:row>9</xdr:row>
      <xdr:rowOff>9525</xdr:rowOff>
    </xdr:to>
    <xdr:pic>
      <xdr:nvPicPr>
        <xdr:cNvPr id="8" name="Picture 9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754850" y="15621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228600</xdr:colOff>
      <xdr:row>8</xdr:row>
      <xdr:rowOff>19050</xdr:rowOff>
    </xdr:from>
    <xdr:to>
      <xdr:col>26</xdr:col>
      <xdr:colOff>561975</xdr:colOff>
      <xdr:row>9</xdr:row>
      <xdr:rowOff>9525</xdr:rowOff>
    </xdr:to>
    <xdr:pic>
      <xdr:nvPicPr>
        <xdr:cNvPr id="9" name="Picture 10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488275" y="15621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66675</xdr:colOff>
      <xdr:row>1</xdr:row>
      <xdr:rowOff>19050</xdr:rowOff>
    </xdr:from>
    <xdr:to>
      <xdr:col>20</xdr:col>
      <xdr:colOff>285750</xdr:colOff>
      <xdr:row>2</xdr:row>
      <xdr:rowOff>19050</xdr:rowOff>
    </xdr:to>
    <xdr:pic>
      <xdr:nvPicPr>
        <xdr:cNvPr id="10" name="Picture 32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44675" y="209550"/>
          <a:ext cx="14668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20</xdr:row>
      <xdr:rowOff>0</xdr:rowOff>
    </xdr:from>
    <xdr:to>
      <xdr:col>52</xdr:col>
      <xdr:colOff>76200</xdr:colOff>
      <xdr:row>26</xdr:row>
      <xdr:rowOff>9525</xdr:rowOff>
    </xdr:to>
    <xdr:pic>
      <xdr:nvPicPr>
        <xdr:cNvPr id="11" name="Picture 34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4229100"/>
          <a:ext cx="3124200" cy="119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52</xdr:col>
      <xdr:colOff>209550</xdr:colOff>
      <xdr:row>34</xdr:row>
      <xdr:rowOff>28575</xdr:rowOff>
    </xdr:to>
    <xdr:pic>
      <xdr:nvPicPr>
        <xdr:cNvPr id="12" name="Picture 35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5791200"/>
          <a:ext cx="3257550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190500</xdr:colOff>
      <xdr:row>8</xdr:row>
      <xdr:rowOff>0</xdr:rowOff>
    </xdr:from>
    <xdr:to>
      <xdr:col>27</xdr:col>
      <xdr:colOff>409575</xdr:colOff>
      <xdr:row>9</xdr:row>
      <xdr:rowOff>9525</xdr:rowOff>
    </xdr:to>
    <xdr:pic>
      <xdr:nvPicPr>
        <xdr:cNvPr id="13" name="Picture 36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231225" y="154305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12</xdr:row>
      <xdr:rowOff>66675</xdr:rowOff>
    </xdr:from>
    <xdr:to>
      <xdr:col>52</xdr:col>
      <xdr:colOff>76200</xdr:colOff>
      <xdr:row>17</xdr:row>
      <xdr:rowOff>171450</xdr:rowOff>
    </xdr:to>
    <xdr:pic>
      <xdr:nvPicPr>
        <xdr:cNvPr id="14" name="Picture 56">
          <a:extLst>
            <a:ext uri="{FF2B5EF4-FFF2-40B4-BE49-F238E27FC236}">
              <a16:creationId xmlns:a16="http://schemas.microsoft.com/office/drawing/2014/main" xmlns="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2619375"/>
          <a:ext cx="31242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0</xdr:colOff>
      <xdr:row>8</xdr:row>
      <xdr:rowOff>0</xdr:rowOff>
    </xdr:from>
    <xdr:to>
      <xdr:col>28</xdr:col>
      <xdr:colOff>790575</xdr:colOff>
      <xdr:row>9</xdr:row>
      <xdr:rowOff>47625</xdr:rowOff>
    </xdr:to>
    <xdr:pic>
      <xdr:nvPicPr>
        <xdr:cNvPr id="15" name="Picture 58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745575" y="1543050"/>
          <a:ext cx="7905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114300</xdr:colOff>
      <xdr:row>8</xdr:row>
      <xdr:rowOff>0</xdr:rowOff>
    </xdr:from>
    <xdr:to>
      <xdr:col>29</xdr:col>
      <xdr:colOff>733425</xdr:colOff>
      <xdr:row>8</xdr:row>
      <xdr:rowOff>190500</xdr:rowOff>
    </xdr:to>
    <xdr:pic>
      <xdr:nvPicPr>
        <xdr:cNvPr id="16" name="Picture 78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736175" y="1543050"/>
          <a:ext cx="6191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295275</xdr:colOff>
      <xdr:row>2</xdr:row>
      <xdr:rowOff>66675</xdr:rowOff>
    </xdr:from>
    <xdr:to>
      <xdr:col>20</xdr:col>
      <xdr:colOff>600075</xdr:colOff>
      <xdr:row>4</xdr:row>
      <xdr:rowOff>133350</xdr:rowOff>
    </xdr:to>
    <xdr:pic>
      <xdr:nvPicPr>
        <xdr:cNvPr id="17" name="Picture 79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773275" y="457200"/>
          <a:ext cx="1552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123825</xdr:colOff>
      <xdr:row>4</xdr:row>
      <xdr:rowOff>171450</xdr:rowOff>
    </xdr:from>
    <xdr:to>
      <xdr:col>19</xdr:col>
      <xdr:colOff>123825</xdr:colOff>
      <xdr:row>6</xdr:row>
      <xdr:rowOff>28575</xdr:rowOff>
    </xdr:to>
    <xdr:pic>
      <xdr:nvPicPr>
        <xdr:cNvPr id="18" name="Picture 81">
          <a:extLst>
            <a:ext uri="{FF2B5EF4-FFF2-40B4-BE49-F238E27FC236}">
              <a16:creationId xmlns:a16="http://schemas.microsoft.com/office/drawing/2014/main" xmlns="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01825" y="942975"/>
          <a:ext cx="6381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390525</xdr:colOff>
      <xdr:row>1</xdr:row>
      <xdr:rowOff>19050</xdr:rowOff>
    </xdr:from>
    <xdr:to>
      <xdr:col>22</xdr:col>
      <xdr:colOff>676275</xdr:colOff>
      <xdr:row>2</xdr:row>
      <xdr:rowOff>19050</xdr:rowOff>
    </xdr:to>
    <xdr:pic>
      <xdr:nvPicPr>
        <xdr:cNvPr id="19" name="Picture 82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35500" y="209550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409575</xdr:colOff>
      <xdr:row>2</xdr:row>
      <xdr:rowOff>0</xdr:rowOff>
    </xdr:from>
    <xdr:to>
      <xdr:col>22</xdr:col>
      <xdr:colOff>695325</xdr:colOff>
      <xdr:row>3</xdr:row>
      <xdr:rowOff>0</xdr:rowOff>
    </xdr:to>
    <xdr:pic>
      <xdr:nvPicPr>
        <xdr:cNvPr id="20" name="Picture 83">
          <a:extLst>
            <a:ext uri="{FF2B5EF4-FFF2-40B4-BE49-F238E27FC236}">
              <a16:creationId xmlns:a16="http://schemas.microsoft.com/office/drawing/2014/main" xmlns="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54550" y="390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409575</xdr:colOff>
      <xdr:row>3</xdr:row>
      <xdr:rowOff>19050</xdr:rowOff>
    </xdr:from>
    <xdr:to>
      <xdr:col>22</xdr:col>
      <xdr:colOff>695325</xdr:colOff>
      <xdr:row>4</xdr:row>
      <xdr:rowOff>19050</xdr:rowOff>
    </xdr:to>
    <xdr:pic>
      <xdr:nvPicPr>
        <xdr:cNvPr id="21" name="Picture 84">
          <a:extLst>
            <a:ext uri="{FF2B5EF4-FFF2-40B4-BE49-F238E27FC236}">
              <a16:creationId xmlns:a16="http://schemas.microsoft.com/office/drawing/2014/main" xmlns="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354550" y="6000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342900</xdr:colOff>
      <xdr:row>6</xdr:row>
      <xdr:rowOff>28575</xdr:rowOff>
    </xdr:from>
    <xdr:to>
      <xdr:col>18</xdr:col>
      <xdr:colOff>9525</xdr:colOff>
      <xdr:row>7</xdr:row>
      <xdr:rowOff>28575</xdr:rowOff>
    </xdr:to>
    <xdr:pic>
      <xdr:nvPicPr>
        <xdr:cNvPr id="22" name="Picture 86">
          <a:extLst>
            <a:ext uri="{FF2B5EF4-FFF2-40B4-BE49-F238E27FC236}">
              <a16:creationId xmlns:a16="http://schemas.microsoft.com/office/drawing/2014/main" xmlns="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211300" y="1190625"/>
          <a:ext cx="2762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400050</xdr:colOff>
      <xdr:row>6</xdr:row>
      <xdr:rowOff>19050</xdr:rowOff>
    </xdr:from>
    <xdr:to>
      <xdr:col>26</xdr:col>
      <xdr:colOff>762000</xdr:colOff>
      <xdr:row>7</xdr:row>
      <xdr:rowOff>38100</xdr:rowOff>
    </xdr:to>
    <xdr:pic>
      <xdr:nvPicPr>
        <xdr:cNvPr id="23" name="Picture 87">
          <a:extLst>
            <a:ext uri="{FF2B5EF4-FFF2-40B4-BE49-F238E27FC236}">
              <a16:creationId xmlns:a16="http://schemas.microsoft.com/office/drawing/2014/main" xmlns="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659725" y="118110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723900</xdr:colOff>
      <xdr:row>1</xdr:row>
      <xdr:rowOff>0</xdr:rowOff>
    </xdr:from>
    <xdr:to>
      <xdr:col>29</xdr:col>
      <xdr:colOff>742950</xdr:colOff>
      <xdr:row>2</xdr:row>
      <xdr:rowOff>28575</xdr:rowOff>
    </xdr:to>
    <xdr:pic>
      <xdr:nvPicPr>
        <xdr:cNvPr id="24" name="Picture 88">
          <a:extLst>
            <a:ext uri="{FF2B5EF4-FFF2-40B4-BE49-F238E27FC236}">
              <a16:creationId xmlns:a16="http://schemas.microsoft.com/office/drawing/2014/main" xmlns="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202525" y="190500"/>
          <a:ext cx="31623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704850</xdr:colOff>
      <xdr:row>2</xdr:row>
      <xdr:rowOff>57150</xdr:rowOff>
    </xdr:from>
    <xdr:to>
      <xdr:col>27</xdr:col>
      <xdr:colOff>695325</xdr:colOff>
      <xdr:row>4</xdr:row>
      <xdr:rowOff>123825</xdr:rowOff>
    </xdr:to>
    <xdr:pic>
      <xdr:nvPicPr>
        <xdr:cNvPr id="25" name="Picture 89">
          <a:extLst>
            <a:ext uri="{FF2B5EF4-FFF2-40B4-BE49-F238E27FC236}">
              <a16:creationId xmlns:a16="http://schemas.microsoft.com/office/drawing/2014/main" xmlns="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183475" y="447675"/>
          <a:ext cx="155257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5</xdr:row>
      <xdr:rowOff>0</xdr:rowOff>
    </xdr:from>
    <xdr:to>
      <xdr:col>26</xdr:col>
      <xdr:colOff>638175</xdr:colOff>
      <xdr:row>6</xdr:row>
      <xdr:rowOff>47625</xdr:rowOff>
    </xdr:to>
    <xdr:pic>
      <xdr:nvPicPr>
        <xdr:cNvPr id="26" name="Picture 90">
          <a:extLst>
            <a:ext uri="{FF2B5EF4-FFF2-40B4-BE49-F238E27FC236}">
              <a16:creationId xmlns:a16="http://schemas.microsoft.com/office/drawing/2014/main" xmlns="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259675" y="971550"/>
          <a:ext cx="6381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438150</xdr:colOff>
      <xdr:row>8</xdr:row>
      <xdr:rowOff>0</xdr:rowOff>
    </xdr:from>
    <xdr:to>
      <xdr:col>30</xdr:col>
      <xdr:colOff>628650</xdr:colOff>
      <xdr:row>9</xdr:row>
      <xdr:rowOff>19050</xdr:rowOff>
    </xdr:to>
    <xdr:pic>
      <xdr:nvPicPr>
        <xdr:cNvPr id="27" name="Picture 91">
          <a:extLst>
            <a:ext uri="{FF2B5EF4-FFF2-40B4-BE49-F238E27FC236}">
              <a16:creationId xmlns:a16="http://schemas.microsoft.com/office/drawing/2014/main" xmlns="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850600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381000</xdr:colOff>
      <xdr:row>8</xdr:row>
      <xdr:rowOff>0</xdr:rowOff>
    </xdr:from>
    <xdr:to>
      <xdr:col>31</xdr:col>
      <xdr:colOff>571500</xdr:colOff>
      <xdr:row>9</xdr:row>
      <xdr:rowOff>19050</xdr:rowOff>
    </xdr:to>
    <xdr:pic>
      <xdr:nvPicPr>
        <xdr:cNvPr id="28" name="Picture 112">
          <a:extLst>
            <a:ext uri="{FF2B5EF4-FFF2-40B4-BE49-F238E27FC236}">
              <a16:creationId xmlns:a16="http://schemas.microsoft.com/office/drawing/2014/main" xmlns="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1250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200025</xdr:colOff>
      <xdr:row>8</xdr:row>
      <xdr:rowOff>19050</xdr:rowOff>
    </xdr:from>
    <xdr:to>
      <xdr:col>34</xdr:col>
      <xdr:colOff>590550</xdr:colOff>
      <xdr:row>9</xdr:row>
      <xdr:rowOff>38100</xdr:rowOff>
    </xdr:to>
    <xdr:pic>
      <xdr:nvPicPr>
        <xdr:cNvPr id="29" name="Picture 114">
          <a:extLst>
            <a:ext uri="{FF2B5EF4-FFF2-40B4-BE49-F238E27FC236}">
              <a16:creationId xmlns:a16="http://schemas.microsoft.com/office/drawing/2014/main" xmlns="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89225" y="156210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447675</xdr:colOff>
      <xdr:row>8</xdr:row>
      <xdr:rowOff>0</xdr:rowOff>
    </xdr:from>
    <xdr:to>
      <xdr:col>32</xdr:col>
      <xdr:colOff>638175</xdr:colOff>
      <xdr:row>9</xdr:row>
      <xdr:rowOff>19050</xdr:rowOff>
    </xdr:to>
    <xdr:pic>
      <xdr:nvPicPr>
        <xdr:cNvPr id="30" name="Picture 123">
          <a:extLst>
            <a:ext uri="{FF2B5EF4-FFF2-40B4-BE49-F238E27FC236}">
              <a16:creationId xmlns:a16="http://schemas.microsoft.com/office/drawing/2014/main" xmlns="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260425" y="1543050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485775</xdr:colOff>
      <xdr:row>8</xdr:row>
      <xdr:rowOff>9525</xdr:rowOff>
    </xdr:from>
    <xdr:to>
      <xdr:col>33</xdr:col>
      <xdr:colOff>676275</xdr:colOff>
      <xdr:row>9</xdr:row>
      <xdr:rowOff>28575</xdr:rowOff>
    </xdr:to>
    <xdr:pic>
      <xdr:nvPicPr>
        <xdr:cNvPr id="31" name="Picture 124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422475" y="1552575"/>
          <a:ext cx="1905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400050</xdr:colOff>
      <xdr:row>8</xdr:row>
      <xdr:rowOff>9525</xdr:rowOff>
    </xdr:from>
    <xdr:to>
      <xdr:col>35</xdr:col>
      <xdr:colOff>790575</xdr:colOff>
      <xdr:row>9</xdr:row>
      <xdr:rowOff>28575</xdr:rowOff>
    </xdr:to>
    <xdr:pic>
      <xdr:nvPicPr>
        <xdr:cNvPr id="32" name="Picture 125">
          <a:extLst>
            <a:ext uri="{FF2B5EF4-FFF2-40B4-BE49-F238E27FC236}">
              <a16:creationId xmlns:a16="http://schemas.microsoft.com/office/drawing/2014/main" xmlns="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489400" y="1552575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447675</xdr:colOff>
      <xdr:row>8</xdr:row>
      <xdr:rowOff>0</xdr:rowOff>
    </xdr:from>
    <xdr:to>
      <xdr:col>36</xdr:col>
      <xdr:colOff>838200</xdr:colOff>
      <xdr:row>9</xdr:row>
      <xdr:rowOff>19050</xdr:rowOff>
    </xdr:to>
    <xdr:pic>
      <xdr:nvPicPr>
        <xdr:cNvPr id="33" name="Picture 126">
          <a:extLst>
            <a:ext uri="{FF2B5EF4-FFF2-40B4-BE49-F238E27FC236}">
              <a16:creationId xmlns:a16="http://schemas.microsoft.com/office/drawing/2014/main" xmlns="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832425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352425</xdr:colOff>
      <xdr:row>8</xdr:row>
      <xdr:rowOff>0</xdr:rowOff>
    </xdr:from>
    <xdr:to>
      <xdr:col>37</xdr:col>
      <xdr:colOff>742950</xdr:colOff>
      <xdr:row>9</xdr:row>
      <xdr:rowOff>19050</xdr:rowOff>
    </xdr:to>
    <xdr:pic>
      <xdr:nvPicPr>
        <xdr:cNvPr id="34" name="Picture 127">
          <a:extLst>
            <a:ext uri="{FF2B5EF4-FFF2-40B4-BE49-F238E27FC236}">
              <a16:creationId xmlns:a16="http://schemas.microsoft.com/office/drawing/2014/main" xmlns="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756350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381000</xdr:colOff>
      <xdr:row>8</xdr:row>
      <xdr:rowOff>0</xdr:rowOff>
    </xdr:from>
    <xdr:to>
      <xdr:col>38</xdr:col>
      <xdr:colOff>771525</xdr:colOff>
      <xdr:row>9</xdr:row>
      <xdr:rowOff>19050</xdr:rowOff>
    </xdr:to>
    <xdr:pic>
      <xdr:nvPicPr>
        <xdr:cNvPr id="35" name="Picture 128">
          <a:extLst>
            <a:ext uri="{FF2B5EF4-FFF2-40B4-BE49-F238E27FC236}">
              <a16:creationId xmlns:a16="http://schemas.microsoft.com/office/drawing/2014/main" xmlns="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2804100" y="1543050"/>
          <a:ext cx="390525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333375</xdr:colOff>
      <xdr:row>8</xdr:row>
      <xdr:rowOff>0</xdr:rowOff>
    </xdr:from>
    <xdr:to>
      <xdr:col>39</xdr:col>
      <xdr:colOff>657225</xdr:colOff>
      <xdr:row>9</xdr:row>
      <xdr:rowOff>19050</xdr:rowOff>
    </xdr:to>
    <xdr:pic>
      <xdr:nvPicPr>
        <xdr:cNvPr id="36" name="Picture 129">
          <a:extLst>
            <a:ext uri="{FF2B5EF4-FFF2-40B4-BE49-F238E27FC236}">
              <a16:creationId xmlns:a16="http://schemas.microsoft.com/office/drawing/2014/main" xmlns="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75650" y="154305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361950</xdr:colOff>
      <xdr:row>8</xdr:row>
      <xdr:rowOff>0</xdr:rowOff>
    </xdr:from>
    <xdr:to>
      <xdr:col>40</xdr:col>
      <xdr:colOff>685800</xdr:colOff>
      <xdr:row>9</xdr:row>
      <xdr:rowOff>19050</xdr:rowOff>
    </xdr:to>
    <xdr:pic>
      <xdr:nvPicPr>
        <xdr:cNvPr id="37" name="Picture 150">
          <a:extLst>
            <a:ext uri="{FF2B5EF4-FFF2-40B4-BE49-F238E27FC236}">
              <a16:creationId xmlns:a16="http://schemas.microsoft.com/office/drawing/2014/main" xmlns="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823400" y="1543050"/>
          <a:ext cx="3238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266700</xdr:colOff>
      <xdr:row>8</xdr:row>
      <xdr:rowOff>0</xdr:rowOff>
    </xdr:from>
    <xdr:to>
      <xdr:col>41</xdr:col>
      <xdr:colOff>790575</xdr:colOff>
      <xdr:row>9</xdr:row>
      <xdr:rowOff>9525</xdr:rowOff>
    </xdr:to>
    <xdr:pic>
      <xdr:nvPicPr>
        <xdr:cNvPr id="38" name="Picture 151">
          <a:extLst>
            <a:ext uri="{FF2B5EF4-FFF2-40B4-BE49-F238E27FC236}">
              <a16:creationId xmlns:a16="http://schemas.microsoft.com/office/drawing/2014/main" xmlns="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747325" y="1543050"/>
          <a:ext cx="5238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419100</xdr:colOff>
      <xdr:row>8</xdr:row>
      <xdr:rowOff>0</xdr:rowOff>
    </xdr:from>
    <xdr:to>
      <xdr:col>42</xdr:col>
      <xdr:colOff>742950</xdr:colOff>
      <xdr:row>9</xdr:row>
      <xdr:rowOff>9525</xdr:rowOff>
    </xdr:to>
    <xdr:pic>
      <xdr:nvPicPr>
        <xdr:cNvPr id="39" name="Picture 152">
          <a:extLst>
            <a:ext uri="{FF2B5EF4-FFF2-40B4-BE49-F238E27FC236}">
              <a16:creationId xmlns:a16="http://schemas.microsoft.com/office/drawing/2014/main" xmlns="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918900" y="1543050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390525</xdr:colOff>
      <xdr:row>8</xdr:row>
      <xdr:rowOff>0</xdr:rowOff>
    </xdr:from>
    <xdr:to>
      <xdr:col>43</xdr:col>
      <xdr:colOff>714375</xdr:colOff>
      <xdr:row>9</xdr:row>
      <xdr:rowOff>9525</xdr:rowOff>
    </xdr:to>
    <xdr:pic>
      <xdr:nvPicPr>
        <xdr:cNvPr id="40" name="Picture 153">
          <a:extLst>
            <a:ext uri="{FF2B5EF4-FFF2-40B4-BE49-F238E27FC236}">
              <a16:creationId xmlns:a16="http://schemas.microsoft.com/office/drawing/2014/main" xmlns="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909500" y="1543050"/>
          <a:ext cx="3238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49</xdr:col>
      <xdr:colOff>247650</xdr:colOff>
      <xdr:row>2</xdr:row>
      <xdr:rowOff>0</xdr:rowOff>
    </xdr:to>
    <xdr:pic>
      <xdr:nvPicPr>
        <xdr:cNvPr id="41" name="Picture 154">
          <a:extLst>
            <a:ext uri="{FF2B5EF4-FFF2-40B4-BE49-F238E27FC236}">
              <a16:creationId xmlns:a16="http://schemas.microsoft.com/office/drawing/2014/main" xmlns="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367075" y="190500"/>
          <a:ext cx="14668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47625</xdr:colOff>
      <xdr:row>1</xdr:row>
      <xdr:rowOff>28575</xdr:rowOff>
    </xdr:from>
    <xdr:to>
      <xdr:col>60</xdr:col>
      <xdr:colOff>647700</xdr:colOff>
      <xdr:row>2</xdr:row>
      <xdr:rowOff>57150</xdr:rowOff>
    </xdr:to>
    <xdr:pic>
      <xdr:nvPicPr>
        <xdr:cNvPr id="42" name="Picture 155">
          <a:extLst>
            <a:ext uri="{FF2B5EF4-FFF2-40B4-BE49-F238E27FC236}">
              <a16:creationId xmlns:a16="http://schemas.microsoft.com/office/drawing/2014/main" xmlns="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301400" y="219075"/>
          <a:ext cx="31623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14</xdr:row>
      <xdr:rowOff>0</xdr:rowOff>
    </xdr:from>
    <xdr:to>
      <xdr:col>57</xdr:col>
      <xdr:colOff>285750</xdr:colOff>
      <xdr:row>14</xdr:row>
      <xdr:rowOff>190500</xdr:rowOff>
    </xdr:to>
    <xdr:pic>
      <xdr:nvPicPr>
        <xdr:cNvPr id="43" name="Picture 156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29718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29</xdr:row>
      <xdr:rowOff>0</xdr:rowOff>
    </xdr:from>
    <xdr:to>
      <xdr:col>57</xdr:col>
      <xdr:colOff>285750</xdr:colOff>
      <xdr:row>30</xdr:row>
      <xdr:rowOff>0</xdr:rowOff>
    </xdr:to>
    <xdr:pic>
      <xdr:nvPicPr>
        <xdr:cNvPr id="44" name="Picture 157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598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44</xdr:row>
      <xdr:rowOff>0</xdr:rowOff>
    </xdr:from>
    <xdr:to>
      <xdr:col>57</xdr:col>
      <xdr:colOff>285750</xdr:colOff>
      <xdr:row>45</xdr:row>
      <xdr:rowOff>0</xdr:rowOff>
    </xdr:to>
    <xdr:pic>
      <xdr:nvPicPr>
        <xdr:cNvPr id="45" name="Picture 158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88392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59</xdr:row>
      <xdr:rowOff>0</xdr:rowOff>
    </xdr:from>
    <xdr:to>
      <xdr:col>57</xdr:col>
      <xdr:colOff>285750</xdr:colOff>
      <xdr:row>60</xdr:row>
      <xdr:rowOff>0</xdr:rowOff>
    </xdr:to>
    <xdr:pic>
      <xdr:nvPicPr>
        <xdr:cNvPr id="46" name="Picture 159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1696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74</xdr:row>
      <xdr:rowOff>0</xdr:rowOff>
    </xdr:from>
    <xdr:to>
      <xdr:col>57</xdr:col>
      <xdr:colOff>285750</xdr:colOff>
      <xdr:row>75</xdr:row>
      <xdr:rowOff>0</xdr:rowOff>
    </xdr:to>
    <xdr:pic>
      <xdr:nvPicPr>
        <xdr:cNvPr id="47" name="Picture 160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45542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0</xdr:colOff>
      <xdr:row>89</xdr:row>
      <xdr:rowOff>0</xdr:rowOff>
    </xdr:from>
    <xdr:to>
      <xdr:col>57</xdr:col>
      <xdr:colOff>285750</xdr:colOff>
      <xdr:row>90</xdr:row>
      <xdr:rowOff>0</xdr:rowOff>
    </xdr:to>
    <xdr:pic>
      <xdr:nvPicPr>
        <xdr:cNvPr id="48" name="Picture 161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253775" y="17411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647700</xdr:colOff>
      <xdr:row>0</xdr:row>
      <xdr:rowOff>0</xdr:rowOff>
    </xdr:from>
    <xdr:to>
      <xdr:col>31</xdr:col>
      <xdr:colOff>933450</xdr:colOff>
      <xdr:row>1</xdr:row>
      <xdr:rowOff>0</xdr:rowOff>
    </xdr:to>
    <xdr:pic>
      <xdr:nvPicPr>
        <xdr:cNvPr id="49" name="Picture 163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07950" y="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657225</xdr:colOff>
      <xdr:row>1</xdr:row>
      <xdr:rowOff>0</xdr:rowOff>
    </xdr:from>
    <xdr:to>
      <xdr:col>31</xdr:col>
      <xdr:colOff>942975</xdr:colOff>
      <xdr:row>2</xdr:row>
      <xdr:rowOff>0</xdr:rowOff>
    </xdr:to>
    <xdr:pic>
      <xdr:nvPicPr>
        <xdr:cNvPr id="50" name="Picture 164">
          <a:extLst>
            <a:ext uri="{FF2B5EF4-FFF2-40B4-BE49-F238E27FC236}">
              <a16:creationId xmlns:a16="http://schemas.microsoft.com/office/drawing/2014/main" xmlns="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17475" y="190500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647700</xdr:colOff>
      <xdr:row>2</xdr:row>
      <xdr:rowOff>0</xdr:rowOff>
    </xdr:from>
    <xdr:to>
      <xdr:col>31</xdr:col>
      <xdr:colOff>933450</xdr:colOff>
      <xdr:row>3</xdr:row>
      <xdr:rowOff>0</xdr:rowOff>
    </xdr:to>
    <xdr:pic>
      <xdr:nvPicPr>
        <xdr:cNvPr id="51" name="Picture 165">
          <a:extLst>
            <a:ext uri="{FF2B5EF4-FFF2-40B4-BE49-F238E27FC236}">
              <a16:creationId xmlns:a16="http://schemas.microsoft.com/office/drawing/2014/main" xmlns="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07950" y="3905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676275</xdr:colOff>
      <xdr:row>3</xdr:row>
      <xdr:rowOff>0</xdr:rowOff>
    </xdr:from>
    <xdr:to>
      <xdr:col>32</xdr:col>
      <xdr:colOff>9525</xdr:colOff>
      <xdr:row>4</xdr:row>
      <xdr:rowOff>0</xdr:rowOff>
    </xdr:to>
    <xdr:pic>
      <xdr:nvPicPr>
        <xdr:cNvPr id="52" name="Picture 166">
          <a:extLst>
            <a:ext uri="{FF2B5EF4-FFF2-40B4-BE49-F238E27FC236}">
              <a16:creationId xmlns:a16="http://schemas.microsoft.com/office/drawing/2014/main" xmlns="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36525" y="5810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666750</xdr:colOff>
      <xdr:row>4</xdr:row>
      <xdr:rowOff>0</xdr:rowOff>
    </xdr:from>
    <xdr:to>
      <xdr:col>32</xdr:col>
      <xdr:colOff>0</xdr:colOff>
      <xdr:row>5</xdr:row>
      <xdr:rowOff>0</xdr:rowOff>
    </xdr:to>
    <xdr:pic>
      <xdr:nvPicPr>
        <xdr:cNvPr id="53" name="Picture 167">
          <a:extLst>
            <a:ext uri="{FF2B5EF4-FFF2-40B4-BE49-F238E27FC236}">
              <a16:creationId xmlns:a16="http://schemas.microsoft.com/office/drawing/2014/main" xmlns="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27000" y="771525"/>
          <a:ext cx="2857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676275</xdr:colOff>
      <xdr:row>5</xdr:row>
      <xdr:rowOff>0</xdr:rowOff>
    </xdr:from>
    <xdr:to>
      <xdr:col>32</xdr:col>
      <xdr:colOff>9525</xdr:colOff>
      <xdr:row>6</xdr:row>
      <xdr:rowOff>0</xdr:rowOff>
    </xdr:to>
    <xdr:pic>
      <xdr:nvPicPr>
        <xdr:cNvPr id="54" name="Picture 168">
          <a:extLst>
            <a:ext uri="{FF2B5EF4-FFF2-40B4-BE49-F238E27FC236}">
              <a16:creationId xmlns:a16="http://schemas.microsoft.com/office/drawing/2014/main" xmlns="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536525" y="971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409575</xdr:colOff>
      <xdr:row>7</xdr:row>
      <xdr:rowOff>180975</xdr:rowOff>
    </xdr:from>
    <xdr:to>
      <xdr:col>44</xdr:col>
      <xdr:colOff>628650</xdr:colOff>
      <xdr:row>9</xdr:row>
      <xdr:rowOff>0</xdr:rowOff>
    </xdr:to>
    <xdr:pic>
      <xdr:nvPicPr>
        <xdr:cNvPr id="55" name="Picture 169">
          <a:extLst>
            <a:ext uri="{FF2B5EF4-FFF2-40B4-BE49-F238E27FC236}">
              <a16:creationId xmlns:a16="http://schemas.microsoft.com/office/drawing/2014/main" xmlns="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7725" y="1533525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190500</xdr:colOff>
      <xdr:row>8</xdr:row>
      <xdr:rowOff>0</xdr:rowOff>
    </xdr:from>
    <xdr:to>
      <xdr:col>45</xdr:col>
      <xdr:colOff>981075</xdr:colOff>
      <xdr:row>9</xdr:row>
      <xdr:rowOff>47625</xdr:rowOff>
    </xdr:to>
    <xdr:pic>
      <xdr:nvPicPr>
        <xdr:cNvPr id="56" name="Picture 171">
          <a:extLst>
            <a:ext uri="{FF2B5EF4-FFF2-40B4-BE49-F238E27FC236}">
              <a16:creationId xmlns:a16="http://schemas.microsoft.com/office/drawing/2014/main" xmlns="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747825" y="1543050"/>
          <a:ext cx="7905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647700</xdr:colOff>
      <xdr:row>6</xdr:row>
      <xdr:rowOff>19050</xdr:rowOff>
    </xdr:from>
    <xdr:to>
      <xdr:col>43</xdr:col>
      <xdr:colOff>1009650</xdr:colOff>
      <xdr:row>7</xdr:row>
      <xdr:rowOff>38100</xdr:rowOff>
    </xdr:to>
    <xdr:pic>
      <xdr:nvPicPr>
        <xdr:cNvPr id="57" name="Picture 172">
          <a:extLst>
            <a:ext uri="{FF2B5EF4-FFF2-40B4-BE49-F238E27FC236}">
              <a16:creationId xmlns:a16="http://schemas.microsoft.com/office/drawing/2014/main" xmlns="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166675" y="1181100"/>
          <a:ext cx="3619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209550</xdr:colOff>
      <xdr:row>0</xdr:row>
      <xdr:rowOff>0</xdr:rowOff>
    </xdr:from>
    <xdr:to>
      <xdr:col>2</xdr:col>
      <xdr:colOff>428625</xdr:colOff>
      <xdr:row>1</xdr:row>
      <xdr:rowOff>19050</xdr:rowOff>
    </xdr:to>
    <xdr:pic>
      <xdr:nvPicPr>
        <xdr:cNvPr id="58" name="Picture 173">
          <a:extLst>
            <a:ext uri="{FF2B5EF4-FFF2-40B4-BE49-F238E27FC236}">
              <a16:creationId xmlns:a16="http://schemas.microsoft.com/office/drawing/2014/main" xmlns="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219325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190500</xdr:colOff>
      <xdr:row>0</xdr:row>
      <xdr:rowOff>0</xdr:rowOff>
    </xdr:from>
    <xdr:to>
      <xdr:col>3</xdr:col>
      <xdr:colOff>381000</xdr:colOff>
      <xdr:row>1</xdr:row>
      <xdr:rowOff>19050</xdr:rowOff>
    </xdr:to>
    <xdr:pic>
      <xdr:nvPicPr>
        <xdr:cNvPr id="59" name="Picture 174">
          <a:extLst>
            <a:ext uri="{FF2B5EF4-FFF2-40B4-BE49-F238E27FC236}">
              <a16:creationId xmlns:a16="http://schemas.microsoft.com/office/drawing/2014/main" xmlns="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06705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200025</xdr:colOff>
      <xdr:row>0</xdr:row>
      <xdr:rowOff>0</xdr:rowOff>
    </xdr:from>
    <xdr:to>
      <xdr:col>4</xdr:col>
      <xdr:colOff>390525</xdr:colOff>
      <xdr:row>1</xdr:row>
      <xdr:rowOff>19050</xdr:rowOff>
    </xdr:to>
    <xdr:pic>
      <xdr:nvPicPr>
        <xdr:cNvPr id="60" name="Picture 175">
          <a:extLst>
            <a:ext uri="{FF2B5EF4-FFF2-40B4-BE49-F238E27FC236}">
              <a16:creationId xmlns:a16="http://schemas.microsoft.com/office/drawing/2014/main" xmlns="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8617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247650</xdr:colOff>
      <xdr:row>0</xdr:row>
      <xdr:rowOff>28575</xdr:rowOff>
    </xdr:from>
    <xdr:to>
      <xdr:col>5</xdr:col>
      <xdr:colOff>381000</xdr:colOff>
      <xdr:row>1</xdr:row>
      <xdr:rowOff>28575</xdr:rowOff>
    </xdr:to>
    <xdr:pic>
      <xdr:nvPicPr>
        <xdr:cNvPr id="61" name="Picture 176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3400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219075</xdr:colOff>
      <xdr:row>0</xdr:row>
      <xdr:rowOff>0</xdr:rowOff>
    </xdr:from>
    <xdr:to>
      <xdr:col>7</xdr:col>
      <xdr:colOff>438150</xdr:colOff>
      <xdr:row>1</xdr:row>
      <xdr:rowOff>19050</xdr:rowOff>
    </xdr:to>
    <xdr:pic>
      <xdr:nvPicPr>
        <xdr:cNvPr id="62" name="Picture 177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29350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257175</xdr:colOff>
      <xdr:row>0</xdr:row>
      <xdr:rowOff>0</xdr:rowOff>
    </xdr:from>
    <xdr:to>
      <xdr:col>6</xdr:col>
      <xdr:colOff>447675</xdr:colOff>
      <xdr:row>1</xdr:row>
      <xdr:rowOff>19050</xdr:rowOff>
    </xdr:to>
    <xdr:pic>
      <xdr:nvPicPr>
        <xdr:cNvPr id="63" name="Picture 178">
          <a:extLst>
            <a:ext uri="{FF2B5EF4-FFF2-40B4-BE49-F238E27FC236}">
              <a16:creationId xmlns:a16="http://schemas.microsoft.com/office/drawing/2014/main" xmlns="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252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200025</xdr:colOff>
      <xdr:row>0</xdr:row>
      <xdr:rowOff>0</xdr:rowOff>
    </xdr:from>
    <xdr:to>
      <xdr:col>8</xdr:col>
      <xdr:colOff>390525</xdr:colOff>
      <xdr:row>1</xdr:row>
      <xdr:rowOff>19050</xdr:rowOff>
    </xdr:to>
    <xdr:pic>
      <xdr:nvPicPr>
        <xdr:cNvPr id="64" name="Picture 179">
          <a:extLst>
            <a:ext uri="{FF2B5EF4-FFF2-40B4-BE49-F238E27FC236}">
              <a16:creationId xmlns:a16="http://schemas.microsoft.com/office/drawing/2014/main" xmlns="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990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65" name="Picture 180">
          <a:extLst>
            <a:ext uri="{FF2B5EF4-FFF2-40B4-BE49-F238E27FC236}">
              <a16:creationId xmlns:a16="http://schemas.microsoft.com/office/drawing/2014/main" xmlns="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238125</xdr:colOff>
      <xdr:row>0</xdr:row>
      <xdr:rowOff>0</xdr:rowOff>
    </xdr:from>
    <xdr:to>
      <xdr:col>12</xdr:col>
      <xdr:colOff>457200</xdr:colOff>
      <xdr:row>1</xdr:row>
      <xdr:rowOff>19050</xdr:rowOff>
    </xdr:to>
    <xdr:pic>
      <xdr:nvPicPr>
        <xdr:cNvPr id="66" name="Picture 181">
          <a:extLst>
            <a:ext uri="{FF2B5EF4-FFF2-40B4-BE49-F238E27FC236}">
              <a16:creationId xmlns:a16="http://schemas.microsoft.com/office/drawing/2014/main" xmlns="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467850" y="0"/>
          <a:ext cx="219075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190500</xdr:colOff>
      <xdr:row>0</xdr:row>
      <xdr:rowOff>0</xdr:rowOff>
    </xdr:from>
    <xdr:to>
      <xdr:col>11</xdr:col>
      <xdr:colOff>381000</xdr:colOff>
      <xdr:row>1</xdr:row>
      <xdr:rowOff>19050</xdr:rowOff>
    </xdr:to>
    <xdr:pic>
      <xdr:nvPicPr>
        <xdr:cNvPr id="67" name="Picture 182">
          <a:extLst>
            <a:ext uri="{FF2B5EF4-FFF2-40B4-BE49-F238E27FC236}">
              <a16:creationId xmlns:a16="http://schemas.microsoft.com/office/drawing/2014/main" xmlns="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810625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180975</xdr:colOff>
      <xdr:row>0</xdr:row>
      <xdr:rowOff>0</xdr:rowOff>
    </xdr:from>
    <xdr:to>
      <xdr:col>10</xdr:col>
      <xdr:colOff>371475</xdr:colOff>
      <xdr:row>1</xdr:row>
      <xdr:rowOff>19050</xdr:rowOff>
    </xdr:to>
    <xdr:pic>
      <xdr:nvPicPr>
        <xdr:cNvPr id="68" name="Picture 183">
          <a:extLst>
            <a:ext uri="{FF2B5EF4-FFF2-40B4-BE49-F238E27FC236}">
              <a16:creationId xmlns:a16="http://schemas.microsoft.com/office/drawing/2014/main" xmlns="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020050" y="0"/>
          <a:ext cx="1905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247650</xdr:colOff>
      <xdr:row>0</xdr:row>
      <xdr:rowOff>28575</xdr:rowOff>
    </xdr:from>
    <xdr:to>
      <xdr:col>13</xdr:col>
      <xdr:colOff>381000</xdr:colOff>
      <xdr:row>1</xdr:row>
      <xdr:rowOff>28575</xdr:rowOff>
    </xdr:to>
    <xdr:pic>
      <xdr:nvPicPr>
        <xdr:cNvPr id="69" name="Picture 184">
          <a:extLst>
            <a:ext uri="{FF2B5EF4-FFF2-40B4-BE49-F238E27FC236}">
              <a16:creationId xmlns:a16="http://schemas.microsoft.com/office/drawing/2014/main" xmlns="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8697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70" name="Picture 189">
          <a:extLst>
            <a:ext uri="{FF2B5EF4-FFF2-40B4-BE49-F238E27FC236}">
              <a16:creationId xmlns:a16="http://schemas.microsoft.com/office/drawing/2014/main" xmlns="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247650</xdr:colOff>
      <xdr:row>0</xdr:row>
      <xdr:rowOff>28575</xdr:rowOff>
    </xdr:from>
    <xdr:to>
      <xdr:col>9</xdr:col>
      <xdr:colOff>381000</xdr:colOff>
      <xdr:row>1</xdr:row>
      <xdr:rowOff>28575</xdr:rowOff>
    </xdr:to>
    <xdr:pic>
      <xdr:nvPicPr>
        <xdr:cNvPr id="71" name="Picture 190">
          <a:extLst>
            <a:ext uri="{FF2B5EF4-FFF2-40B4-BE49-F238E27FC236}">
              <a16:creationId xmlns:a16="http://schemas.microsoft.com/office/drawing/2014/main" xmlns="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7712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247650</xdr:colOff>
      <xdr:row>0</xdr:row>
      <xdr:rowOff>28575</xdr:rowOff>
    </xdr:from>
    <xdr:to>
      <xdr:col>13</xdr:col>
      <xdr:colOff>381000</xdr:colOff>
      <xdr:row>1</xdr:row>
      <xdr:rowOff>28575</xdr:rowOff>
    </xdr:to>
    <xdr:pic>
      <xdr:nvPicPr>
        <xdr:cNvPr id="72" name="Picture 191">
          <a:extLst>
            <a:ext uri="{FF2B5EF4-FFF2-40B4-BE49-F238E27FC236}">
              <a16:creationId xmlns:a16="http://schemas.microsoft.com/office/drawing/2014/main" xmlns="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86975" y="28575"/>
          <a:ext cx="133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1</xdr:row>
      <xdr:rowOff>0</xdr:rowOff>
    </xdr:from>
    <xdr:to>
      <xdr:col>39</xdr:col>
      <xdr:colOff>381000</xdr:colOff>
      <xdr:row>2</xdr:row>
      <xdr:rowOff>38100</xdr:rowOff>
    </xdr:to>
    <xdr:pic>
      <xdr:nvPicPr>
        <xdr:cNvPr id="14" name="Picture 88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317825" y="190500"/>
          <a:ext cx="31623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283367</xdr:colOff>
      <xdr:row>7</xdr:row>
      <xdr:rowOff>9524</xdr:rowOff>
    </xdr:from>
    <xdr:to>
      <xdr:col>21</xdr:col>
      <xdr:colOff>283367</xdr:colOff>
      <xdr:row>22</xdr:row>
      <xdr:rowOff>26193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250032</xdr:colOff>
      <xdr:row>22</xdr:row>
      <xdr:rowOff>130969</xdr:rowOff>
    </xdr:from>
    <xdr:to>
      <xdr:col>21</xdr:col>
      <xdr:colOff>250032</xdr:colOff>
      <xdr:row>37</xdr:row>
      <xdr:rowOff>147638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50250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988450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601000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562900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388250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487200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439575" y="2352675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477675" y="44386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626250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0682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06828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18734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1873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809477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473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4734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4734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4734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4734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97842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9074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90744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66932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66931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78838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766931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71177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41025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76744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52931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4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88651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4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00556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4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41024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4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064838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4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11391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4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4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4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328218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86557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4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74650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74650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4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62744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4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62743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4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38932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50838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362743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494924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4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54478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4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5351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53519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4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77331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4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77331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4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65425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4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77331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4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5351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4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53519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4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729706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4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4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4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4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15706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39519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4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39518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4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39518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4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51425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4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39519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3951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4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51425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4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15706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4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9051425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4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4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4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4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4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30832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9" name="98 Gráfico">
          <a:extLst>
            <a:ext uri="{FF2B5EF4-FFF2-40B4-BE49-F238E27FC236}">
              <a16:creationId xmlns:a16="http://schemas.microsoft.com/office/drawing/2014/main" xmlns="" id="{00000000-0008-0000-04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00" name="99 Gráfico">
          <a:extLst>
            <a:ext uri="{FF2B5EF4-FFF2-40B4-BE49-F238E27FC236}">
              <a16:creationId xmlns:a16="http://schemas.microsoft.com/office/drawing/2014/main" xmlns="" id="{00000000-0008-0000-04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5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5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5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5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5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5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5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5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5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5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5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5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5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5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5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5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5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5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5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5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5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5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5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5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5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5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5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5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5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5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5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5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5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5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5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5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5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5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5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5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5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5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5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5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5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5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5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5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5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5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5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5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5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5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5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5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5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5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5" name="94 Gráfico">
          <a:extLst>
            <a:ext uri="{FF2B5EF4-FFF2-40B4-BE49-F238E27FC236}">
              <a16:creationId xmlns:a16="http://schemas.microsoft.com/office/drawing/2014/main" xmlns="" id="{00000000-0008-0000-0500-00005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5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5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5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5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5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5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5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5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5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5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5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5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5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5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5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5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5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5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5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5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5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5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5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5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5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5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5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5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5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5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5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5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5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5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5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5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5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5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5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5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5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5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5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5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5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5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5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5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5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5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5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5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5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5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5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5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5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5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5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5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5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5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5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5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5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5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5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5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5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5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5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5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5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5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5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5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5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5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5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5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176" name="175 Imagen">
          <a:extLst>
            <a:ext uri="{FF2B5EF4-FFF2-40B4-BE49-F238E27FC236}">
              <a16:creationId xmlns:a16="http://schemas.microsoft.com/office/drawing/2014/main" xmlns="" id="{00000000-0008-0000-05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5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5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5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5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5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5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5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5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5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5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5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5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5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0" name="189 Gráfico">
          <a:extLst>
            <a:ext uri="{FF2B5EF4-FFF2-40B4-BE49-F238E27FC236}">
              <a16:creationId xmlns:a16="http://schemas.microsoft.com/office/drawing/2014/main" xmlns="" id="{00000000-0008-0000-0500-0000B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1" name="190 Gráfico">
          <a:extLst>
            <a:ext uri="{FF2B5EF4-FFF2-40B4-BE49-F238E27FC236}">
              <a16:creationId xmlns:a16="http://schemas.microsoft.com/office/drawing/2014/main" xmlns="" id="{00000000-0008-0000-0500-0000B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192" name="191 Imagen">
          <a:extLst>
            <a:ext uri="{FF2B5EF4-FFF2-40B4-BE49-F238E27FC236}">
              <a16:creationId xmlns:a16="http://schemas.microsoft.com/office/drawing/2014/main" xmlns="" id="{00000000-0008-0000-05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193" name="192 Imagen">
          <a:extLst>
            <a:ext uri="{FF2B5EF4-FFF2-40B4-BE49-F238E27FC236}">
              <a16:creationId xmlns:a16="http://schemas.microsoft.com/office/drawing/2014/main" xmlns="" id="{00000000-0008-0000-05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5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5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5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5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5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5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5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5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5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5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5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5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5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5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5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5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5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5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5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5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5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5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5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5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5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5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5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5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5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5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5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5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5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5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5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5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5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5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5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5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5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5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5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5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5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5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5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5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5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5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5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5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5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5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5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5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5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5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5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5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5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5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5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5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5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5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5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5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5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5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5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5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5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5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5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5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5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5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272" name="271 Imagen">
          <a:extLst>
            <a:ext uri="{FF2B5EF4-FFF2-40B4-BE49-F238E27FC236}">
              <a16:creationId xmlns:a16="http://schemas.microsoft.com/office/drawing/2014/main" xmlns="" id="{00000000-0008-0000-05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5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5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5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5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5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5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5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5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5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5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5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5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5" name="284 Gráfico">
          <a:extLst>
            <a:ext uri="{FF2B5EF4-FFF2-40B4-BE49-F238E27FC236}">
              <a16:creationId xmlns:a16="http://schemas.microsoft.com/office/drawing/2014/main" xmlns="" id="{00000000-0008-0000-05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6" name="285 Gráfico">
          <a:extLst>
            <a:ext uri="{FF2B5EF4-FFF2-40B4-BE49-F238E27FC236}">
              <a16:creationId xmlns:a16="http://schemas.microsoft.com/office/drawing/2014/main" xmlns="" id="{00000000-0008-0000-0500-00001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5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288" name="287 Imagen">
          <a:extLst>
            <a:ext uri="{FF2B5EF4-FFF2-40B4-BE49-F238E27FC236}">
              <a16:creationId xmlns:a16="http://schemas.microsoft.com/office/drawing/2014/main" xmlns="" id="{00000000-0008-0000-05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289" name="288 Imagen">
          <a:extLst>
            <a:ext uri="{FF2B5EF4-FFF2-40B4-BE49-F238E27FC236}">
              <a16:creationId xmlns:a16="http://schemas.microsoft.com/office/drawing/2014/main" xmlns="" id="{00000000-0008-0000-05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5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5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5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5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5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5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5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5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5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5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5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5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5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5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5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5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5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5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5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5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5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5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5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5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5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5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5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5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5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5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5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5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5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5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5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5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5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5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5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5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5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5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5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5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5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5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5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5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5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5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5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5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5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5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5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5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5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5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5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5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5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5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5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5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5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5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5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5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5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5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5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5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5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5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5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535780</xdr:colOff>
      <xdr:row>1</xdr:row>
      <xdr:rowOff>47626</xdr:rowOff>
    </xdr:from>
    <xdr:to>
      <xdr:col>40</xdr:col>
      <xdr:colOff>1040605</xdr:colOff>
      <xdr:row>4</xdr:row>
      <xdr:rowOff>47627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5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72805" y="209551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5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5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5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5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5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5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5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5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5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5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5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5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5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5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5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1" name="380 Gráfico">
          <a:extLst>
            <a:ext uri="{FF2B5EF4-FFF2-40B4-BE49-F238E27FC236}">
              <a16:creationId xmlns:a16="http://schemas.microsoft.com/office/drawing/2014/main" xmlns="" id="{00000000-0008-0000-0500-00007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2" name="381 Gráfico">
          <a:extLst>
            <a:ext uri="{FF2B5EF4-FFF2-40B4-BE49-F238E27FC236}">
              <a16:creationId xmlns:a16="http://schemas.microsoft.com/office/drawing/2014/main" xmlns="" id="{00000000-0008-0000-0500-00007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5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4" name="383 Imagen">
          <a:extLst>
            <a:ext uri="{FF2B5EF4-FFF2-40B4-BE49-F238E27FC236}">
              <a16:creationId xmlns:a16="http://schemas.microsoft.com/office/drawing/2014/main" xmlns="" id="{00000000-0008-0000-05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5" name="384 Imagen">
          <a:extLst>
            <a:ext uri="{FF2B5EF4-FFF2-40B4-BE49-F238E27FC236}">
              <a16:creationId xmlns:a16="http://schemas.microsoft.com/office/drawing/2014/main" xmlns="" id="{00000000-0008-0000-05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6" name="385 Imagen">
          <a:extLst>
            <a:ext uri="{FF2B5EF4-FFF2-40B4-BE49-F238E27FC236}">
              <a16:creationId xmlns:a16="http://schemas.microsoft.com/office/drawing/2014/main" xmlns="" id="{00000000-0008-0000-05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928679</xdr:colOff>
      <xdr:row>0</xdr:row>
      <xdr:rowOff>83348</xdr:rowOff>
    </xdr:from>
    <xdr:to>
      <xdr:col>18</xdr:col>
      <xdr:colOff>1376354</xdr:colOff>
      <xdr:row>3</xdr:row>
      <xdr:rowOff>92873</xdr:rowOff>
    </xdr:to>
    <xdr:pic>
      <xdr:nvPicPr>
        <xdr:cNvPr id="387" name="386 Imagen">
          <a:extLst>
            <a:ext uri="{FF2B5EF4-FFF2-40B4-BE49-F238E27FC236}">
              <a16:creationId xmlns:a16="http://schemas.microsoft.com/office/drawing/2014/main" xmlns="" id="{00000000-0008-0000-05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28129" y="83348"/>
          <a:ext cx="447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761984</xdr:colOff>
      <xdr:row>0</xdr:row>
      <xdr:rowOff>142887</xdr:rowOff>
    </xdr:from>
    <xdr:to>
      <xdr:col>39</xdr:col>
      <xdr:colOff>1371584</xdr:colOff>
      <xdr:row>3</xdr:row>
      <xdr:rowOff>142887</xdr:rowOff>
    </xdr:to>
    <xdr:pic>
      <xdr:nvPicPr>
        <xdr:cNvPr id="388" name="387 Imagen">
          <a:extLst>
            <a:ext uri="{FF2B5EF4-FFF2-40B4-BE49-F238E27FC236}">
              <a16:creationId xmlns:a16="http://schemas.microsoft.com/office/drawing/2014/main" xmlns="" id="{00000000-0008-0000-05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313034" y="142887"/>
          <a:ext cx="6096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389" name="388 Imagen">
          <a:extLst>
            <a:ext uri="{FF2B5EF4-FFF2-40B4-BE49-F238E27FC236}">
              <a16:creationId xmlns:a16="http://schemas.microsoft.com/office/drawing/2014/main" xmlns="" id="{00000000-0008-0000-05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390" name="389 Imagen">
          <a:extLst>
            <a:ext uri="{FF2B5EF4-FFF2-40B4-BE49-F238E27FC236}">
              <a16:creationId xmlns:a16="http://schemas.microsoft.com/office/drawing/2014/main" xmlns="" id="{00000000-0008-0000-05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391" name="390 Imagen">
          <a:extLst>
            <a:ext uri="{FF2B5EF4-FFF2-40B4-BE49-F238E27FC236}">
              <a16:creationId xmlns:a16="http://schemas.microsoft.com/office/drawing/2014/main" xmlns="" id="{00000000-0008-0000-05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392" name="391 Imagen">
          <a:extLst>
            <a:ext uri="{FF2B5EF4-FFF2-40B4-BE49-F238E27FC236}">
              <a16:creationId xmlns:a16="http://schemas.microsoft.com/office/drawing/2014/main" xmlns="" id="{00000000-0008-0000-05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393" name="392 Imagen">
          <a:extLst>
            <a:ext uri="{FF2B5EF4-FFF2-40B4-BE49-F238E27FC236}">
              <a16:creationId xmlns:a16="http://schemas.microsoft.com/office/drawing/2014/main" xmlns="" id="{00000000-0008-0000-05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394" name="393 Imagen">
          <a:extLst>
            <a:ext uri="{FF2B5EF4-FFF2-40B4-BE49-F238E27FC236}">
              <a16:creationId xmlns:a16="http://schemas.microsoft.com/office/drawing/2014/main" xmlns="" id="{00000000-0008-0000-05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395" name="394 Imagen">
          <a:extLst>
            <a:ext uri="{FF2B5EF4-FFF2-40B4-BE49-F238E27FC236}">
              <a16:creationId xmlns:a16="http://schemas.microsoft.com/office/drawing/2014/main" xmlns="" id="{00000000-0008-0000-05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396" name="395 Imagen">
          <a:extLst>
            <a:ext uri="{FF2B5EF4-FFF2-40B4-BE49-F238E27FC236}">
              <a16:creationId xmlns:a16="http://schemas.microsoft.com/office/drawing/2014/main" xmlns="" id="{00000000-0008-0000-05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397" name="396 Imagen">
          <a:extLst>
            <a:ext uri="{FF2B5EF4-FFF2-40B4-BE49-F238E27FC236}">
              <a16:creationId xmlns:a16="http://schemas.microsoft.com/office/drawing/2014/main" xmlns="" id="{00000000-0008-0000-05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398" name="397 Imagen">
          <a:extLst>
            <a:ext uri="{FF2B5EF4-FFF2-40B4-BE49-F238E27FC236}">
              <a16:creationId xmlns:a16="http://schemas.microsoft.com/office/drawing/2014/main" xmlns="" id="{00000000-0008-0000-05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399" name="398 Imagen">
          <a:extLst>
            <a:ext uri="{FF2B5EF4-FFF2-40B4-BE49-F238E27FC236}">
              <a16:creationId xmlns:a16="http://schemas.microsoft.com/office/drawing/2014/main" xmlns="" id="{00000000-0008-0000-05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00" name="399 Imagen">
          <a:extLst>
            <a:ext uri="{FF2B5EF4-FFF2-40B4-BE49-F238E27FC236}">
              <a16:creationId xmlns:a16="http://schemas.microsoft.com/office/drawing/2014/main" xmlns="" id="{00000000-0008-0000-05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01" name="400 Imagen">
          <a:extLst>
            <a:ext uri="{FF2B5EF4-FFF2-40B4-BE49-F238E27FC236}">
              <a16:creationId xmlns:a16="http://schemas.microsoft.com/office/drawing/2014/main" xmlns="" id="{00000000-0008-0000-05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02" name="401 Imagen">
          <a:extLst>
            <a:ext uri="{FF2B5EF4-FFF2-40B4-BE49-F238E27FC236}">
              <a16:creationId xmlns:a16="http://schemas.microsoft.com/office/drawing/2014/main" xmlns="" id="{00000000-0008-0000-05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03" name="402 Imagen">
          <a:extLst>
            <a:ext uri="{FF2B5EF4-FFF2-40B4-BE49-F238E27FC236}">
              <a16:creationId xmlns:a16="http://schemas.microsoft.com/office/drawing/2014/main" xmlns="" id="{00000000-0008-0000-05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04" name="403 Imagen">
          <a:extLst>
            <a:ext uri="{FF2B5EF4-FFF2-40B4-BE49-F238E27FC236}">
              <a16:creationId xmlns:a16="http://schemas.microsoft.com/office/drawing/2014/main" xmlns="" id="{00000000-0008-0000-05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05" name="404 Imagen">
          <a:extLst>
            <a:ext uri="{FF2B5EF4-FFF2-40B4-BE49-F238E27FC236}">
              <a16:creationId xmlns:a16="http://schemas.microsoft.com/office/drawing/2014/main" xmlns="" id="{00000000-0008-0000-05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06" name="405 Imagen">
          <a:extLst>
            <a:ext uri="{FF2B5EF4-FFF2-40B4-BE49-F238E27FC236}">
              <a16:creationId xmlns:a16="http://schemas.microsoft.com/office/drawing/2014/main" xmlns="" id="{00000000-0008-0000-05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07" name="406 Imagen">
          <a:extLst>
            <a:ext uri="{FF2B5EF4-FFF2-40B4-BE49-F238E27FC236}">
              <a16:creationId xmlns:a16="http://schemas.microsoft.com/office/drawing/2014/main" xmlns="" id="{00000000-0008-0000-05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08" name="407 Imagen">
          <a:extLst>
            <a:ext uri="{FF2B5EF4-FFF2-40B4-BE49-F238E27FC236}">
              <a16:creationId xmlns:a16="http://schemas.microsoft.com/office/drawing/2014/main" xmlns="" id="{00000000-0008-0000-05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09" name="408 Imagen">
          <a:extLst>
            <a:ext uri="{FF2B5EF4-FFF2-40B4-BE49-F238E27FC236}">
              <a16:creationId xmlns:a16="http://schemas.microsoft.com/office/drawing/2014/main" xmlns="" id="{00000000-0008-0000-05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10" name="409 Imagen">
          <a:extLst>
            <a:ext uri="{FF2B5EF4-FFF2-40B4-BE49-F238E27FC236}">
              <a16:creationId xmlns:a16="http://schemas.microsoft.com/office/drawing/2014/main" xmlns="" id="{00000000-0008-0000-05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11" name="410 Imagen">
          <a:extLst>
            <a:ext uri="{FF2B5EF4-FFF2-40B4-BE49-F238E27FC236}">
              <a16:creationId xmlns:a16="http://schemas.microsoft.com/office/drawing/2014/main" xmlns="" id="{00000000-0008-0000-05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12" name="411 Imagen">
          <a:extLst>
            <a:ext uri="{FF2B5EF4-FFF2-40B4-BE49-F238E27FC236}">
              <a16:creationId xmlns:a16="http://schemas.microsoft.com/office/drawing/2014/main" xmlns="" id="{00000000-0008-0000-05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13" name="412 Imagen">
          <a:extLst>
            <a:ext uri="{FF2B5EF4-FFF2-40B4-BE49-F238E27FC236}">
              <a16:creationId xmlns:a16="http://schemas.microsoft.com/office/drawing/2014/main" xmlns="" id="{00000000-0008-0000-05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14" name="413 Imagen">
          <a:extLst>
            <a:ext uri="{FF2B5EF4-FFF2-40B4-BE49-F238E27FC236}">
              <a16:creationId xmlns:a16="http://schemas.microsoft.com/office/drawing/2014/main" xmlns="" id="{00000000-0008-0000-05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15" name="414 Imagen">
          <a:extLst>
            <a:ext uri="{FF2B5EF4-FFF2-40B4-BE49-F238E27FC236}">
              <a16:creationId xmlns:a16="http://schemas.microsoft.com/office/drawing/2014/main" xmlns="" id="{00000000-0008-0000-05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16" name="415 Imagen">
          <a:extLst>
            <a:ext uri="{FF2B5EF4-FFF2-40B4-BE49-F238E27FC236}">
              <a16:creationId xmlns:a16="http://schemas.microsoft.com/office/drawing/2014/main" xmlns="" id="{00000000-0008-0000-05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17" name="416 Imagen">
          <a:extLst>
            <a:ext uri="{FF2B5EF4-FFF2-40B4-BE49-F238E27FC236}">
              <a16:creationId xmlns:a16="http://schemas.microsoft.com/office/drawing/2014/main" xmlns="" id="{00000000-0008-0000-05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18" name="417 Imagen">
          <a:extLst>
            <a:ext uri="{FF2B5EF4-FFF2-40B4-BE49-F238E27FC236}">
              <a16:creationId xmlns:a16="http://schemas.microsoft.com/office/drawing/2014/main" xmlns="" id="{00000000-0008-0000-05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19" name="418 Imagen">
          <a:extLst>
            <a:ext uri="{FF2B5EF4-FFF2-40B4-BE49-F238E27FC236}">
              <a16:creationId xmlns:a16="http://schemas.microsoft.com/office/drawing/2014/main" xmlns="" id="{00000000-0008-0000-05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20" name="419 Imagen">
          <a:extLst>
            <a:ext uri="{FF2B5EF4-FFF2-40B4-BE49-F238E27FC236}">
              <a16:creationId xmlns:a16="http://schemas.microsoft.com/office/drawing/2014/main" xmlns="" id="{00000000-0008-0000-05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21" name="420 Imagen">
          <a:extLst>
            <a:ext uri="{FF2B5EF4-FFF2-40B4-BE49-F238E27FC236}">
              <a16:creationId xmlns:a16="http://schemas.microsoft.com/office/drawing/2014/main" xmlns="" id="{00000000-0008-0000-05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22" name="421 Imagen">
          <a:extLst>
            <a:ext uri="{FF2B5EF4-FFF2-40B4-BE49-F238E27FC236}">
              <a16:creationId xmlns:a16="http://schemas.microsoft.com/office/drawing/2014/main" xmlns="" id="{00000000-0008-0000-05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23" name="422 Imagen">
          <a:extLst>
            <a:ext uri="{FF2B5EF4-FFF2-40B4-BE49-F238E27FC236}">
              <a16:creationId xmlns:a16="http://schemas.microsoft.com/office/drawing/2014/main" xmlns="" id="{00000000-0008-0000-05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24" name="423 Imagen">
          <a:extLst>
            <a:ext uri="{FF2B5EF4-FFF2-40B4-BE49-F238E27FC236}">
              <a16:creationId xmlns:a16="http://schemas.microsoft.com/office/drawing/2014/main" xmlns="" id="{00000000-0008-0000-05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25" name="424 Imagen">
          <a:extLst>
            <a:ext uri="{FF2B5EF4-FFF2-40B4-BE49-F238E27FC236}">
              <a16:creationId xmlns:a16="http://schemas.microsoft.com/office/drawing/2014/main" xmlns="" id="{00000000-0008-0000-05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26" name="425 Imagen">
          <a:extLst>
            <a:ext uri="{FF2B5EF4-FFF2-40B4-BE49-F238E27FC236}">
              <a16:creationId xmlns:a16="http://schemas.microsoft.com/office/drawing/2014/main" xmlns="" id="{00000000-0008-0000-05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27" name="426 Imagen">
          <a:extLst>
            <a:ext uri="{FF2B5EF4-FFF2-40B4-BE49-F238E27FC236}">
              <a16:creationId xmlns:a16="http://schemas.microsoft.com/office/drawing/2014/main" xmlns="" id="{00000000-0008-0000-05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28" name="427 Imagen">
          <a:extLst>
            <a:ext uri="{FF2B5EF4-FFF2-40B4-BE49-F238E27FC236}">
              <a16:creationId xmlns:a16="http://schemas.microsoft.com/office/drawing/2014/main" xmlns="" id="{00000000-0008-0000-05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392906</xdr:colOff>
      <xdr:row>1</xdr:row>
      <xdr:rowOff>11906</xdr:rowOff>
    </xdr:from>
    <xdr:to>
      <xdr:col>228</xdr:col>
      <xdr:colOff>735806</xdr:colOff>
      <xdr:row>2</xdr:row>
      <xdr:rowOff>11906</xdr:rowOff>
    </xdr:to>
    <xdr:pic>
      <xdr:nvPicPr>
        <xdr:cNvPr id="429" name="428 Imagen">
          <a:extLst>
            <a:ext uri="{FF2B5EF4-FFF2-40B4-BE49-F238E27FC236}">
              <a16:creationId xmlns:a16="http://schemas.microsoft.com/office/drawing/2014/main" xmlns="" id="{00000000-0008-0000-05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25456" y="173831"/>
          <a:ext cx="3429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302</xdr:col>
      <xdr:colOff>444954</xdr:colOff>
      <xdr:row>2</xdr:row>
      <xdr:rowOff>42182</xdr:rowOff>
    </xdr:from>
    <xdr:to>
      <xdr:col>302</xdr:col>
      <xdr:colOff>587829</xdr:colOff>
      <xdr:row>3</xdr:row>
      <xdr:rowOff>42182</xdr:rowOff>
    </xdr:to>
    <xdr:pic>
      <xdr:nvPicPr>
        <xdr:cNvPr id="430" name="429 Imagen">
          <a:extLst>
            <a:ext uri="{FF2B5EF4-FFF2-40B4-BE49-F238E27FC236}">
              <a16:creationId xmlns:a16="http://schemas.microsoft.com/office/drawing/2014/main" xmlns="" id="{00000000-0008-0000-05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7288479" y="394607"/>
          <a:ext cx="1428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303</xdr:col>
      <xdr:colOff>340179</xdr:colOff>
      <xdr:row>1</xdr:row>
      <xdr:rowOff>183696</xdr:rowOff>
    </xdr:from>
    <xdr:to>
      <xdr:col>303</xdr:col>
      <xdr:colOff>483054</xdr:colOff>
      <xdr:row>2</xdr:row>
      <xdr:rowOff>183696</xdr:rowOff>
    </xdr:to>
    <xdr:pic>
      <xdr:nvPicPr>
        <xdr:cNvPr id="431" name="430 Imagen">
          <a:extLst>
            <a:ext uri="{FF2B5EF4-FFF2-40B4-BE49-F238E27FC236}">
              <a16:creationId xmlns:a16="http://schemas.microsoft.com/office/drawing/2014/main" xmlns="" id="{00000000-0008-0000-05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7945704" y="345621"/>
          <a:ext cx="1428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304</xdr:col>
      <xdr:colOff>296956</xdr:colOff>
      <xdr:row>2</xdr:row>
      <xdr:rowOff>9203</xdr:rowOff>
    </xdr:from>
    <xdr:to>
      <xdr:col>304</xdr:col>
      <xdr:colOff>506506</xdr:colOff>
      <xdr:row>3</xdr:row>
      <xdr:rowOff>9203</xdr:rowOff>
    </xdr:to>
    <xdr:pic>
      <xdr:nvPicPr>
        <xdr:cNvPr id="432" name="431 Imagen">
          <a:extLst>
            <a:ext uri="{FF2B5EF4-FFF2-40B4-BE49-F238E27FC236}">
              <a16:creationId xmlns:a16="http://schemas.microsoft.com/office/drawing/2014/main" xmlns="" id="{00000000-0008-0000-05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8664481" y="361628"/>
          <a:ext cx="2095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305</xdr:col>
      <xdr:colOff>278945</xdr:colOff>
      <xdr:row>2</xdr:row>
      <xdr:rowOff>34017</xdr:rowOff>
    </xdr:from>
    <xdr:to>
      <xdr:col>305</xdr:col>
      <xdr:colOff>545645</xdr:colOff>
      <xdr:row>3</xdr:row>
      <xdr:rowOff>34017</xdr:rowOff>
    </xdr:to>
    <xdr:pic>
      <xdr:nvPicPr>
        <xdr:cNvPr id="433" name="432 Imagen">
          <a:extLst>
            <a:ext uri="{FF2B5EF4-FFF2-40B4-BE49-F238E27FC236}">
              <a16:creationId xmlns:a16="http://schemas.microsoft.com/office/drawing/2014/main" xmlns="" id="{00000000-0008-0000-05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9408470" y="386442"/>
          <a:ext cx="2667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306</xdr:col>
      <xdr:colOff>145677</xdr:colOff>
      <xdr:row>2</xdr:row>
      <xdr:rowOff>0</xdr:rowOff>
    </xdr:from>
    <xdr:to>
      <xdr:col>306</xdr:col>
      <xdr:colOff>555252</xdr:colOff>
      <xdr:row>3</xdr:row>
      <xdr:rowOff>0</xdr:rowOff>
    </xdr:to>
    <xdr:pic>
      <xdr:nvPicPr>
        <xdr:cNvPr id="434" name="433 Imagen">
          <a:extLst>
            <a:ext uri="{FF2B5EF4-FFF2-40B4-BE49-F238E27FC236}">
              <a16:creationId xmlns:a16="http://schemas.microsoft.com/office/drawing/2014/main" xmlns="" id="{00000000-0008-0000-05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037202" y="352425"/>
          <a:ext cx="4095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72838</xdr:colOff>
      <xdr:row>5</xdr:row>
      <xdr:rowOff>117662</xdr:rowOff>
    </xdr:from>
    <xdr:to>
      <xdr:col>318</xdr:col>
      <xdr:colOff>720538</xdr:colOff>
      <xdr:row>9</xdr:row>
      <xdr:rowOff>127187</xdr:rowOff>
    </xdr:to>
    <xdr:pic>
      <xdr:nvPicPr>
        <xdr:cNvPr id="435" name="434 Imagen">
          <a:extLst>
            <a:ext uri="{FF2B5EF4-FFF2-40B4-BE49-F238E27FC236}">
              <a16:creationId xmlns:a16="http://schemas.microsoft.com/office/drawing/2014/main" xmlns="" id="{00000000-0008-0000-05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7936788" y="1070162"/>
          <a:ext cx="21717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501315</xdr:colOff>
      <xdr:row>11</xdr:row>
      <xdr:rowOff>140368</xdr:rowOff>
    </xdr:from>
    <xdr:to>
      <xdr:col>318</xdr:col>
      <xdr:colOff>729915</xdr:colOff>
      <xdr:row>15</xdr:row>
      <xdr:rowOff>35593</xdr:rowOff>
    </xdr:to>
    <xdr:pic>
      <xdr:nvPicPr>
        <xdr:cNvPr id="436" name="435 Imagen">
          <a:extLst>
            <a:ext uri="{FF2B5EF4-FFF2-40B4-BE49-F238E27FC236}">
              <a16:creationId xmlns:a16="http://schemas.microsoft.com/office/drawing/2014/main" xmlns="" id="{00000000-0008-0000-05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365265" y="2293018"/>
          <a:ext cx="17526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352426</xdr:colOff>
      <xdr:row>22</xdr:row>
      <xdr:rowOff>95250</xdr:rowOff>
    </xdr:from>
    <xdr:to>
      <xdr:col>322</xdr:col>
      <xdr:colOff>57150</xdr:colOff>
      <xdr:row>39</xdr:row>
      <xdr:rowOff>85725</xdr:rowOff>
    </xdr:to>
    <xdr:graphicFrame macro="">
      <xdr:nvGraphicFramePr>
        <xdr:cNvPr id="437" name="436 Gráfico">
          <a:extLst>
            <a:ext uri="{FF2B5EF4-FFF2-40B4-BE49-F238E27FC236}">
              <a16:creationId xmlns:a16="http://schemas.microsoft.com/office/drawing/2014/main" xmlns="" id="{00000000-0008-0000-0500-0000B5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316</xdr:col>
      <xdr:colOff>495300</xdr:colOff>
      <xdr:row>17</xdr:row>
      <xdr:rowOff>57150</xdr:rowOff>
    </xdr:from>
    <xdr:to>
      <xdr:col>318</xdr:col>
      <xdr:colOff>542925</xdr:colOff>
      <xdr:row>19</xdr:row>
      <xdr:rowOff>152400</xdr:rowOff>
    </xdr:to>
    <xdr:pic>
      <xdr:nvPicPr>
        <xdr:cNvPr id="438" name="437 Imagen">
          <a:extLst>
            <a:ext uri="{FF2B5EF4-FFF2-40B4-BE49-F238E27FC236}">
              <a16:creationId xmlns:a16="http://schemas.microsoft.com/office/drawing/2014/main" xmlns="" id="{00000000-0008-0000-05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359250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209550</xdr:colOff>
      <xdr:row>1</xdr:row>
      <xdr:rowOff>171450</xdr:rowOff>
    </xdr:from>
    <xdr:to>
      <xdr:col>307</xdr:col>
      <xdr:colOff>438150</xdr:colOff>
      <xdr:row>2</xdr:row>
      <xdr:rowOff>190500</xdr:rowOff>
    </xdr:to>
    <xdr:pic>
      <xdr:nvPicPr>
        <xdr:cNvPr id="439" name="438 Imagen">
          <a:extLst>
            <a:ext uri="{FF2B5EF4-FFF2-40B4-BE49-F238E27FC236}">
              <a16:creationId xmlns:a16="http://schemas.microsoft.com/office/drawing/2014/main" xmlns="" id="{00000000-0008-0000-05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863075" y="333375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733425</xdr:colOff>
      <xdr:row>2</xdr:row>
      <xdr:rowOff>19050</xdr:rowOff>
    </xdr:from>
    <xdr:to>
      <xdr:col>308</xdr:col>
      <xdr:colOff>828675</xdr:colOff>
      <xdr:row>3</xdr:row>
      <xdr:rowOff>66675</xdr:rowOff>
    </xdr:to>
    <xdr:pic>
      <xdr:nvPicPr>
        <xdr:cNvPr id="440" name="439 Imagen">
          <a:extLst>
            <a:ext uri="{FF2B5EF4-FFF2-40B4-BE49-F238E27FC236}">
              <a16:creationId xmlns:a16="http://schemas.microsoft.com/office/drawing/2014/main" xmlns="" id="{00000000-0008-0000-05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386950" y="371475"/>
          <a:ext cx="857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309</xdr:col>
      <xdr:colOff>95250</xdr:colOff>
      <xdr:row>2</xdr:row>
      <xdr:rowOff>19050</xdr:rowOff>
    </xdr:from>
    <xdr:to>
      <xdr:col>309</xdr:col>
      <xdr:colOff>733425</xdr:colOff>
      <xdr:row>3</xdr:row>
      <xdr:rowOff>9525</xdr:rowOff>
    </xdr:to>
    <xdr:pic>
      <xdr:nvPicPr>
        <xdr:cNvPr id="441" name="440 Imagen">
          <a:extLst>
            <a:ext uri="{FF2B5EF4-FFF2-40B4-BE49-F238E27FC236}">
              <a16:creationId xmlns:a16="http://schemas.microsoft.com/office/drawing/2014/main" xmlns="" id="{00000000-0008-0000-05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396600" y="371475"/>
          <a:ext cx="6381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322</xdr:col>
      <xdr:colOff>238125</xdr:colOff>
      <xdr:row>22</xdr:row>
      <xdr:rowOff>95250</xdr:rowOff>
    </xdr:from>
    <xdr:to>
      <xdr:col>328</xdr:col>
      <xdr:colOff>161925</xdr:colOff>
      <xdr:row>39</xdr:row>
      <xdr:rowOff>85725</xdr:rowOff>
    </xdr:to>
    <xdr:graphicFrame macro="">
      <xdr:nvGraphicFramePr>
        <xdr:cNvPr id="442" name="441 Gráfico">
          <a:extLst>
            <a:ext uri="{FF2B5EF4-FFF2-40B4-BE49-F238E27FC236}">
              <a16:creationId xmlns:a16="http://schemas.microsoft.com/office/drawing/2014/main" xmlns="" id="{00000000-0008-0000-0500-0000B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324</xdr:col>
      <xdr:colOff>590550</xdr:colOff>
      <xdr:row>3</xdr:row>
      <xdr:rowOff>171450</xdr:rowOff>
    </xdr:from>
    <xdr:to>
      <xdr:col>327</xdr:col>
      <xdr:colOff>723900</xdr:colOff>
      <xdr:row>7</xdr:row>
      <xdr:rowOff>114300</xdr:rowOff>
    </xdr:to>
    <xdr:pic>
      <xdr:nvPicPr>
        <xdr:cNvPr id="443" name="442 Imagen">
          <a:extLst>
            <a:ext uri="{FF2B5EF4-FFF2-40B4-BE49-F238E27FC236}">
              <a16:creationId xmlns:a16="http://schemas.microsoft.com/office/drawing/2014/main" xmlns="" id="{00000000-0008-0000-05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626700" y="723900"/>
          <a:ext cx="24193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312</xdr:col>
      <xdr:colOff>95250</xdr:colOff>
      <xdr:row>2</xdr:row>
      <xdr:rowOff>19050</xdr:rowOff>
    </xdr:from>
    <xdr:to>
      <xdr:col>312</xdr:col>
      <xdr:colOff>628650</xdr:colOff>
      <xdr:row>3</xdr:row>
      <xdr:rowOff>9525</xdr:rowOff>
    </xdr:to>
    <xdr:pic>
      <xdr:nvPicPr>
        <xdr:cNvPr id="444" name="443 Imagen">
          <a:extLst>
            <a:ext uri="{FF2B5EF4-FFF2-40B4-BE49-F238E27FC236}">
              <a16:creationId xmlns:a16="http://schemas.microsoft.com/office/drawing/2014/main" xmlns="" id="{00000000-0008-0000-05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796900" y="371475"/>
          <a:ext cx="533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310</xdr:col>
      <xdr:colOff>285750</xdr:colOff>
      <xdr:row>2</xdr:row>
      <xdr:rowOff>38100</xdr:rowOff>
    </xdr:from>
    <xdr:to>
      <xdr:col>310</xdr:col>
      <xdr:colOff>552450</xdr:colOff>
      <xdr:row>3</xdr:row>
      <xdr:rowOff>28575</xdr:rowOff>
    </xdr:to>
    <xdr:pic>
      <xdr:nvPicPr>
        <xdr:cNvPr id="445" name="444 Imagen">
          <a:extLst>
            <a:ext uri="{FF2B5EF4-FFF2-40B4-BE49-F238E27FC236}">
              <a16:creationId xmlns:a16="http://schemas.microsoft.com/office/drawing/2014/main" xmlns="" id="{00000000-0008-0000-05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3387200" y="390525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311</xdr:col>
      <xdr:colOff>209550</xdr:colOff>
      <xdr:row>1</xdr:row>
      <xdr:rowOff>180975</xdr:rowOff>
    </xdr:from>
    <xdr:to>
      <xdr:col>311</xdr:col>
      <xdr:colOff>542925</xdr:colOff>
      <xdr:row>2</xdr:row>
      <xdr:rowOff>180975</xdr:rowOff>
    </xdr:to>
    <xdr:pic>
      <xdr:nvPicPr>
        <xdr:cNvPr id="446" name="445 Imagen">
          <a:extLst>
            <a:ext uri="{FF2B5EF4-FFF2-40B4-BE49-F238E27FC236}">
              <a16:creationId xmlns:a16="http://schemas.microsoft.com/office/drawing/2014/main" xmlns="" id="{00000000-0008-0000-05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111100" y="3429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695325</xdr:colOff>
      <xdr:row>10</xdr:row>
      <xdr:rowOff>171450</xdr:rowOff>
    </xdr:from>
    <xdr:to>
      <xdr:col>327</xdr:col>
      <xdr:colOff>571500</xdr:colOff>
      <xdr:row>14</xdr:row>
      <xdr:rowOff>19050</xdr:rowOff>
    </xdr:to>
    <xdr:pic>
      <xdr:nvPicPr>
        <xdr:cNvPr id="447" name="446 Imagen">
          <a:extLst>
            <a:ext uri="{FF2B5EF4-FFF2-40B4-BE49-F238E27FC236}">
              <a16:creationId xmlns:a16="http://schemas.microsoft.com/office/drawing/2014/main" xmlns="" id="{00000000-0008-0000-05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731475" y="2124075"/>
          <a:ext cx="2162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685800</xdr:colOff>
      <xdr:row>17</xdr:row>
      <xdr:rowOff>57150</xdr:rowOff>
    </xdr:from>
    <xdr:to>
      <xdr:col>326</xdr:col>
      <xdr:colOff>733425</xdr:colOff>
      <xdr:row>19</xdr:row>
      <xdr:rowOff>152400</xdr:rowOff>
    </xdr:to>
    <xdr:pic>
      <xdr:nvPicPr>
        <xdr:cNvPr id="448" name="447 Imagen">
          <a:extLst>
            <a:ext uri="{FF2B5EF4-FFF2-40B4-BE49-F238E27FC236}">
              <a16:creationId xmlns:a16="http://schemas.microsoft.com/office/drawing/2014/main" xmlns="" id="{00000000-0008-0000-05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721950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313</xdr:col>
      <xdr:colOff>266700</xdr:colOff>
      <xdr:row>2</xdr:row>
      <xdr:rowOff>9525</xdr:rowOff>
    </xdr:from>
    <xdr:to>
      <xdr:col>313</xdr:col>
      <xdr:colOff>495300</xdr:colOff>
      <xdr:row>3</xdr:row>
      <xdr:rowOff>19050</xdr:rowOff>
    </xdr:to>
    <xdr:pic>
      <xdr:nvPicPr>
        <xdr:cNvPr id="449" name="448 Imagen">
          <a:extLst>
            <a:ext uri="{FF2B5EF4-FFF2-40B4-BE49-F238E27FC236}">
              <a16:creationId xmlns:a16="http://schemas.microsoft.com/office/drawing/2014/main" xmlns="" id="{00000000-0008-0000-05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768450" y="361950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314</xdr:col>
      <xdr:colOff>85724</xdr:colOff>
      <xdr:row>1</xdr:row>
      <xdr:rowOff>171450</xdr:rowOff>
    </xdr:from>
    <xdr:to>
      <xdr:col>315</xdr:col>
      <xdr:colOff>19049</xdr:colOff>
      <xdr:row>2</xdr:row>
      <xdr:rowOff>192828</xdr:rowOff>
    </xdr:to>
    <xdr:pic>
      <xdr:nvPicPr>
        <xdr:cNvPr id="450" name="449 Imagen">
          <a:extLst>
            <a:ext uri="{FF2B5EF4-FFF2-40B4-BE49-F238E27FC236}">
              <a16:creationId xmlns:a16="http://schemas.microsoft.com/office/drawing/2014/main" xmlns="" id="{00000000-0008-0000-05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6387574" y="333375"/>
          <a:ext cx="733425" cy="211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457200</xdr:colOff>
      <xdr:row>3</xdr:row>
      <xdr:rowOff>9525</xdr:rowOff>
    </xdr:from>
    <xdr:to>
      <xdr:col>15</xdr:col>
      <xdr:colOff>742950</xdr:colOff>
      <xdr:row>4</xdr:row>
      <xdr:rowOff>38100</xdr:rowOff>
    </xdr:to>
    <xdr:pic>
      <xdr:nvPicPr>
        <xdr:cNvPr id="451" name="450 Imagen">
          <a:extLst>
            <a:ext uri="{FF2B5EF4-FFF2-40B4-BE49-F238E27FC236}">
              <a16:creationId xmlns:a16="http://schemas.microsoft.com/office/drawing/2014/main" xmlns="" id="{00000000-0008-0000-05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8275" y="5619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438150</xdr:colOff>
      <xdr:row>3</xdr:row>
      <xdr:rowOff>19050</xdr:rowOff>
    </xdr:from>
    <xdr:to>
      <xdr:col>16</xdr:col>
      <xdr:colOff>723900</xdr:colOff>
      <xdr:row>4</xdr:row>
      <xdr:rowOff>47625</xdr:rowOff>
    </xdr:to>
    <xdr:pic>
      <xdr:nvPicPr>
        <xdr:cNvPr id="452" name="451 Imagen">
          <a:extLst>
            <a:ext uri="{FF2B5EF4-FFF2-40B4-BE49-F238E27FC236}">
              <a16:creationId xmlns:a16="http://schemas.microsoft.com/office/drawing/2014/main" xmlns="" id="{00000000-0008-0000-05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336625" y="571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6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6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6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6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6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6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6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6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6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6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6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6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6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6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6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6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6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6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6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6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6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6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6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6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6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6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6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6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6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6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6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6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6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6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6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6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6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6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6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6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6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6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6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6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6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6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6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6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6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6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6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6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6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6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6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6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5" name="94 Gráfico">
          <a:extLst>
            <a:ext uri="{FF2B5EF4-FFF2-40B4-BE49-F238E27FC236}">
              <a16:creationId xmlns:a16="http://schemas.microsoft.com/office/drawing/2014/main" xmlns="" id="{00000000-0008-0000-0600-00005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6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6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6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6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6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6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6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6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6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6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6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6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6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6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6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6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6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6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6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6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6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6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6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6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6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6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6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6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6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6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6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6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6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6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6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6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6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6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6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6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6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6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6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6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6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6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6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6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6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6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6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6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6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6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6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6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6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6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6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6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6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6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6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6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6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6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6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6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6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6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6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6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6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6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6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6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6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6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6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6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176" name="175 Imagen">
          <a:extLst>
            <a:ext uri="{FF2B5EF4-FFF2-40B4-BE49-F238E27FC236}">
              <a16:creationId xmlns:a16="http://schemas.microsoft.com/office/drawing/2014/main" xmlns="" id="{00000000-0008-0000-06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6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6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6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6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6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6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6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6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6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6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6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6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6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0" name="189 Gráfico">
          <a:extLst>
            <a:ext uri="{FF2B5EF4-FFF2-40B4-BE49-F238E27FC236}">
              <a16:creationId xmlns:a16="http://schemas.microsoft.com/office/drawing/2014/main" xmlns="" id="{00000000-0008-0000-0600-0000B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1" name="190 Gráfico">
          <a:extLst>
            <a:ext uri="{FF2B5EF4-FFF2-40B4-BE49-F238E27FC236}">
              <a16:creationId xmlns:a16="http://schemas.microsoft.com/office/drawing/2014/main" xmlns="" id="{00000000-0008-0000-0600-0000B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192" name="191 Imagen">
          <a:extLst>
            <a:ext uri="{FF2B5EF4-FFF2-40B4-BE49-F238E27FC236}">
              <a16:creationId xmlns:a16="http://schemas.microsoft.com/office/drawing/2014/main" xmlns="" id="{00000000-0008-0000-06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193" name="192 Imagen">
          <a:extLst>
            <a:ext uri="{FF2B5EF4-FFF2-40B4-BE49-F238E27FC236}">
              <a16:creationId xmlns:a16="http://schemas.microsoft.com/office/drawing/2014/main" xmlns="" id="{00000000-0008-0000-06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6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6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6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6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6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6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6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6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6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6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6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6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6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6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6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6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6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6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6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6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6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6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6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6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6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6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6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6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6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6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6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6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6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6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6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6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6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6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6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6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6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6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6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6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6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6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6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6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6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6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6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6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6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6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6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6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6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6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6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6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6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6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6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6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6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6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6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6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6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6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6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6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6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6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6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6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6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6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272" name="271 Imagen">
          <a:extLst>
            <a:ext uri="{FF2B5EF4-FFF2-40B4-BE49-F238E27FC236}">
              <a16:creationId xmlns:a16="http://schemas.microsoft.com/office/drawing/2014/main" xmlns="" id="{00000000-0008-0000-06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6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6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6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6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6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6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6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6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6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6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6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6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5" name="284 Gráfico">
          <a:extLst>
            <a:ext uri="{FF2B5EF4-FFF2-40B4-BE49-F238E27FC236}">
              <a16:creationId xmlns:a16="http://schemas.microsoft.com/office/drawing/2014/main" xmlns="" id="{00000000-0008-0000-0600-00001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6" name="285 Gráfico">
          <a:extLst>
            <a:ext uri="{FF2B5EF4-FFF2-40B4-BE49-F238E27FC236}">
              <a16:creationId xmlns:a16="http://schemas.microsoft.com/office/drawing/2014/main" xmlns="" id="{00000000-0008-0000-0600-00001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6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08025" y="495300"/>
          <a:ext cx="857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288" name="287 Imagen">
          <a:extLst>
            <a:ext uri="{FF2B5EF4-FFF2-40B4-BE49-F238E27FC236}">
              <a16:creationId xmlns:a16="http://schemas.microsoft.com/office/drawing/2014/main" xmlns="" id="{00000000-0008-0000-06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3369825" y="1714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289" name="288 Imagen">
          <a:extLst>
            <a:ext uri="{FF2B5EF4-FFF2-40B4-BE49-F238E27FC236}">
              <a16:creationId xmlns:a16="http://schemas.microsoft.com/office/drawing/2014/main" xmlns="" id="{00000000-0008-0000-06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2674500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6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809600" y="183355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6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7647800" y="197643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6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619975" y="57150"/>
          <a:ext cx="204787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6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4581875" y="1162050"/>
          <a:ext cx="20764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6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6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855350" y="161925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6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083825" y="171450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6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6047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6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506175" y="161925"/>
          <a:ext cx="2714625" cy="1438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6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58550" y="2571750"/>
          <a:ext cx="27051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6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496650" y="47815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6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845575" y="197643"/>
          <a:ext cx="3714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6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285600" y="197643"/>
          <a:ext cx="5143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6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64425" y="195261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6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6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25803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6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6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3237709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6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6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742806" y="209549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6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335477" y="197646"/>
          <a:ext cx="37147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6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4364052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6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6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6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6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6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5523709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6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6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63888" y="209550"/>
          <a:ext cx="3619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6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13694" y="209550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6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352021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6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8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6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809719" y="507205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6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7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6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6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97813" y="11525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6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7785906" y="1376364"/>
          <a:ext cx="285750" cy="176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6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6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544397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6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663209" y="197643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6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2297127" y="197646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6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60000" y="3643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6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95719" y="5643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6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71906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6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07626" y="91916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6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119531" y="117633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6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59999" y="1319211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6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083813" y="156448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6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6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793944" y="209550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6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4877038" y="173831"/>
          <a:ext cx="41910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6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1082693" y="197643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6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405532" y="37623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6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56435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6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93625" y="7524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6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9" y="952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6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6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57907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6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69813" y="15644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6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2381718" y="17645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6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6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007757" y="197644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6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43225" y="185737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6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861113" y="209549"/>
          <a:ext cx="51435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6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6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57626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6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776288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6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96440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6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84400" y="1095374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6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96306" y="1364456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6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6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72494" y="17526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6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748681" y="1964532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6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8940581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6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6761737" y="197643"/>
          <a:ext cx="419100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535780</xdr:colOff>
      <xdr:row>1</xdr:row>
      <xdr:rowOff>47626</xdr:rowOff>
    </xdr:from>
    <xdr:to>
      <xdr:col>40</xdr:col>
      <xdr:colOff>1040605</xdr:colOff>
      <xdr:row>4</xdr:row>
      <xdr:rowOff>47627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6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8172805" y="209551"/>
          <a:ext cx="504825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6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6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6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6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6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6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6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584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6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6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346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6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70704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6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6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6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6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6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552450"/>
          <a:ext cx="290513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1" name="380 Gráfico">
          <a:extLst>
            <a:ext uri="{FF2B5EF4-FFF2-40B4-BE49-F238E27FC236}">
              <a16:creationId xmlns:a16="http://schemas.microsoft.com/office/drawing/2014/main" xmlns="" id="{00000000-0008-0000-0600-00007D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2" name="381 Gráfico">
          <a:extLst>
            <a:ext uri="{FF2B5EF4-FFF2-40B4-BE49-F238E27FC236}">
              <a16:creationId xmlns:a16="http://schemas.microsoft.com/office/drawing/2014/main" xmlns="" id="{00000000-0008-0000-0600-00007E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6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4" name="383 Imagen">
          <a:extLst>
            <a:ext uri="{FF2B5EF4-FFF2-40B4-BE49-F238E27FC236}">
              <a16:creationId xmlns:a16="http://schemas.microsoft.com/office/drawing/2014/main" xmlns="" id="{00000000-0008-0000-06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5" name="384 Imagen">
          <a:extLst>
            <a:ext uri="{FF2B5EF4-FFF2-40B4-BE49-F238E27FC236}">
              <a16:creationId xmlns:a16="http://schemas.microsoft.com/office/drawing/2014/main" xmlns="" id="{00000000-0008-0000-06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6" name="385 Imagen">
          <a:extLst>
            <a:ext uri="{FF2B5EF4-FFF2-40B4-BE49-F238E27FC236}">
              <a16:creationId xmlns:a16="http://schemas.microsoft.com/office/drawing/2014/main" xmlns="" id="{00000000-0008-0000-06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1919410" y="55245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928679</xdr:colOff>
      <xdr:row>0</xdr:row>
      <xdr:rowOff>83348</xdr:rowOff>
    </xdr:from>
    <xdr:to>
      <xdr:col>18</xdr:col>
      <xdr:colOff>1376354</xdr:colOff>
      <xdr:row>3</xdr:row>
      <xdr:rowOff>92873</xdr:rowOff>
    </xdr:to>
    <xdr:pic>
      <xdr:nvPicPr>
        <xdr:cNvPr id="387" name="386 Imagen">
          <a:extLst>
            <a:ext uri="{FF2B5EF4-FFF2-40B4-BE49-F238E27FC236}">
              <a16:creationId xmlns:a16="http://schemas.microsoft.com/office/drawing/2014/main" xmlns="" id="{00000000-0008-0000-06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4628129" y="83348"/>
          <a:ext cx="447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761984</xdr:colOff>
      <xdr:row>0</xdr:row>
      <xdr:rowOff>142887</xdr:rowOff>
    </xdr:from>
    <xdr:to>
      <xdr:col>39</xdr:col>
      <xdr:colOff>1371584</xdr:colOff>
      <xdr:row>3</xdr:row>
      <xdr:rowOff>142887</xdr:rowOff>
    </xdr:to>
    <xdr:pic>
      <xdr:nvPicPr>
        <xdr:cNvPr id="388" name="387 Imagen">
          <a:extLst>
            <a:ext uri="{FF2B5EF4-FFF2-40B4-BE49-F238E27FC236}">
              <a16:creationId xmlns:a16="http://schemas.microsoft.com/office/drawing/2014/main" xmlns="" id="{00000000-0008-0000-06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6313034" y="142887"/>
          <a:ext cx="6096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389" name="388 Imagen">
          <a:extLst>
            <a:ext uri="{FF2B5EF4-FFF2-40B4-BE49-F238E27FC236}">
              <a16:creationId xmlns:a16="http://schemas.microsoft.com/office/drawing/2014/main" xmlns="" id="{00000000-0008-0000-06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390" name="389 Imagen">
          <a:extLst>
            <a:ext uri="{FF2B5EF4-FFF2-40B4-BE49-F238E27FC236}">
              <a16:creationId xmlns:a16="http://schemas.microsoft.com/office/drawing/2014/main" xmlns="" id="{00000000-0008-0000-06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391" name="390 Imagen">
          <a:extLst>
            <a:ext uri="{FF2B5EF4-FFF2-40B4-BE49-F238E27FC236}">
              <a16:creationId xmlns:a16="http://schemas.microsoft.com/office/drawing/2014/main" xmlns="" id="{00000000-0008-0000-06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392" name="391 Imagen">
          <a:extLst>
            <a:ext uri="{FF2B5EF4-FFF2-40B4-BE49-F238E27FC236}">
              <a16:creationId xmlns:a16="http://schemas.microsoft.com/office/drawing/2014/main" xmlns="" id="{00000000-0008-0000-06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393" name="392 Imagen">
          <a:extLst>
            <a:ext uri="{FF2B5EF4-FFF2-40B4-BE49-F238E27FC236}">
              <a16:creationId xmlns:a16="http://schemas.microsoft.com/office/drawing/2014/main" xmlns="" id="{00000000-0008-0000-06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394" name="393 Imagen">
          <a:extLst>
            <a:ext uri="{FF2B5EF4-FFF2-40B4-BE49-F238E27FC236}">
              <a16:creationId xmlns:a16="http://schemas.microsoft.com/office/drawing/2014/main" xmlns="" id="{00000000-0008-0000-06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395" name="394 Imagen">
          <a:extLst>
            <a:ext uri="{FF2B5EF4-FFF2-40B4-BE49-F238E27FC236}">
              <a16:creationId xmlns:a16="http://schemas.microsoft.com/office/drawing/2014/main" xmlns="" id="{00000000-0008-0000-06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396" name="395 Imagen">
          <a:extLst>
            <a:ext uri="{FF2B5EF4-FFF2-40B4-BE49-F238E27FC236}">
              <a16:creationId xmlns:a16="http://schemas.microsoft.com/office/drawing/2014/main" xmlns="" id="{00000000-0008-0000-06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397" name="396 Imagen">
          <a:extLst>
            <a:ext uri="{FF2B5EF4-FFF2-40B4-BE49-F238E27FC236}">
              <a16:creationId xmlns:a16="http://schemas.microsoft.com/office/drawing/2014/main" xmlns="" id="{00000000-0008-0000-06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398" name="397 Imagen">
          <a:extLst>
            <a:ext uri="{FF2B5EF4-FFF2-40B4-BE49-F238E27FC236}">
              <a16:creationId xmlns:a16="http://schemas.microsoft.com/office/drawing/2014/main" xmlns="" id="{00000000-0008-0000-06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399" name="398 Imagen">
          <a:extLst>
            <a:ext uri="{FF2B5EF4-FFF2-40B4-BE49-F238E27FC236}">
              <a16:creationId xmlns:a16="http://schemas.microsoft.com/office/drawing/2014/main" xmlns="" id="{00000000-0008-0000-06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00" name="399 Imagen">
          <a:extLst>
            <a:ext uri="{FF2B5EF4-FFF2-40B4-BE49-F238E27FC236}">
              <a16:creationId xmlns:a16="http://schemas.microsoft.com/office/drawing/2014/main" xmlns="" id="{00000000-0008-0000-06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01" name="400 Imagen">
          <a:extLst>
            <a:ext uri="{FF2B5EF4-FFF2-40B4-BE49-F238E27FC236}">
              <a16:creationId xmlns:a16="http://schemas.microsoft.com/office/drawing/2014/main" xmlns="" id="{00000000-0008-0000-06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02" name="401 Imagen">
          <a:extLst>
            <a:ext uri="{FF2B5EF4-FFF2-40B4-BE49-F238E27FC236}">
              <a16:creationId xmlns:a16="http://schemas.microsoft.com/office/drawing/2014/main" xmlns="" id="{00000000-0008-0000-06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03" name="402 Imagen">
          <a:extLst>
            <a:ext uri="{FF2B5EF4-FFF2-40B4-BE49-F238E27FC236}">
              <a16:creationId xmlns:a16="http://schemas.microsoft.com/office/drawing/2014/main" xmlns="" id="{00000000-0008-0000-06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04" name="403 Imagen">
          <a:extLst>
            <a:ext uri="{FF2B5EF4-FFF2-40B4-BE49-F238E27FC236}">
              <a16:creationId xmlns:a16="http://schemas.microsoft.com/office/drawing/2014/main" xmlns="" id="{00000000-0008-0000-06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05" name="404 Imagen">
          <a:extLst>
            <a:ext uri="{FF2B5EF4-FFF2-40B4-BE49-F238E27FC236}">
              <a16:creationId xmlns:a16="http://schemas.microsoft.com/office/drawing/2014/main" xmlns="" id="{00000000-0008-0000-06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06" name="405 Imagen">
          <a:extLst>
            <a:ext uri="{FF2B5EF4-FFF2-40B4-BE49-F238E27FC236}">
              <a16:creationId xmlns:a16="http://schemas.microsoft.com/office/drawing/2014/main" xmlns="" id="{00000000-0008-0000-06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07" name="406 Imagen">
          <a:extLst>
            <a:ext uri="{FF2B5EF4-FFF2-40B4-BE49-F238E27FC236}">
              <a16:creationId xmlns:a16="http://schemas.microsoft.com/office/drawing/2014/main" xmlns="" id="{00000000-0008-0000-06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08" name="407 Imagen">
          <a:extLst>
            <a:ext uri="{FF2B5EF4-FFF2-40B4-BE49-F238E27FC236}">
              <a16:creationId xmlns:a16="http://schemas.microsoft.com/office/drawing/2014/main" xmlns="" id="{00000000-0008-0000-06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09" name="408 Imagen">
          <a:extLst>
            <a:ext uri="{FF2B5EF4-FFF2-40B4-BE49-F238E27FC236}">
              <a16:creationId xmlns:a16="http://schemas.microsoft.com/office/drawing/2014/main" xmlns="" id="{00000000-0008-0000-06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10" name="409 Imagen">
          <a:extLst>
            <a:ext uri="{FF2B5EF4-FFF2-40B4-BE49-F238E27FC236}">
              <a16:creationId xmlns:a16="http://schemas.microsoft.com/office/drawing/2014/main" xmlns="" id="{00000000-0008-0000-06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11" name="410 Imagen">
          <a:extLst>
            <a:ext uri="{FF2B5EF4-FFF2-40B4-BE49-F238E27FC236}">
              <a16:creationId xmlns:a16="http://schemas.microsoft.com/office/drawing/2014/main" xmlns="" id="{00000000-0008-0000-06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12" name="411 Imagen">
          <a:extLst>
            <a:ext uri="{FF2B5EF4-FFF2-40B4-BE49-F238E27FC236}">
              <a16:creationId xmlns:a16="http://schemas.microsoft.com/office/drawing/2014/main" xmlns="" id="{00000000-0008-0000-06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13" name="412 Imagen">
          <a:extLst>
            <a:ext uri="{FF2B5EF4-FFF2-40B4-BE49-F238E27FC236}">
              <a16:creationId xmlns:a16="http://schemas.microsoft.com/office/drawing/2014/main" xmlns="" id="{00000000-0008-0000-06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14" name="413 Imagen">
          <a:extLst>
            <a:ext uri="{FF2B5EF4-FFF2-40B4-BE49-F238E27FC236}">
              <a16:creationId xmlns:a16="http://schemas.microsoft.com/office/drawing/2014/main" xmlns="" id="{00000000-0008-0000-06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15" name="414 Imagen">
          <a:extLst>
            <a:ext uri="{FF2B5EF4-FFF2-40B4-BE49-F238E27FC236}">
              <a16:creationId xmlns:a16="http://schemas.microsoft.com/office/drawing/2014/main" xmlns="" id="{00000000-0008-0000-06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16" name="415 Imagen">
          <a:extLst>
            <a:ext uri="{FF2B5EF4-FFF2-40B4-BE49-F238E27FC236}">
              <a16:creationId xmlns:a16="http://schemas.microsoft.com/office/drawing/2014/main" xmlns="" id="{00000000-0008-0000-06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17" name="416 Imagen">
          <a:extLst>
            <a:ext uri="{FF2B5EF4-FFF2-40B4-BE49-F238E27FC236}">
              <a16:creationId xmlns:a16="http://schemas.microsoft.com/office/drawing/2014/main" xmlns="" id="{00000000-0008-0000-06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18" name="417 Imagen">
          <a:extLst>
            <a:ext uri="{FF2B5EF4-FFF2-40B4-BE49-F238E27FC236}">
              <a16:creationId xmlns:a16="http://schemas.microsoft.com/office/drawing/2014/main" xmlns="" id="{00000000-0008-0000-06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19" name="418 Imagen">
          <a:extLst>
            <a:ext uri="{FF2B5EF4-FFF2-40B4-BE49-F238E27FC236}">
              <a16:creationId xmlns:a16="http://schemas.microsoft.com/office/drawing/2014/main" xmlns="" id="{00000000-0008-0000-06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3524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20" name="419 Imagen">
          <a:extLst>
            <a:ext uri="{FF2B5EF4-FFF2-40B4-BE49-F238E27FC236}">
              <a16:creationId xmlns:a16="http://schemas.microsoft.com/office/drawing/2014/main" xmlns="" id="{00000000-0008-0000-06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576263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21" name="420 Imagen">
          <a:extLst>
            <a:ext uri="{FF2B5EF4-FFF2-40B4-BE49-F238E27FC236}">
              <a16:creationId xmlns:a16="http://schemas.microsoft.com/office/drawing/2014/main" xmlns="" id="{00000000-0008-0000-06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76438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22" name="421 Imagen">
          <a:extLst>
            <a:ext uri="{FF2B5EF4-FFF2-40B4-BE49-F238E27FC236}">
              <a16:creationId xmlns:a16="http://schemas.microsoft.com/office/drawing/2014/main" xmlns="" id="{00000000-0008-0000-06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3" y="90725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23" name="422 Imagen">
          <a:extLst>
            <a:ext uri="{FF2B5EF4-FFF2-40B4-BE49-F238E27FC236}">
              <a16:creationId xmlns:a16="http://schemas.microsoft.com/office/drawing/2014/main" xmlns="" id="{00000000-0008-0000-06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164431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24" name="423 Imagen">
          <a:extLst>
            <a:ext uri="{FF2B5EF4-FFF2-40B4-BE49-F238E27FC236}">
              <a16:creationId xmlns:a16="http://schemas.microsoft.com/office/drawing/2014/main" xmlns="" id="{00000000-0008-0000-06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307306"/>
          <a:ext cx="285750" cy="261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25" name="424 Imagen">
          <a:extLst>
            <a:ext uri="{FF2B5EF4-FFF2-40B4-BE49-F238E27FC236}">
              <a16:creationId xmlns:a16="http://schemas.microsoft.com/office/drawing/2014/main" xmlns="" id="{00000000-0008-0000-06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96894" y="15525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26" name="425 Imagen">
          <a:extLst>
            <a:ext uri="{FF2B5EF4-FFF2-40B4-BE49-F238E27FC236}">
              <a16:creationId xmlns:a16="http://schemas.microsoft.com/office/drawing/2014/main" xmlns="" id="{00000000-0008-0000-06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1764507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27" name="426 Imagen">
          <a:extLst>
            <a:ext uri="{FF2B5EF4-FFF2-40B4-BE49-F238E27FC236}">
              <a16:creationId xmlns:a16="http://schemas.microsoft.com/office/drawing/2014/main" xmlns="" id="{00000000-0008-0000-06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73081" y="195262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28" name="427 Imagen">
          <a:extLst>
            <a:ext uri="{FF2B5EF4-FFF2-40B4-BE49-F238E27FC236}">
              <a16:creationId xmlns:a16="http://schemas.microsoft.com/office/drawing/2014/main" xmlns="" id="{00000000-0008-0000-06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508800" y="2176463"/>
          <a:ext cx="285750" cy="176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392906</xdr:colOff>
      <xdr:row>1</xdr:row>
      <xdr:rowOff>11906</xdr:rowOff>
    </xdr:from>
    <xdr:to>
      <xdr:col>228</xdr:col>
      <xdr:colOff>735806</xdr:colOff>
      <xdr:row>2</xdr:row>
      <xdr:rowOff>11906</xdr:rowOff>
    </xdr:to>
    <xdr:pic>
      <xdr:nvPicPr>
        <xdr:cNvPr id="429" name="428 Imagen">
          <a:extLst>
            <a:ext uri="{FF2B5EF4-FFF2-40B4-BE49-F238E27FC236}">
              <a16:creationId xmlns:a16="http://schemas.microsoft.com/office/drawing/2014/main" xmlns="" id="{00000000-0008-0000-06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9425456" y="173831"/>
          <a:ext cx="3429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302</xdr:col>
      <xdr:colOff>444954</xdr:colOff>
      <xdr:row>2</xdr:row>
      <xdr:rowOff>42182</xdr:rowOff>
    </xdr:from>
    <xdr:to>
      <xdr:col>302</xdr:col>
      <xdr:colOff>587829</xdr:colOff>
      <xdr:row>3</xdr:row>
      <xdr:rowOff>42182</xdr:rowOff>
    </xdr:to>
    <xdr:pic>
      <xdr:nvPicPr>
        <xdr:cNvPr id="430" name="429 Imagen">
          <a:extLst>
            <a:ext uri="{FF2B5EF4-FFF2-40B4-BE49-F238E27FC236}">
              <a16:creationId xmlns:a16="http://schemas.microsoft.com/office/drawing/2014/main" xmlns="" id="{00000000-0008-0000-06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7288479" y="394607"/>
          <a:ext cx="1428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303</xdr:col>
      <xdr:colOff>340179</xdr:colOff>
      <xdr:row>1</xdr:row>
      <xdr:rowOff>183696</xdr:rowOff>
    </xdr:from>
    <xdr:to>
      <xdr:col>303</xdr:col>
      <xdr:colOff>483054</xdr:colOff>
      <xdr:row>2</xdr:row>
      <xdr:rowOff>183696</xdr:rowOff>
    </xdr:to>
    <xdr:pic>
      <xdr:nvPicPr>
        <xdr:cNvPr id="431" name="430 Imagen">
          <a:extLst>
            <a:ext uri="{FF2B5EF4-FFF2-40B4-BE49-F238E27FC236}">
              <a16:creationId xmlns:a16="http://schemas.microsoft.com/office/drawing/2014/main" xmlns="" id="{00000000-0008-0000-06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7945704" y="345621"/>
          <a:ext cx="1428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304</xdr:col>
      <xdr:colOff>296956</xdr:colOff>
      <xdr:row>2</xdr:row>
      <xdr:rowOff>9203</xdr:rowOff>
    </xdr:from>
    <xdr:to>
      <xdr:col>304</xdr:col>
      <xdr:colOff>506506</xdr:colOff>
      <xdr:row>3</xdr:row>
      <xdr:rowOff>9203</xdr:rowOff>
    </xdr:to>
    <xdr:pic>
      <xdr:nvPicPr>
        <xdr:cNvPr id="432" name="431 Imagen">
          <a:extLst>
            <a:ext uri="{FF2B5EF4-FFF2-40B4-BE49-F238E27FC236}">
              <a16:creationId xmlns:a16="http://schemas.microsoft.com/office/drawing/2014/main" xmlns="" id="{00000000-0008-0000-06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8664481" y="361628"/>
          <a:ext cx="2095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305</xdr:col>
      <xdr:colOff>278945</xdr:colOff>
      <xdr:row>2</xdr:row>
      <xdr:rowOff>34017</xdr:rowOff>
    </xdr:from>
    <xdr:to>
      <xdr:col>305</xdr:col>
      <xdr:colOff>545645</xdr:colOff>
      <xdr:row>3</xdr:row>
      <xdr:rowOff>34017</xdr:rowOff>
    </xdr:to>
    <xdr:pic>
      <xdr:nvPicPr>
        <xdr:cNvPr id="433" name="432 Imagen">
          <a:extLst>
            <a:ext uri="{FF2B5EF4-FFF2-40B4-BE49-F238E27FC236}">
              <a16:creationId xmlns:a16="http://schemas.microsoft.com/office/drawing/2014/main" xmlns="" id="{00000000-0008-0000-06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9408470" y="386442"/>
          <a:ext cx="2667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306</xdr:col>
      <xdr:colOff>145677</xdr:colOff>
      <xdr:row>2</xdr:row>
      <xdr:rowOff>0</xdr:rowOff>
    </xdr:from>
    <xdr:to>
      <xdr:col>306</xdr:col>
      <xdr:colOff>555252</xdr:colOff>
      <xdr:row>3</xdr:row>
      <xdr:rowOff>0</xdr:rowOff>
    </xdr:to>
    <xdr:pic>
      <xdr:nvPicPr>
        <xdr:cNvPr id="434" name="433 Imagen">
          <a:extLst>
            <a:ext uri="{FF2B5EF4-FFF2-40B4-BE49-F238E27FC236}">
              <a16:creationId xmlns:a16="http://schemas.microsoft.com/office/drawing/2014/main" xmlns="" id="{00000000-0008-0000-06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037202" y="352425"/>
          <a:ext cx="4095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72838</xdr:colOff>
      <xdr:row>5</xdr:row>
      <xdr:rowOff>117662</xdr:rowOff>
    </xdr:from>
    <xdr:to>
      <xdr:col>318</xdr:col>
      <xdr:colOff>720538</xdr:colOff>
      <xdr:row>9</xdr:row>
      <xdr:rowOff>127187</xdr:rowOff>
    </xdr:to>
    <xdr:pic>
      <xdr:nvPicPr>
        <xdr:cNvPr id="435" name="434 Imagen">
          <a:extLst>
            <a:ext uri="{FF2B5EF4-FFF2-40B4-BE49-F238E27FC236}">
              <a16:creationId xmlns:a16="http://schemas.microsoft.com/office/drawing/2014/main" xmlns="" id="{00000000-0008-0000-06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7936788" y="1070162"/>
          <a:ext cx="21717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501315</xdr:colOff>
      <xdr:row>11</xdr:row>
      <xdr:rowOff>140368</xdr:rowOff>
    </xdr:from>
    <xdr:to>
      <xdr:col>318</xdr:col>
      <xdr:colOff>729915</xdr:colOff>
      <xdr:row>15</xdr:row>
      <xdr:rowOff>35593</xdr:rowOff>
    </xdr:to>
    <xdr:pic>
      <xdr:nvPicPr>
        <xdr:cNvPr id="436" name="435 Imagen">
          <a:extLst>
            <a:ext uri="{FF2B5EF4-FFF2-40B4-BE49-F238E27FC236}">
              <a16:creationId xmlns:a16="http://schemas.microsoft.com/office/drawing/2014/main" xmlns="" id="{00000000-0008-0000-06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365265" y="2293018"/>
          <a:ext cx="17526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352426</xdr:colOff>
      <xdr:row>22</xdr:row>
      <xdr:rowOff>95250</xdr:rowOff>
    </xdr:from>
    <xdr:to>
      <xdr:col>322</xdr:col>
      <xdr:colOff>57150</xdr:colOff>
      <xdr:row>39</xdr:row>
      <xdr:rowOff>85725</xdr:rowOff>
    </xdr:to>
    <xdr:graphicFrame macro="">
      <xdr:nvGraphicFramePr>
        <xdr:cNvPr id="437" name="436 Gráfico">
          <a:extLst>
            <a:ext uri="{FF2B5EF4-FFF2-40B4-BE49-F238E27FC236}">
              <a16:creationId xmlns:a16="http://schemas.microsoft.com/office/drawing/2014/main" xmlns="" id="{00000000-0008-0000-0600-0000B5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316</xdr:col>
      <xdr:colOff>495300</xdr:colOff>
      <xdr:row>17</xdr:row>
      <xdr:rowOff>57150</xdr:rowOff>
    </xdr:from>
    <xdr:to>
      <xdr:col>318</xdr:col>
      <xdr:colOff>542925</xdr:colOff>
      <xdr:row>19</xdr:row>
      <xdr:rowOff>152400</xdr:rowOff>
    </xdr:to>
    <xdr:pic>
      <xdr:nvPicPr>
        <xdr:cNvPr id="438" name="437 Imagen">
          <a:extLst>
            <a:ext uri="{FF2B5EF4-FFF2-40B4-BE49-F238E27FC236}">
              <a16:creationId xmlns:a16="http://schemas.microsoft.com/office/drawing/2014/main" xmlns="" id="{00000000-0008-0000-06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8359250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209550</xdr:colOff>
      <xdr:row>1</xdr:row>
      <xdr:rowOff>171450</xdr:rowOff>
    </xdr:from>
    <xdr:to>
      <xdr:col>307</xdr:col>
      <xdr:colOff>438150</xdr:colOff>
      <xdr:row>2</xdr:row>
      <xdr:rowOff>190500</xdr:rowOff>
    </xdr:to>
    <xdr:pic>
      <xdr:nvPicPr>
        <xdr:cNvPr id="439" name="438 Imagen">
          <a:extLst>
            <a:ext uri="{FF2B5EF4-FFF2-40B4-BE49-F238E27FC236}">
              <a16:creationId xmlns:a16="http://schemas.microsoft.com/office/drawing/2014/main" xmlns="" id="{00000000-0008-0000-06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863075" y="333375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733425</xdr:colOff>
      <xdr:row>2</xdr:row>
      <xdr:rowOff>19050</xdr:rowOff>
    </xdr:from>
    <xdr:to>
      <xdr:col>308</xdr:col>
      <xdr:colOff>828675</xdr:colOff>
      <xdr:row>3</xdr:row>
      <xdr:rowOff>66675</xdr:rowOff>
    </xdr:to>
    <xdr:pic>
      <xdr:nvPicPr>
        <xdr:cNvPr id="440" name="439 Imagen">
          <a:extLst>
            <a:ext uri="{FF2B5EF4-FFF2-40B4-BE49-F238E27FC236}">
              <a16:creationId xmlns:a16="http://schemas.microsoft.com/office/drawing/2014/main" xmlns="" id="{00000000-0008-0000-06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386950" y="371475"/>
          <a:ext cx="857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309</xdr:col>
      <xdr:colOff>95250</xdr:colOff>
      <xdr:row>2</xdr:row>
      <xdr:rowOff>19050</xdr:rowOff>
    </xdr:from>
    <xdr:to>
      <xdr:col>309</xdr:col>
      <xdr:colOff>733425</xdr:colOff>
      <xdr:row>3</xdr:row>
      <xdr:rowOff>9525</xdr:rowOff>
    </xdr:to>
    <xdr:pic>
      <xdr:nvPicPr>
        <xdr:cNvPr id="441" name="440 Imagen">
          <a:extLst>
            <a:ext uri="{FF2B5EF4-FFF2-40B4-BE49-F238E27FC236}">
              <a16:creationId xmlns:a16="http://schemas.microsoft.com/office/drawing/2014/main" xmlns="" id="{00000000-0008-0000-06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396600" y="371475"/>
          <a:ext cx="6381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322</xdr:col>
      <xdr:colOff>238125</xdr:colOff>
      <xdr:row>22</xdr:row>
      <xdr:rowOff>95250</xdr:rowOff>
    </xdr:from>
    <xdr:to>
      <xdr:col>328</xdr:col>
      <xdr:colOff>161925</xdr:colOff>
      <xdr:row>39</xdr:row>
      <xdr:rowOff>85725</xdr:rowOff>
    </xdr:to>
    <xdr:graphicFrame macro="">
      <xdr:nvGraphicFramePr>
        <xdr:cNvPr id="442" name="441 Gráfico">
          <a:extLst>
            <a:ext uri="{FF2B5EF4-FFF2-40B4-BE49-F238E27FC236}">
              <a16:creationId xmlns:a16="http://schemas.microsoft.com/office/drawing/2014/main" xmlns="" id="{00000000-0008-0000-0600-0000BA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324</xdr:col>
      <xdr:colOff>590550</xdr:colOff>
      <xdr:row>3</xdr:row>
      <xdr:rowOff>171450</xdr:rowOff>
    </xdr:from>
    <xdr:to>
      <xdr:col>327</xdr:col>
      <xdr:colOff>723900</xdr:colOff>
      <xdr:row>7</xdr:row>
      <xdr:rowOff>114300</xdr:rowOff>
    </xdr:to>
    <xdr:pic>
      <xdr:nvPicPr>
        <xdr:cNvPr id="443" name="442 Imagen">
          <a:extLst>
            <a:ext uri="{FF2B5EF4-FFF2-40B4-BE49-F238E27FC236}">
              <a16:creationId xmlns:a16="http://schemas.microsoft.com/office/drawing/2014/main" xmlns="" id="{00000000-0008-0000-06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626700" y="723900"/>
          <a:ext cx="24193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312</xdr:col>
      <xdr:colOff>95250</xdr:colOff>
      <xdr:row>2</xdr:row>
      <xdr:rowOff>19050</xdr:rowOff>
    </xdr:from>
    <xdr:to>
      <xdr:col>312</xdr:col>
      <xdr:colOff>628650</xdr:colOff>
      <xdr:row>3</xdr:row>
      <xdr:rowOff>9525</xdr:rowOff>
    </xdr:to>
    <xdr:pic>
      <xdr:nvPicPr>
        <xdr:cNvPr id="444" name="443 Imagen">
          <a:extLst>
            <a:ext uri="{FF2B5EF4-FFF2-40B4-BE49-F238E27FC236}">
              <a16:creationId xmlns:a16="http://schemas.microsoft.com/office/drawing/2014/main" xmlns="" id="{00000000-0008-0000-06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796900" y="371475"/>
          <a:ext cx="533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310</xdr:col>
      <xdr:colOff>285750</xdr:colOff>
      <xdr:row>2</xdr:row>
      <xdr:rowOff>38100</xdr:rowOff>
    </xdr:from>
    <xdr:to>
      <xdr:col>310</xdr:col>
      <xdr:colOff>552450</xdr:colOff>
      <xdr:row>3</xdr:row>
      <xdr:rowOff>28575</xdr:rowOff>
    </xdr:to>
    <xdr:pic>
      <xdr:nvPicPr>
        <xdr:cNvPr id="445" name="444 Imagen">
          <a:extLst>
            <a:ext uri="{FF2B5EF4-FFF2-40B4-BE49-F238E27FC236}">
              <a16:creationId xmlns:a16="http://schemas.microsoft.com/office/drawing/2014/main" xmlns="" id="{00000000-0008-0000-06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3387200" y="390525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311</xdr:col>
      <xdr:colOff>209550</xdr:colOff>
      <xdr:row>1</xdr:row>
      <xdr:rowOff>180975</xdr:rowOff>
    </xdr:from>
    <xdr:to>
      <xdr:col>311</xdr:col>
      <xdr:colOff>542925</xdr:colOff>
      <xdr:row>2</xdr:row>
      <xdr:rowOff>180975</xdr:rowOff>
    </xdr:to>
    <xdr:pic>
      <xdr:nvPicPr>
        <xdr:cNvPr id="446" name="445 Imagen">
          <a:extLst>
            <a:ext uri="{FF2B5EF4-FFF2-40B4-BE49-F238E27FC236}">
              <a16:creationId xmlns:a16="http://schemas.microsoft.com/office/drawing/2014/main" xmlns="" id="{00000000-0008-0000-06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111100" y="3429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695325</xdr:colOff>
      <xdr:row>10</xdr:row>
      <xdr:rowOff>171450</xdr:rowOff>
    </xdr:from>
    <xdr:to>
      <xdr:col>327</xdr:col>
      <xdr:colOff>571500</xdr:colOff>
      <xdr:row>14</xdr:row>
      <xdr:rowOff>19050</xdr:rowOff>
    </xdr:to>
    <xdr:pic>
      <xdr:nvPicPr>
        <xdr:cNvPr id="447" name="446 Imagen">
          <a:extLst>
            <a:ext uri="{FF2B5EF4-FFF2-40B4-BE49-F238E27FC236}">
              <a16:creationId xmlns:a16="http://schemas.microsoft.com/office/drawing/2014/main" xmlns="" id="{00000000-0008-0000-06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731475" y="2124075"/>
          <a:ext cx="2162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685800</xdr:colOff>
      <xdr:row>17</xdr:row>
      <xdr:rowOff>57150</xdr:rowOff>
    </xdr:from>
    <xdr:to>
      <xdr:col>326</xdr:col>
      <xdr:colOff>733425</xdr:colOff>
      <xdr:row>19</xdr:row>
      <xdr:rowOff>152400</xdr:rowOff>
    </xdr:to>
    <xdr:pic>
      <xdr:nvPicPr>
        <xdr:cNvPr id="448" name="447 Imagen">
          <a:extLst>
            <a:ext uri="{FF2B5EF4-FFF2-40B4-BE49-F238E27FC236}">
              <a16:creationId xmlns:a16="http://schemas.microsoft.com/office/drawing/2014/main" xmlns="" id="{00000000-0008-0000-06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4721950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313</xdr:col>
      <xdr:colOff>266700</xdr:colOff>
      <xdr:row>2</xdr:row>
      <xdr:rowOff>9525</xdr:rowOff>
    </xdr:from>
    <xdr:to>
      <xdr:col>313</xdr:col>
      <xdr:colOff>495300</xdr:colOff>
      <xdr:row>3</xdr:row>
      <xdr:rowOff>19050</xdr:rowOff>
    </xdr:to>
    <xdr:pic>
      <xdr:nvPicPr>
        <xdr:cNvPr id="449" name="448 Imagen">
          <a:extLst>
            <a:ext uri="{FF2B5EF4-FFF2-40B4-BE49-F238E27FC236}">
              <a16:creationId xmlns:a16="http://schemas.microsoft.com/office/drawing/2014/main" xmlns="" id="{00000000-0008-0000-06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5768450" y="361950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314</xdr:col>
      <xdr:colOff>85724</xdr:colOff>
      <xdr:row>1</xdr:row>
      <xdr:rowOff>171450</xdr:rowOff>
    </xdr:from>
    <xdr:to>
      <xdr:col>315</xdr:col>
      <xdr:colOff>19049</xdr:colOff>
      <xdr:row>2</xdr:row>
      <xdr:rowOff>192828</xdr:rowOff>
    </xdr:to>
    <xdr:pic>
      <xdr:nvPicPr>
        <xdr:cNvPr id="450" name="449 Imagen">
          <a:extLst>
            <a:ext uri="{FF2B5EF4-FFF2-40B4-BE49-F238E27FC236}">
              <a16:creationId xmlns:a16="http://schemas.microsoft.com/office/drawing/2014/main" xmlns="" id="{00000000-0008-0000-06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6387574" y="333375"/>
          <a:ext cx="733425" cy="211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457200</xdr:colOff>
      <xdr:row>3</xdr:row>
      <xdr:rowOff>9525</xdr:rowOff>
    </xdr:from>
    <xdr:to>
      <xdr:col>15</xdr:col>
      <xdr:colOff>742950</xdr:colOff>
      <xdr:row>4</xdr:row>
      <xdr:rowOff>38100</xdr:rowOff>
    </xdr:to>
    <xdr:pic>
      <xdr:nvPicPr>
        <xdr:cNvPr id="451" name="450 Imagen">
          <a:extLst>
            <a:ext uri="{FF2B5EF4-FFF2-40B4-BE49-F238E27FC236}">
              <a16:creationId xmlns:a16="http://schemas.microsoft.com/office/drawing/2014/main" xmlns="" id="{00000000-0008-0000-06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8275" y="5619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438150</xdr:colOff>
      <xdr:row>3</xdr:row>
      <xdr:rowOff>19050</xdr:rowOff>
    </xdr:from>
    <xdr:to>
      <xdr:col>16</xdr:col>
      <xdr:colOff>723900</xdr:colOff>
      <xdr:row>4</xdr:row>
      <xdr:rowOff>47625</xdr:rowOff>
    </xdr:to>
    <xdr:pic>
      <xdr:nvPicPr>
        <xdr:cNvPr id="452" name="451 Imagen">
          <a:extLst>
            <a:ext uri="{FF2B5EF4-FFF2-40B4-BE49-F238E27FC236}">
              <a16:creationId xmlns:a16="http://schemas.microsoft.com/office/drawing/2014/main" xmlns="" id="{00000000-0008-0000-06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336625" y="571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7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7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7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7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7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7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7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7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7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7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7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7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7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7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7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7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7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7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7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7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7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7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7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7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7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7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7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7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7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7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7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7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7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7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7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7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7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7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7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7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7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7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7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7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7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7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7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7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7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7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7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7" name="96 Gráfico">
          <a:extLst>
            <a:ext uri="{FF2B5EF4-FFF2-40B4-BE49-F238E27FC236}">
              <a16:creationId xmlns:a16="http://schemas.microsoft.com/office/drawing/2014/main" xmlns="" id="{00000000-0008-0000-07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7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7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7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7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7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7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7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7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7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7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7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7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7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7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7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7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7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7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7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7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7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7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7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7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7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7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7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7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7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7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7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7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7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7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7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7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7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7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7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7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7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7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7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7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7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7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7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7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7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7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7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7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7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7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7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7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7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7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7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7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7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7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7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7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7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7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7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7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7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7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7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7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7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7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7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7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7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7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7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7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7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7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7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7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7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7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7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7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7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7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7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90" name="189 Imagen">
          <a:extLst>
            <a:ext uri="{FF2B5EF4-FFF2-40B4-BE49-F238E27FC236}">
              <a16:creationId xmlns:a16="http://schemas.microsoft.com/office/drawing/2014/main" xmlns="" id="{00000000-0008-0000-07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91" name="190 Imagen">
          <a:extLst>
            <a:ext uri="{FF2B5EF4-FFF2-40B4-BE49-F238E27FC236}">
              <a16:creationId xmlns:a16="http://schemas.microsoft.com/office/drawing/2014/main" xmlns="" id="{00000000-0008-0000-07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2" name="191 Gráfico">
          <a:extLst>
            <a:ext uri="{FF2B5EF4-FFF2-40B4-BE49-F238E27FC236}">
              <a16:creationId xmlns:a16="http://schemas.microsoft.com/office/drawing/2014/main" xmlns="" id="{00000000-0008-0000-07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3" name="192 Gráfico">
          <a:extLst>
            <a:ext uri="{FF2B5EF4-FFF2-40B4-BE49-F238E27FC236}">
              <a16:creationId xmlns:a16="http://schemas.microsoft.com/office/drawing/2014/main" xmlns="" id="{00000000-0008-0000-0700-0000C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7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7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7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7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7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7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7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7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7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7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7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7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7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7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7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7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7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7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7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7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7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7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7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7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7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7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7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7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7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7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7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7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7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7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7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7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7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7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7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7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7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7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7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7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7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7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7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7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7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7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7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7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7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7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7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7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7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7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7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7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7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7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7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7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7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7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7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7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7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7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7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7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7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7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7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7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7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7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7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7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7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7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7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7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7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7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7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7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7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7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5" name="284 Imagen">
          <a:extLst>
            <a:ext uri="{FF2B5EF4-FFF2-40B4-BE49-F238E27FC236}">
              <a16:creationId xmlns:a16="http://schemas.microsoft.com/office/drawing/2014/main" xmlns="" id="{00000000-0008-0000-07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6" name="285 Imagen">
          <a:extLst>
            <a:ext uri="{FF2B5EF4-FFF2-40B4-BE49-F238E27FC236}">
              <a16:creationId xmlns:a16="http://schemas.microsoft.com/office/drawing/2014/main" xmlns="" id="{00000000-0008-0000-07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7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8" name="287 Gráfico">
          <a:extLst>
            <a:ext uri="{FF2B5EF4-FFF2-40B4-BE49-F238E27FC236}">
              <a16:creationId xmlns:a16="http://schemas.microsoft.com/office/drawing/2014/main" xmlns="" id="{00000000-0008-0000-0700-00002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9" name="288 Gráfico">
          <a:extLst>
            <a:ext uri="{FF2B5EF4-FFF2-40B4-BE49-F238E27FC236}">
              <a16:creationId xmlns:a16="http://schemas.microsoft.com/office/drawing/2014/main" xmlns="" id="{00000000-0008-0000-0700-00002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37</xdr:col>
      <xdr:colOff>295275</xdr:colOff>
      <xdr:row>2</xdr:row>
      <xdr:rowOff>142875</xdr:rowOff>
    </xdr:from>
    <xdr:to>
      <xdr:col>37</xdr:col>
      <xdr:colOff>381000</xdr:colOff>
      <xdr:row>4</xdr:row>
      <xdr:rowOff>9525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7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219075</xdr:colOff>
      <xdr:row>1</xdr:row>
      <xdr:rowOff>9525</xdr:rowOff>
    </xdr:from>
    <xdr:to>
      <xdr:col>36</xdr:col>
      <xdr:colOff>581025</xdr:colOff>
      <xdr:row>4</xdr:row>
      <xdr:rowOff>9525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7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285750</xdr:colOff>
      <xdr:row>1</xdr:row>
      <xdr:rowOff>9525</xdr:rowOff>
    </xdr:from>
    <xdr:to>
      <xdr:col>35</xdr:col>
      <xdr:colOff>657225</xdr:colOff>
      <xdr:row>4</xdr:row>
      <xdr:rowOff>9525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7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142875</xdr:colOff>
      <xdr:row>1</xdr:row>
      <xdr:rowOff>21430</xdr:rowOff>
    </xdr:from>
    <xdr:to>
      <xdr:col>48</xdr:col>
      <xdr:colOff>647700</xdr:colOff>
      <xdr:row>4</xdr:row>
      <xdr:rowOff>21431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7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219075</xdr:colOff>
      <xdr:row>1</xdr:row>
      <xdr:rowOff>35718</xdr:rowOff>
    </xdr:from>
    <xdr:to>
      <xdr:col>49</xdr:col>
      <xdr:colOff>581025</xdr:colOff>
      <xdr:row>4</xdr:row>
      <xdr:rowOff>35718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7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228600</xdr:colOff>
      <xdr:row>0</xdr:row>
      <xdr:rowOff>57150</xdr:rowOff>
    </xdr:from>
    <xdr:to>
      <xdr:col>198</xdr:col>
      <xdr:colOff>752475</xdr:colOff>
      <xdr:row>5</xdr:row>
      <xdr:rowOff>19050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7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190500</xdr:colOff>
      <xdr:row>6</xdr:row>
      <xdr:rowOff>9525</xdr:rowOff>
    </xdr:from>
    <xdr:to>
      <xdr:col>198</xdr:col>
      <xdr:colOff>742950</xdr:colOff>
      <xdr:row>11</xdr:row>
      <xdr:rowOff>0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7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7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228600</xdr:colOff>
      <xdr:row>1</xdr:row>
      <xdr:rowOff>0</xdr:rowOff>
    </xdr:from>
    <xdr:to>
      <xdr:col>34</xdr:col>
      <xdr:colOff>600075</xdr:colOff>
      <xdr:row>4</xdr:row>
      <xdr:rowOff>0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7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295275</xdr:colOff>
      <xdr:row>1</xdr:row>
      <xdr:rowOff>9525</xdr:rowOff>
    </xdr:from>
    <xdr:to>
      <xdr:col>33</xdr:col>
      <xdr:colOff>666750</xdr:colOff>
      <xdr:row>4</xdr:row>
      <xdr:rowOff>9525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7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47</xdr:col>
      <xdr:colOff>142875</xdr:colOff>
      <xdr:row>1</xdr:row>
      <xdr:rowOff>35718</xdr:rowOff>
    </xdr:from>
    <xdr:to>
      <xdr:col>47</xdr:col>
      <xdr:colOff>657225</xdr:colOff>
      <xdr:row>4</xdr:row>
      <xdr:rowOff>35718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7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304800</xdr:colOff>
      <xdr:row>1</xdr:row>
      <xdr:rowOff>0</xdr:rowOff>
    </xdr:from>
    <xdr:to>
      <xdr:col>204</xdr:col>
      <xdr:colOff>733425</xdr:colOff>
      <xdr:row>8</xdr:row>
      <xdr:rowOff>47625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7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257175</xdr:colOff>
      <xdr:row>13</xdr:row>
      <xdr:rowOff>19050</xdr:rowOff>
    </xdr:from>
    <xdr:to>
      <xdr:col>204</xdr:col>
      <xdr:colOff>676275</xdr:colOff>
      <xdr:row>20</xdr:row>
      <xdr:rowOff>85725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7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201</xdr:col>
      <xdr:colOff>295275</xdr:colOff>
      <xdr:row>26</xdr:row>
      <xdr:rowOff>0</xdr:rowOff>
    </xdr:from>
    <xdr:to>
      <xdr:col>204</xdr:col>
      <xdr:colOff>723900</xdr:colOff>
      <xdr:row>33</xdr:row>
      <xdr:rowOff>66675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7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704850</xdr:colOff>
      <xdr:row>1</xdr:row>
      <xdr:rowOff>35718</xdr:rowOff>
    </xdr:from>
    <xdr:to>
      <xdr:col>32</xdr:col>
      <xdr:colOff>1076325</xdr:colOff>
      <xdr:row>4</xdr:row>
      <xdr:rowOff>35718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7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46</xdr:col>
      <xdr:colOff>200025</xdr:colOff>
      <xdr:row>1</xdr:row>
      <xdr:rowOff>35718</xdr:rowOff>
    </xdr:from>
    <xdr:to>
      <xdr:col>46</xdr:col>
      <xdr:colOff>714375</xdr:colOff>
      <xdr:row>4</xdr:row>
      <xdr:rowOff>35718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7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638175</xdr:colOff>
      <xdr:row>1</xdr:row>
      <xdr:rowOff>33336</xdr:rowOff>
    </xdr:from>
    <xdr:to>
      <xdr:col>31</xdr:col>
      <xdr:colOff>1009650</xdr:colOff>
      <xdr:row>4</xdr:row>
      <xdr:rowOff>33337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7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2</xdr:row>
      <xdr:rowOff>0</xdr:rowOff>
    </xdr:from>
    <xdr:to>
      <xdr:col>207</xdr:col>
      <xdr:colOff>738178</xdr:colOff>
      <xdr:row>3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7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452428</xdr:colOff>
      <xdr:row>4</xdr:row>
      <xdr:rowOff>0</xdr:rowOff>
    </xdr:from>
    <xdr:to>
      <xdr:col>207</xdr:col>
      <xdr:colOff>738178</xdr:colOff>
      <xdr:row>5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7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6</xdr:row>
      <xdr:rowOff>0</xdr:rowOff>
    </xdr:from>
    <xdr:to>
      <xdr:col>207</xdr:col>
      <xdr:colOff>750084</xdr:colOff>
      <xdr:row>7</xdr:row>
      <xdr:rowOff>28575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7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207</xdr:col>
      <xdr:colOff>464334</xdr:colOff>
      <xdr:row>8</xdr:row>
      <xdr:rowOff>0</xdr:rowOff>
    </xdr:from>
    <xdr:to>
      <xdr:col>207</xdr:col>
      <xdr:colOff>750084</xdr:colOff>
      <xdr:row>9</xdr:row>
      <xdr:rowOff>28575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7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7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583406</xdr:colOff>
      <xdr:row>1</xdr:row>
      <xdr:rowOff>47624</xdr:rowOff>
    </xdr:from>
    <xdr:to>
      <xdr:col>30</xdr:col>
      <xdr:colOff>954881</xdr:colOff>
      <xdr:row>4</xdr:row>
      <xdr:rowOff>47625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7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500052</xdr:colOff>
      <xdr:row>1</xdr:row>
      <xdr:rowOff>35721</xdr:rowOff>
    </xdr:from>
    <xdr:to>
      <xdr:col>29</xdr:col>
      <xdr:colOff>871527</xdr:colOff>
      <xdr:row>4</xdr:row>
      <xdr:rowOff>35722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7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202402</xdr:colOff>
      <xdr:row>1</xdr:row>
      <xdr:rowOff>35721</xdr:rowOff>
    </xdr:from>
    <xdr:to>
      <xdr:col>45</xdr:col>
      <xdr:colOff>716752</xdr:colOff>
      <xdr:row>4</xdr:row>
      <xdr:rowOff>35722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7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2</xdr:row>
      <xdr:rowOff>0</xdr:rowOff>
    </xdr:from>
    <xdr:to>
      <xdr:col>210</xdr:col>
      <xdr:colOff>750084</xdr:colOff>
      <xdr:row>3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7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3</xdr:row>
      <xdr:rowOff>0</xdr:rowOff>
    </xdr:from>
    <xdr:to>
      <xdr:col>210</xdr:col>
      <xdr:colOff>750084</xdr:colOff>
      <xdr:row>4</xdr:row>
      <xdr:rowOff>28575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7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4</xdr:row>
      <xdr:rowOff>0</xdr:rowOff>
    </xdr:from>
    <xdr:to>
      <xdr:col>210</xdr:col>
      <xdr:colOff>750084</xdr:colOff>
      <xdr:row>5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7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5</xdr:row>
      <xdr:rowOff>0</xdr:rowOff>
    </xdr:from>
    <xdr:to>
      <xdr:col>210</xdr:col>
      <xdr:colOff>750084</xdr:colOff>
      <xdr:row>6</xdr:row>
      <xdr:rowOff>28575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7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210</xdr:col>
      <xdr:colOff>464334</xdr:colOff>
      <xdr:row>6</xdr:row>
      <xdr:rowOff>23812</xdr:rowOff>
    </xdr:from>
    <xdr:to>
      <xdr:col>210</xdr:col>
      <xdr:colOff>750084</xdr:colOff>
      <xdr:row>7</xdr:row>
      <xdr:rowOff>52387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7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7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642938</xdr:colOff>
      <xdr:row>1</xdr:row>
      <xdr:rowOff>47625</xdr:rowOff>
    </xdr:from>
    <xdr:to>
      <xdr:col>28</xdr:col>
      <xdr:colOff>1004888</xdr:colOff>
      <xdr:row>4</xdr:row>
      <xdr:rowOff>47625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7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702469</xdr:colOff>
      <xdr:row>1</xdr:row>
      <xdr:rowOff>47625</xdr:rowOff>
    </xdr:from>
    <xdr:to>
      <xdr:col>27</xdr:col>
      <xdr:colOff>1121569</xdr:colOff>
      <xdr:row>4</xdr:row>
      <xdr:rowOff>47625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7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190496</xdr:colOff>
      <xdr:row>1</xdr:row>
      <xdr:rowOff>35721</xdr:rowOff>
    </xdr:from>
    <xdr:to>
      <xdr:col>44</xdr:col>
      <xdr:colOff>704846</xdr:colOff>
      <xdr:row>4</xdr:row>
      <xdr:rowOff>35722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7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464343</xdr:colOff>
      <xdr:row>2</xdr:row>
      <xdr:rowOff>0</xdr:rowOff>
    </xdr:from>
    <xdr:to>
      <xdr:col>213</xdr:col>
      <xdr:colOff>750093</xdr:colOff>
      <xdr:row>3</xdr:row>
      <xdr:rowOff>28575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7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464344</xdr:colOff>
      <xdr:row>2</xdr:row>
      <xdr:rowOff>154780</xdr:rowOff>
    </xdr:from>
    <xdr:to>
      <xdr:col>213</xdr:col>
      <xdr:colOff>750094</xdr:colOff>
      <xdr:row>4</xdr:row>
      <xdr:rowOff>16668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7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440532</xdr:colOff>
      <xdr:row>4</xdr:row>
      <xdr:rowOff>11906</xdr:rowOff>
    </xdr:from>
    <xdr:to>
      <xdr:col>213</xdr:col>
      <xdr:colOff>726282</xdr:colOff>
      <xdr:row>5</xdr:row>
      <xdr:rowOff>40481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7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5</xdr:row>
      <xdr:rowOff>11906</xdr:rowOff>
    </xdr:from>
    <xdr:to>
      <xdr:col>213</xdr:col>
      <xdr:colOff>726281</xdr:colOff>
      <xdr:row>6</xdr:row>
      <xdr:rowOff>40481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7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452438</xdr:colOff>
      <xdr:row>6</xdr:row>
      <xdr:rowOff>0</xdr:rowOff>
    </xdr:from>
    <xdr:to>
      <xdr:col>213</xdr:col>
      <xdr:colOff>738188</xdr:colOff>
      <xdr:row>7</xdr:row>
      <xdr:rowOff>28575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7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213</xdr:col>
      <xdr:colOff>440531</xdr:colOff>
      <xdr:row>7</xdr:row>
      <xdr:rowOff>23814</xdr:rowOff>
    </xdr:from>
    <xdr:to>
      <xdr:col>213</xdr:col>
      <xdr:colOff>726281</xdr:colOff>
      <xdr:row>8</xdr:row>
      <xdr:rowOff>0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7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7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738172</xdr:colOff>
      <xdr:row>1</xdr:row>
      <xdr:rowOff>35718</xdr:rowOff>
    </xdr:from>
    <xdr:to>
      <xdr:col>26</xdr:col>
      <xdr:colOff>1157272</xdr:colOff>
      <xdr:row>4</xdr:row>
      <xdr:rowOff>35718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7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761984</xdr:colOff>
      <xdr:row>1</xdr:row>
      <xdr:rowOff>35718</xdr:rowOff>
    </xdr:from>
    <xdr:to>
      <xdr:col>25</xdr:col>
      <xdr:colOff>1181084</xdr:colOff>
      <xdr:row>4</xdr:row>
      <xdr:rowOff>35718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7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202402</xdr:colOff>
      <xdr:row>1</xdr:row>
      <xdr:rowOff>35721</xdr:rowOff>
    </xdr:from>
    <xdr:to>
      <xdr:col>43</xdr:col>
      <xdr:colOff>716752</xdr:colOff>
      <xdr:row>4</xdr:row>
      <xdr:rowOff>35722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7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428625</xdr:colOff>
      <xdr:row>2</xdr:row>
      <xdr:rowOff>11906</xdr:rowOff>
    </xdr:from>
    <xdr:to>
      <xdr:col>216</xdr:col>
      <xdr:colOff>714375</xdr:colOff>
      <xdr:row>3</xdr:row>
      <xdr:rowOff>40481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7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464344</xdr:colOff>
      <xdr:row>3</xdr:row>
      <xdr:rowOff>11906</xdr:rowOff>
    </xdr:from>
    <xdr:to>
      <xdr:col>216</xdr:col>
      <xdr:colOff>750094</xdr:colOff>
      <xdr:row>4</xdr:row>
      <xdr:rowOff>40481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7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440531</xdr:colOff>
      <xdr:row>4</xdr:row>
      <xdr:rowOff>0</xdr:rowOff>
    </xdr:from>
    <xdr:to>
      <xdr:col>216</xdr:col>
      <xdr:colOff>726281</xdr:colOff>
      <xdr:row>5</xdr:row>
      <xdr:rowOff>28575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7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476251</xdr:colOff>
      <xdr:row>4</xdr:row>
      <xdr:rowOff>166686</xdr:rowOff>
    </xdr:from>
    <xdr:to>
      <xdr:col>217</xdr:col>
      <xdr:colOff>1</xdr:colOff>
      <xdr:row>6</xdr:row>
      <xdr:rowOff>28574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7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488156</xdr:colOff>
      <xdr:row>6</xdr:row>
      <xdr:rowOff>23812</xdr:rowOff>
    </xdr:from>
    <xdr:to>
      <xdr:col>217</xdr:col>
      <xdr:colOff>11906</xdr:colOff>
      <xdr:row>7</xdr:row>
      <xdr:rowOff>52387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7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428624</xdr:colOff>
      <xdr:row>6</xdr:row>
      <xdr:rowOff>166686</xdr:rowOff>
    </xdr:from>
    <xdr:to>
      <xdr:col>216</xdr:col>
      <xdr:colOff>714374</xdr:colOff>
      <xdr:row>8</xdr:row>
      <xdr:rowOff>28574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7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216</xdr:col>
      <xdr:colOff>452438</xdr:colOff>
      <xdr:row>8</xdr:row>
      <xdr:rowOff>11907</xdr:rowOff>
    </xdr:from>
    <xdr:to>
      <xdr:col>216</xdr:col>
      <xdr:colOff>738188</xdr:colOff>
      <xdr:row>9</xdr:row>
      <xdr:rowOff>40482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7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7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797719</xdr:colOff>
      <xdr:row>1</xdr:row>
      <xdr:rowOff>47625</xdr:rowOff>
    </xdr:from>
    <xdr:to>
      <xdr:col>24</xdr:col>
      <xdr:colOff>1216819</xdr:colOff>
      <xdr:row>4</xdr:row>
      <xdr:rowOff>47626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7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785813</xdr:colOff>
      <xdr:row>1</xdr:row>
      <xdr:rowOff>11906</xdr:rowOff>
    </xdr:from>
    <xdr:to>
      <xdr:col>23</xdr:col>
      <xdr:colOff>1204913</xdr:colOff>
      <xdr:row>4</xdr:row>
      <xdr:rowOff>11906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7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178593</xdr:colOff>
      <xdr:row>1</xdr:row>
      <xdr:rowOff>35718</xdr:rowOff>
    </xdr:from>
    <xdr:to>
      <xdr:col>42</xdr:col>
      <xdr:colOff>692943</xdr:colOff>
      <xdr:row>4</xdr:row>
      <xdr:rowOff>35719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7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488157</xdr:colOff>
      <xdr:row>2</xdr:row>
      <xdr:rowOff>23813</xdr:rowOff>
    </xdr:from>
    <xdr:to>
      <xdr:col>220</xdr:col>
      <xdr:colOff>11907</xdr:colOff>
      <xdr:row>3</xdr:row>
      <xdr:rowOff>52388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7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3</xdr:row>
      <xdr:rowOff>11907</xdr:rowOff>
    </xdr:from>
    <xdr:to>
      <xdr:col>220</xdr:col>
      <xdr:colOff>0</xdr:colOff>
      <xdr:row>4</xdr:row>
      <xdr:rowOff>40482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7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476250</xdr:colOff>
      <xdr:row>4</xdr:row>
      <xdr:rowOff>0</xdr:rowOff>
    </xdr:from>
    <xdr:to>
      <xdr:col>220</xdr:col>
      <xdr:colOff>0</xdr:colOff>
      <xdr:row>5</xdr:row>
      <xdr:rowOff>28575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7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464344</xdr:colOff>
      <xdr:row>5</xdr:row>
      <xdr:rowOff>0</xdr:rowOff>
    </xdr:from>
    <xdr:to>
      <xdr:col>219</xdr:col>
      <xdr:colOff>750094</xdr:colOff>
      <xdr:row>6</xdr:row>
      <xdr:rowOff>28575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7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6</xdr:row>
      <xdr:rowOff>11906</xdr:rowOff>
    </xdr:from>
    <xdr:to>
      <xdr:col>219</xdr:col>
      <xdr:colOff>750093</xdr:colOff>
      <xdr:row>7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7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440532</xdr:colOff>
      <xdr:row>7</xdr:row>
      <xdr:rowOff>11906</xdr:rowOff>
    </xdr:from>
    <xdr:to>
      <xdr:col>219</xdr:col>
      <xdr:colOff>726282</xdr:colOff>
      <xdr:row>8</xdr:row>
      <xdr:rowOff>40481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7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452438</xdr:colOff>
      <xdr:row>8</xdr:row>
      <xdr:rowOff>11906</xdr:rowOff>
    </xdr:from>
    <xdr:to>
      <xdr:col>219</xdr:col>
      <xdr:colOff>738188</xdr:colOff>
      <xdr:row>9</xdr:row>
      <xdr:rowOff>40481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7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219</xdr:col>
      <xdr:colOff>464343</xdr:colOff>
      <xdr:row>9</xdr:row>
      <xdr:rowOff>11906</xdr:rowOff>
    </xdr:from>
    <xdr:to>
      <xdr:col>219</xdr:col>
      <xdr:colOff>750093</xdr:colOff>
      <xdr:row>10</xdr:row>
      <xdr:rowOff>40481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7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7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821532</xdr:colOff>
      <xdr:row>1</xdr:row>
      <xdr:rowOff>35719</xdr:rowOff>
    </xdr:from>
    <xdr:to>
      <xdr:col>22</xdr:col>
      <xdr:colOff>1240632</xdr:colOff>
      <xdr:row>4</xdr:row>
      <xdr:rowOff>35720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7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762000</xdr:colOff>
      <xdr:row>1</xdr:row>
      <xdr:rowOff>23812</xdr:rowOff>
    </xdr:from>
    <xdr:to>
      <xdr:col>21</xdr:col>
      <xdr:colOff>1181100</xdr:colOff>
      <xdr:row>4</xdr:row>
      <xdr:rowOff>23813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7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214313</xdr:colOff>
      <xdr:row>1</xdr:row>
      <xdr:rowOff>47624</xdr:rowOff>
    </xdr:from>
    <xdr:to>
      <xdr:col>41</xdr:col>
      <xdr:colOff>728663</xdr:colOff>
      <xdr:row>4</xdr:row>
      <xdr:rowOff>47625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7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2</xdr:row>
      <xdr:rowOff>0</xdr:rowOff>
    </xdr:from>
    <xdr:to>
      <xdr:col>222</xdr:col>
      <xdr:colOff>750094</xdr:colOff>
      <xdr:row>3</xdr:row>
      <xdr:rowOff>28575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7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3</xdr:row>
      <xdr:rowOff>23812</xdr:rowOff>
    </xdr:from>
    <xdr:to>
      <xdr:col>222</xdr:col>
      <xdr:colOff>750094</xdr:colOff>
      <xdr:row>4</xdr:row>
      <xdr:rowOff>52387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7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4</xdr:row>
      <xdr:rowOff>23813</xdr:rowOff>
    </xdr:from>
    <xdr:to>
      <xdr:col>223</xdr:col>
      <xdr:colOff>11906</xdr:colOff>
      <xdr:row>5</xdr:row>
      <xdr:rowOff>52388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7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5</xdr:row>
      <xdr:rowOff>11906</xdr:rowOff>
    </xdr:from>
    <xdr:to>
      <xdr:col>223</xdr:col>
      <xdr:colOff>11906</xdr:colOff>
      <xdr:row>6</xdr:row>
      <xdr:rowOff>40481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7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476250</xdr:colOff>
      <xdr:row>5</xdr:row>
      <xdr:rowOff>142874</xdr:rowOff>
    </xdr:from>
    <xdr:to>
      <xdr:col>223</xdr:col>
      <xdr:colOff>0</xdr:colOff>
      <xdr:row>7</xdr:row>
      <xdr:rowOff>4762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7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488156</xdr:colOff>
      <xdr:row>7</xdr:row>
      <xdr:rowOff>11906</xdr:rowOff>
    </xdr:from>
    <xdr:to>
      <xdr:col>223</xdr:col>
      <xdr:colOff>11906</xdr:colOff>
      <xdr:row>8</xdr:row>
      <xdr:rowOff>40481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7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8</xdr:row>
      <xdr:rowOff>0</xdr:rowOff>
    </xdr:from>
    <xdr:to>
      <xdr:col>222</xdr:col>
      <xdr:colOff>750094</xdr:colOff>
      <xdr:row>9</xdr:row>
      <xdr:rowOff>28575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7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464344</xdr:colOff>
      <xdr:row>9</xdr:row>
      <xdr:rowOff>0</xdr:rowOff>
    </xdr:from>
    <xdr:to>
      <xdr:col>222</xdr:col>
      <xdr:colOff>750094</xdr:colOff>
      <xdr:row>10</xdr:row>
      <xdr:rowOff>28575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7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222</xdr:col>
      <xdr:colOff>440531</xdr:colOff>
      <xdr:row>10</xdr:row>
      <xdr:rowOff>11907</xdr:rowOff>
    </xdr:from>
    <xdr:to>
      <xdr:col>222</xdr:col>
      <xdr:colOff>726281</xdr:colOff>
      <xdr:row>11</xdr:row>
      <xdr:rowOff>40482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7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773906</xdr:colOff>
      <xdr:row>1</xdr:row>
      <xdr:rowOff>35718</xdr:rowOff>
    </xdr:from>
    <xdr:to>
      <xdr:col>20</xdr:col>
      <xdr:colOff>1193006</xdr:colOff>
      <xdr:row>4</xdr:row>
      <xdr:rowOff>35719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7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785812</xdr:colOff>
      <xdr:row>1</xdr:row>
      <xdr:rowOff>35718</xdr:rowOff>
    </xdr:from>
    <xdr:to>
      <xdr:col>19</xdr:col>
      <xdr:colOff>1204912</xdr:colOff>
      <xdr:row>4</xdr:row>
      <xdr:rowOff>35719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7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535780</xdr:colOff>
      <xdr:row>1</xdr:row>
      <xdr:rowOff>47626</xdr:rowOff>
    </xdr:from>
    <xdr:to>
      <xdr:col>40</xdr:col>
      <xdr:colOff>1040605</xdr:colOff>
      <xdr:row>4</xdr:row>
      <xdr:rowOff>47627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7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066905" y="214314"/>
          <a:ext cx="504825" cy="523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2</xdr:row>
      <xdr:rowOff>0</xdr:rowOff>
    </xdr:from>
    <xdr:to>
      <xdr:col>225</xdr:col>
      <xdr:colOff>726281</xdr:colOff>
      <xdr:row>3</xdr:row>
      <xdr:rowOff>28575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7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3</xdr:row>
      <xdr:rowOff>23813</xdr:rowOff>
    </xdr:from>
    <xdr:to>
      <xdr:col>225</xdr:col>
      <xdr:colOff>750094</xdr:colOff>
      <xdr:row>4</xdr:row>
      <xdr:rowOff>52388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7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11906</xdr:rowOff>
    </xdr:from>
    <xdr:to>
      <xdr:col>225</xdr:col>
      <xdr:colOff>750093</xdr:colOff>
      <xdr:row>5</xdr:row>
      <xdr:rowOff>40481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7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464343</xdr:colOff>
      <xdr:row>4</xdr:row>
      <xdr:rowOff>154781</xdr:rowOff>
    </xdr:from>
    <xdr:to>
      <xdr:col>225</xdr:col>
      <xdr:colOff>750093</xdr:colOff>
      <xdr:row>6</xdr:row>
      <xdr:rowOff>16669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7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6</xdr:row>
      <xdr:rowOff>11906</xdr:rowOff>
    </xdr:from>
    <xdr:to>
      <xdr:col>226</xdr:col>
      <xdr:colOff>0</xdr:colOff>
      <xdr:row>7</xdr:row>
      <xdr:rowOff>40481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7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6</xdr:row>
      <xdr:rowOff>154781</xdr:rowOff>
    </xdr:from>
    <xdr:to>
      <xdr:col>225</xdr:col>
      <xdr:colOff>750094</xdr:colOff>
      <xdr:row>8</xdr:row>
      <xdr:rowOff>16669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7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464344</xdr:colOff>
      <xdr:row>8</xdr:row>
      <xdr:rowOff>0</xdr:rowOff>
    </xdr:from>
    <xdr:to>
      <xdr:col>225</xdr:col>
      <xdr:colOff>750094</xdr:colOff>
      <xdr:row>9</xdr:row>
      <xdr:rowOff>28575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7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9</xdr:row>
      <xdr:rowOff>11907</xdr:rowOff>
    </xdr:from>
    <xdr:to>
      <xdr:col>226</xdr:col>
      <xdr:colOff>0</xdr:colOff>
      <xdr:row>10</xdr:row>
      <xdr:rowOff>40482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7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440531</xdr:colOff>
      <xdr:row>10</xdr:row>
      <xdr:rowOff>0</xdr:rowOff>
    </xdr:from>
    <xdr:to>
      <xdr:col>225</xdr:col>
      <xdr:colOff>726281</xdr:colOff>
      <xdr:row>11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7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225</xdr:col>
      <xdr:colOff>476250</xdr:colOff>
      <xdr:row>11</xdr:row>
      <xdr:rowOff>23813</xdr:rowOff>
    </xdr:from>
    <xdr:to>
      <xdr:col>226</xdr:col>
      <xdr:colOff>0</xdr:colOff>
      <xdr:row>12</xdr:row>
      <xdr:rowOff>0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7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7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7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81" name="380 Imagen">
          <a:extLst>
            <a:ext uri="{FF2B5EF4-FFF2-40B4-BE49-F238E27FC236}">
              <a16:creationId xmlns:a16="http://schemas.microsoft.com/office/drawing/2014/main" xmlns="" id="{00000000-0008-0000-07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82" name="381 Imagen">
          <a:extLst>
            <a:ext uri="{FF2B5EF4-FFF2-40B4-BE49-F238E27FC236}">
              <a16:creationId xmlns:a16="http://schemas.microsoft.com/office/drawing/2014/main" xmlns="" id="{00000000-0008-0000-07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7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4" name="383 Gráfico">
          <a:extLst>
            <a:ext uri="{FF2B5EF4-FFF2-40B4-BE49-F238E27FC236}">
              <a16:creationId xmlns:a16="http://schemas.microsoft.com/office/drawing/2014/main" xmlns="" id="{00000000-0008-0000-0700-00008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5" name="384 Gráfico">
          <a:extLst>
            <a:ext uri="{FF2B5EF4-FFF2-40B4-BE49-F238E27FC236}">
              <a16:creationId xmlns:a16="http://schemas.microsoft.com/office/drawing/2014/main" xmlns="" id="{00000000-0008-0000-0700-00008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6" name="385 Imagen">
          <a:extLst>
            <a:ext uri="{FF2B5EF4-FFF2-40B4-BE49-F238E27FC236}">
              <a16:creationId xmlns:a16="http://schemas.microsoft.com/office/drawing/2014/main" xmlns="" id="{00000000-0008-0000-07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28673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7" name="386 Imagen">
          <a:extLst>
            <a:ext uri="{FF2B5EF4-FFF2-40B4-BE49-F238E27FC236}">
              <a16:creationId xmlns:a16="http://schemas.microsoft.com/office/drawing/2014/main" xmlns="" id="{00000000-0008-0000-07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28673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8" name="387 Imagen">
          <a:extLst>
            <a:ext uri="{FF2B5EF4-FFF2-40B4-BE49-F238E27FC236}">
              <a16:creationId xmlns:a16="http://schemas.microsoft.com/office/drawing/2014/main" xmlns="" id="{00000000-0008-0000-07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28673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135735</xdr:colOff>
      <xdr:row>3</xdr:row>
      <xdr:rowOff>0</xdr:rowOff>
    </xdr:from>
    <xdr:to>
      <xdr:col>14</xdr:col>
      <xdr:colOff>421485</xdr:colOff>
      <xdr:row>4</xdr:row>
      <xdr:rowOff>28575</xdr:rowOff>
    </xdr:to>
    <xdr:pic>
      <xdr:nvPicPr>
        <xdr:cNvPr id="389" name="388 Imagen">
          <a:extLst>
            <a:ext uri="{FF2B5EF4-FFF2-40B4-BE49-F238E27FC236}">
              <a16:creationId xmlns:a16="http://schemas.microsoft.com/office/drawing/2014/main" xmlns="" id="{00000000-0008-0000-07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28673" y="500063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928679</xdr:colOff>
      <xdr:row>0</xdr:row>
      <xdr:rowOff>83348</xdr:rowOff>
    </xdr:from>
    <xdr:to>
      <xdr:col>18</xdr:col>
      <xdr:colOff>1376354</xdr:colOff>
      <xdr:row>3</xdr:row>
      <xdr:rowOff>92873</xdr:rowOff>
    </xdr:to>
    <xdr:pic>
      <xdr:nvPicPr>
        <xdr:cNvPr id="391" name="390 Imagen">
          <a:extLst>
            <a:ext uri="{FF2B5EF4-FFF2-40B4-BE49-F238E27FC236}">
              <a16:creationId xmlns:a16="http://schemas.microsoft.com/office/drawing/2014/main" xmlns="" id="{00000000-0008-0000-07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800960" y="83348"/>
          <a:ext cx="447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761984</xdr:colOff>
      <xdr:row>0</xdr:row>
      <xdr:rowOff>142887</xdr:rowOff>
    </xdr:from>
    <xdr:to>
      <xdr:col>39</xdr:col>
      <xdr:colOff>1371584</xdr:colOff>
      <xdr:row>3</xdr:row>
      <xdr:rowOff>142887</xdr:rowOff>
    </xdr:to>
    <xdr:pic>
      <xdr:nvPicPr>
        <xdr:cNvPr id="392" name="391 Imagen">
          <a:extLst>
            <a:ext uri="{FF2B5EF4-FFF2-40B4-BE49-F238E27FC236}">
              <a16:creationId xmlns:a16="http://schemas.microsoft.com/office/drawing/2014/main" xmlns="" id="{00000000-0008-0000-07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71578" y="142887"/>
          <a:ext cx="6096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390" name="389 Imagen">
          <a:extLst>
            <a:ext uri="{FF2B5EF4-FFF2-40B4-BE49-F238E27FC236}">
              <a16:creationId xmlns:a16="http://schemas.microsoft.com/office/drawing/2014/main" xmlns="" id="{00000000-0008-0000-07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33337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393" name="392 Imagen">
          <a:extLst>
            <a:ext uri="{FF2B5EF4-FFF2-40B4-BE49-F238E27FC236}">
              <a16:creationId xmlns:a16="http://schemas.microsoft.com/office/drawing/2014/main" xmlns="" id="{00000000-0008-0000-07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547688"/>
          <a:ext cx="285750" cy="195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394" name="393 Imagen">
          <a:extLst>
            <a:ext uri="{FF2B5EF4-FFF2-40B4-BE49-F238E27FC236}">
              <a16:creationId xmlns:a16="http://schemas.microsoft.com/office/drawing/2014/main" xmlns="" id="{00000000-0008-0000-07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702469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395" name="394 Imagen">
          <a:extLst>
            <a:ext uri="{FF2B5EF4-FFF2-40B4-BE49-F238E27FC236}">
              <a16:creationId xmlns:a16="http://schemas.microsoft.com/office/drawing/2014/main" xmlns="" id="{00000000-0008-0000-07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845344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396" name="395 Imagen">
          <a:extLst>
            <a:ext uri="{FF2B5EF4-FFF2-40B4-BE49-F238E27FC236}">
              <a16:creationId xmlns:a16="http://schemas.microsoft.com/office/drawing/2014/main" xmlns="" id="{00000000-0008-0000-07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059656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397" name="396 Imagen">
          <a:extLst>
            <a:ext uri="{FF2B5EF4-FFF2-40B4-BE49-F238E27FC236}">
              <a16:creationId xmlns:a16="http://schemas.microsoft.com/office/drawing/2014/main" xmlns="" id="{00000000-0008-0000-07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20253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398" name="397 Imagen">
          <a:extLst>
            <a:ext uri="{FF2B5EF4-FFF2-40B4-BE49-F238E27FC236}">
              <a16:creationId xmlns:a16="http://schemas.microsoft.com/office/drawing/2014/main" xmlns="" id="{00000000-0008-0000-07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428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399" name="398 Imagen">
          <a:extLst>
            <a:ext uri="{FF2B5EF4-FFF2-40B4-BE49-F238E27FC236}">
              <a16:creationId xmlns:a16="http://schemas.microsoft.com/office/drawing/2014/main" xmlns="" id="{00000000-0008-0000-07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63115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00" name="399 Imagen">
          <a:extLst>
            <a:ext uri="{FF2B5EF4-FFF2-40B4-BE49-F238E27FC236}">
              <a16:creationId xmlns:a16="http://schemas.microsoft.com/office/drawing/2014/main" xmlns="" id="{00000000-0008-0000-07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1809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01" name="400 Imagen">
          <a:extLst>
            <a:ext uri="{FF2B5EF4-FFF2-40B4-BE49-F238E27FC236}">
              <a16:creationId xmlns:a16="http://schemas.microsoft.com/office/drawing/2014/main" xmlns="" id="{00000000-0008-0000-07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2024063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02" name="401 Imagen">
          <a:extLst>
            <a:ext uri="{FF2B5EF4-FFF2-40B4-BE49-F238E27FC236}">
              <a16:creationId xmlns:a16="http://schemas.microsoft.com/office/drawing/2014/main" xmlns="" id="{00000000-0008-0000-07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33337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03" name="402 Imagen">
          <a:extLst>
            <a:ext uri="{FF2B5EF4-FFF2-40B4-BE49-F238E27FC236}">
              <a16:creationId xmlns:a16="http://schemas.microsoft.com/office/drawing/2014/main" xmlns="" id="{00000000-0008-0000-07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547688"/>
          <a:ext cx="285750" cy="195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04" name="403 Imagen">
          <a:extLst>
            <a:ext uri="{FF2B5EF4-FFF2-40B4-BE49-F238E27FC236}">
              <a16:creationId xmlns:a16="http://schemas.microsoft.com/office/drawing/2014/main" xmlns="" id="{00000000-0008-0000-07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702469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05" name="404 Imagen">
          <a:extLst>
            <a:ext uri="{FF2B5EF4-FFF2-40B4-BE49-F238E27FC236}">
              <a16:creationId xmlns:a16="http://schemas.microsoft.com/office/drawing/2014/main" xmlns="" id="{00000000-0008-0000-07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845344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06" name="405 Imagen">
          <a:extLst>
            <a:ext uri="{FF2B5EF4-FFF2-40B4-BE49-F238E27FC236}">
              <a16:creationId xmlns:a16="http://schemas.microsoft.com/office/drawing/2014/main" xmlns="" id="{00000000-0008-0000-07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059656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07" name="406 Imagen">
          <a:extLst>
            <a:ext uri="{FF2B5EF4-FFF2-40B4-BE49-F238E27FC236}">
              <a16:creationId xmlns:a16="http://schemas.microsoft.com/office/drawing/2014/main" xmlns="" id="{00000000-0008-0000-07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20253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08" name="407 Imagen">
          <a:extLst>
            <a:ext uri="{FF2B5EF4-FFF2-40B4-BE49-F238E27FC236}">
              <a16:creationId xmlns:a16="http://schemas.microsoft.com/office/drawing/2014/main" xmlns="" id="{00000000-0008-0000-07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428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09" name="408 Imagen">
          <a:extLst>
            <a:ext uri="{FF2B5EF4-FFF2-40B4-BE49-F238E27FC236}">
              <a16:creationId xmlns:a16="http://schemas.microsoft.com/office/drawing/2014/main" xmlns="" id="{00000000-0008-0000-07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63115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10" name="409 Imagen">
          <a:extLst>
            <a:ext uri="{FF2B5EF4-FFF2-40B4-BE49-F238E27FC236}">
              <a16:creationId xmlns:a16="http://schemas.microsoft.com/office/drawing/2014/main" xmlns="" id="{00000000-0008-0000-07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1809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11" name="410 Imagen">
          <a:extLst>
            <a:ext uri="{FF2B5EF4-FFF2-40B4-BE49-F238E27FC236}">
              <a16:creationId xmlns:a16="http://schemas.microsoft.com/office/drawing/2014/main" xmlns="" id="{00000000-0008-0000-07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2024063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12" name="411 Imagen">
          <a:extLst>
            <a:ext uri="{FF2B5EF4-FFF2-40B4-BE49-F238E27FC236}">
              <a16:creationId xmlns:a16="http://schemas.microsoft.com/office/drawing/2014/main" xmlns="" id="{00000000-0008-0000-07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33337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13" name="412 Imagen">
          <a:extLst>
            <a:ext uri="{FF2B5EF4-FFF2-40B4-BE49-F238E27FC236}">
              <a16:creationId xmlns:a16="http://schemas.microsoft.com/office/drawing/2014/main" xmlns="" id="{00000000-0008-0000-07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547688"/>
          <a:ext cx="285750" cy="195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14" name="413 Imagen">
          <a:extLst>
            <a:ext uri="{FF2B5EF4-FFF2-40B4-BE49-F238E27FC236}">
              <a16:creationId xmlns:a16="http://schemas.microsoft.com/office/drawing/2014/main" xmlns="" id="{00000000-0008-0000-07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702469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15" name="414 Imagen">
          <a:extLst>
            <a:ext uri="{FF2B5EF4-FFF2-40B4-BE49-F238E27FC236}">
              <a16:creationId xmlns:a16="http://schemas.microsoft.com/office/drawing/2014/main" xmlns="" id="{00000000-0008-0000-07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845344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16" name="415 Imagen">
          <a:extLst>
            <a:ext uri="{FF2B5EF4-FFF2-40B4-BE49-F238E27FC236}">
              <a16:creationId xmlns:a16="http://schemas.microsoft.com/office/drawing/2014/main" xmlns="" id="{00000000-0008-0000-07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059656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17" name="416 Imagen">
          <a:extLst>
            <a:ext uri="{FF2B5EF4-FFF2-40B4-BE49-F238E27FC236}">
              <a16:creationId xmlns:a16="http://schemas.microsoft.com/office/drawing/2014/main" xmlns="" id="{00000000-0008-0000-07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20253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18" name="417 Imagen">
          <a:extLst>
            <a:ext uri="{FF2B5EF4-FFF2-40B4-BE49-F238E27FC236}">
              <a16:creationId xmlns:a16="http://schemas.microsoft.com/office/drawing/2014/main" xmlns="" id="{00000000-0008-0000-07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428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19" name="418 Imagen">
          <a:extLst>
            <a:ext uri="{FF2B5EF4-FFF2-40B4-BE49-F238E27FC236}">
              <a16:creationId xmlns:a16="http://schemas.microsoft.com/office/drawing/2014/main" xmlns="" id="{00000000-0008-0000-07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63115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20" name="419 Imagen">
          <a:extLst>
            <a:ext uri="{FF2B5EF4-FFF2-40B4-BE49-F238E27FC236}">
              <a16:creationId xmlns:a16="http://schemas.microsoft.com/office/drawing/2014/main" xmlns="" id="{00000000-0008-0000-07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1809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21" name="420 Imagen">
          <a:extLst>
            <a:ext uri="{FF2B5EF4-FFF2-40B4-BE49-F238E27FC236}">
              <a16:creationId xmlns:a16="http://schemas.microsoft.com/office/drawing/2014/main" xmlns="" id="{00000000-0008-0000-07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2024063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2</xdr:row>
      <xdr:rowOff>0</xdr:rowOff>
    </xdr:from>
    <xdr:to>
      <xdr:col>228</xdr:col>
      <xdr:colOff>726281</xdr:colOff>
      <xdr:row>3</xdr:row>
      <xdr:rowOff>28575</xdr:rowOff>
    </xdr:to>
    <xdr:pic>
      <xdr:nvPicPr>
        <xdr:cNvPr id="422" name="421 Imagen">
          <a:extLst>
            <a:ext uri="{FF2B5EF4-FFF2-40B4-BE49-F238E27FC236}">
              <a16:creationId xmlns:a16="http://schemas.microsoft.com/office/drawing/2014/main" xmlns="" id="{00000000-0008-0000-07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33337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3</xdr:row>
      <xdr:rowOff>23813</xdr:rowOff>
    </xdr:from>
    <xdr:to>
      <xdr:col>228</xdr:col>
      <xdr:colOff>750094</xdr:colOff>
      <xdr:row>4</xdr:row>
      <xdr:rowOff>52388</xdr:rowOff>
    </xdr:to>
    <xdr:pic>
      <xdr:nvPicPr>
        <xdr:cNvPr id="423" name="422 Imagen">
          <a:extLst>
            <a:ext uri="{FF2B5EF4-FFF2-40B4-BE49-F238E27FC236}">
              <a16:creationId xmlns:a16="http://schemas.microsoft.com/office/drawing/2014/main" xmlns="" id="{00000000-0008-0000-07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547688"/>
          <a:ext cx="285750" cy="1952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11906</xdr:rowOff>
    </xdr:from>
    <xdr:to>
      <xdr:col>228</xdr:col>
      <xdr:colOff>750093</xdr:colOff>
      <xdr:row>5</xdr:row>
      <xdr:rowOff>40481</xdr:rowOff>
    </xdr:to>
    <xdr:pic>
      <xdr:nvPicPr>
        <xdr:cNvPr id="424" name="423 Imagen">
          <a:extLst>
            <a:ext uri="{FF2B5EF4-FFF2-40B4-BE49-F238E27FC236}">
              <a16:creationId xmlns:a16="http://schemas.microsoft.com/office/drawing/2014/main" xmlns="" id="{00000000-0008-0000-07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702469"/>
          <a:ext cx="285750" cy="1952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464343</xdr:colOff>
      <xdr:row>4</xdr:row>
      <xdr:rowOff>154781</xdr:rowOff>
    </xdr:from>
    <xdr:to>
      <xdr:col>228</xdr:col>
      <xdr:colOff>750093</xdr:colOff>
      <xdr:row>6</xdr:row>
      <xdr:rowOff>16669</xdr:rowOff>
    </xdr:to>
    <xdr:pic>
      <xdr:nvPicPr>
        <xdr:cNvPr id="425" name="424 Imagen">
          <a:extLst>
            <a:ext uri="{FF2B5EF4-FFF2-40B4-BE49-F238E27FC236}">
              <a16:creationId xmlns:a16="http://schemas.microsoft.com/office/drawing/2014/main" xmlns="" id="{00000000-0008-0000-07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1" y="845344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6</xdr:row>
      <xdr:rowOff>11906</xdr:rowOff>
    </xdr:from>
    <xdr:to>
      <xdr:col>229</xdr:col>
      <xdr:colOff>0</xdr:colOff>
      <xdr:row>7</xdr:row>
      <xdr:rowOff>40481</xdr:rowOff>
    </xdr:to>
    <xdr:pic>
      <xdr:nvPicPr>
        <xdr:cNvPr id="426" name="425 Imagen">
          <a:extLst>
            <a:ext uri="{FF2B5EF4-FFF2-40B4-BE49-F238E27FC236}">
              <a16:creationId xmlns:a16="http://schemas.microsoft.com/office/drawing/2014/main" xmlns="" id="{00000000-0008-0000-07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059656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6</xdr:row>
      <xdr:rowOff>154781</xdr:rowOff>
    </xdr:from>
    <xdr:to>
      <xdr:col>228</xdr:col>
      <xdr:colOff>750094</xdr:colOff>
      <xdr:row>8</xdr:row>
      <xdr:rowOff>16669</xdr:rowOff>
    </xdr:to>
    <xdr:pic>
      <xdr:nvPicPr>
        <xdr:cNvPr id="427" name="426 Imagen">
          <a:extLst>
            <a:ext uri="{FF2B5EF4-FFF2-40B4-BE49-F238E27FC236}">
              <a16:creationId xmlns:a16="http://schemas.microsoft.com/office/drawing/2014/main" xmlns="" id="{00000000-0008-0000-07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20253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464344</xdr:colOff>
      <xdr:row>8</xdr:row>
      <xdr:rowOff>0</xdr:rowOff>
    </xdr:from>
    <xdr:to>
      <xdr:col>228</xdr:col>
      <xdr:colOff>750094</xdr:colOff>
      <xdr:row>9</xdr:row>
      <xdr:rowOff>28575</xdr:rowOff>
    </xdr:to>
    <xdr:pic>
      <xdr:nvPicPr>
        <xdr:cNvPr id="428" name="427 Imagen">
          <a:extLst>
            <a:ext uri="{FF2B5EF4-FFF2-40B4-BE49-F238E27FC236}">
              <a16:creationId xmlns:a16="http://schemas.microsoft.com/office/drawing/2014/main" xmlns="" id="{00000000-0008-0000-07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39032" y="1428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9</xdr:row>
      <xdr:rowOff>11907</xdr:rowOff>
    </xdr:from>
    <xdr:to>
      <xdr:col>229</xdr:col>
      <xdr:colOff>0</xdr:colOff>
      <xdr:row>10</xdr:row>
      <xdr:rowOff>40482</xdr:rowOff>
    </xdr:to>
    <xdr:pic>
      <xdr:nvPicPr>
        <xdr:cNvPr id="429" name="428 Imagen">
          <a:extLst>
            <a:ext uri="{FF2B5EF4-FFF2-40B4-BE49-F238E27FC236}">
              <a16:creationId xmlns:a16="http://schemas.microsoft.com/office/drawing/2014/main" xmlns="" id="{00000000-0008-0000-07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163115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440531</xdr:colOff>
      <xdr:row>10</xdr:row>
      <xdr:rowOff>0</xdr:rowOff>
    </xdr:from>
    <xdr:to>
      <xdr:col>228</xdr:col>
      <xdr:colOff>726281</xdr:colOff>
      <xdr:row>11</xdr:row>
      <xdr:rowOff>28575</xdr:rowOff>
    </xdr:to>
    <xdr:pic>
      <xdr:nvPicPr>
        <xdr:cNvPr id="430" name="429 Imagen">
          <a:extLst>
            <a:ext uri="{FF2B5EF4-FFF2-40B4-BE49-F238E27FC236}">
              <a16:creationId xmlns:a16="http://schemas.microsoft.com/office/drawing/2014/main" xmlns="" id="{00000000-0008-0000-07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15219" y="1809750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476250</xdr:colOff>
      <xdr:row>11</xdr:row>
      <xdr:rowOff>23813</xdr:rowOff>
    </xdr:from>
    <xdr:to>
      <xdr:col>229</xdr:col>
      <xdr:colOff>0</xdr:colOff>
      <xdr:row>12</xdr:row>
      <xdr:rowOff>0</xdr:rowOff>
    </xdr:to>
    <xdr:pic>
      <xdr:nvPicPr>
        <xdr:cNvPr id="431" name="430 Imagen">
          <a:extLst>
            <a:ext uri="{FF2B5EF4-FFF2-40B4-BE49-F238E27FC236}">
              <a16:creationId xmlns:a16="http://schemas.microsoft.com/office/drawing/2014/main" xmlns="" id="{00000000-0008-0000-07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1350938" y="2024063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228</xdr:col>
      <xdr:colOff>392906</xdr:colOff>
      <xdr:row>1</xdr:row>
      <xdr:rowOff>11906</xdr:rowOff>
    </xdr:from>
    <xdr:to>
      <xdr:col>228</xdr:col>
      <xdr:colOff>735806</xdr:colOff>
      <xdr:row>2</xdr:row>
      <xdr:rowOff>11906</xdr:rowOff>
    </xdr:to>
    <xdr:pic>
      <xdr:nvPicPr>
        <xdr:cNvPr id="433" name="432 Imagen">
          <a:extLst>
            <a:ext uri="{FF2B5EF4-FFF2-40B4-BE49-F238E27FC236}">
              <a16:creationId xmlns:a16="http://schemas.microsoft.com/office/drawing/2014/main" xmlns="" id="{00000000-0008-0000-07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4060500" y="178594"/>
          <a:ext cx="3429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302</xdr:col>
      <xdr:colOff>444954</xdr:colOff>
      <xdr:row>2</xdr:row>
      <xdr:rowOff>42182</xdr:rowOff>
    </xdr:from>
    <xdr:to>
      <xdr:col>302</xdr:col>
      <xdr:colOff>587829</xdr:colOff>
      <xdr:row>3</xdr:row>
      <xdr:rowOff>42182</xdr:rowOff>
    </xdr:to>
    <xdr:pic>
      <xdr:nvPicPr>
        <xdr:cNvPr id="432" name="431 Imagen">
          <a:extLst>
            <a:ext uri="{FF2B5EF4-FFF2-40B4-BE49-F238E27FC236}">
              <a16:creationId xmlns:a16="http://schemas.microsoft.com/office/drawing/2014/main" xmlns="" id="{00000000-0008-0000-07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5231079" y="394607"/>
          <a:ext cx="1428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303</xdr:col>
      <xdr:colOff>340179</xdr:colOff>
      <xdr:row>1</xdr:row>
      <xdr:rowOff>183696</xdr:rowOff>
    </xdr:from>
    <xdr:to>
      <xdr:col>303</xdr:col>
      <xdr:colOff>483054</xdr:colOff>
      <xdr:row>2</xdr:row>
      <xdr:rowOff>183696</xdr:rowOff>
    </xdr:to>
    <xdr:pic>
      <xdr:nvPicPr>
        <xdr:cNvPr id="434" name="433 Imagen">
          <a:extLst>
            <a:ext uri="{FF2B5EF4-FFF2-40B4-BE49-F238E27FC236}">
              <a16:creationId xmlns:a16="http://schemas.microsoft.com/office/drawing/2014/main" xmlns="" id="{00000000-0008-0000-07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88179" y="374196"/>
          <a:ext cx="1428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304</xdr:col>
      <xdr:colOff>296956</xdr:colOff>
      <xdr:row>2</xdr:row>
      <xdr:rowOff>9203</xdr:rowOff>
    </xdr:from>
    <xdr:to>
      <xdr:col>304</xdr:col>
      <xdr:colOff>506506</xdr:colOff>
      <xdr:row>3</xdr:row>
      <xdr:rowOff>9203</xdr:rowOff>
    </xdr:to>
    <xdr:pic>
      <xdr:nvPicPr>
        <xdr:cNvPr id="435" name="434 Imagen">
          <a:extLst>
            <a:ext uri="{FF2B5EF4-FFF2-40B4-BE49-F238E27FC236}">
              <a16:creationId xmlns:a16="http://schemas.microsoft.com/office/drawing/2014/main" xmlns="" id="{00000000-0008-0000-07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106956" y="390203"/>
          <a:ext cx="20955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305</xdr:col>
      <xdr:colOff>278945</xdr:colOff>
      <xdr:row>2</xdr:row>
      <xdr:rowOff>34017</xdr:rowOff>
    </xdr:from>
    <xdr:to>
      <xdr:col>305</xdr:col>
      <xdr:colOff>545645</xdr:colOff>
      <xdr:row>3</xdr:row>
      <xdr:rowOff>34017</xdr:rowOff>
    </xdr:to>
    <xdr:pic>
      <xdr:nvPicPr>
        <xdr:cNvPr id="436" name="435 Imagen">
          <a:extLst>
            <a:ext uri="{FF2B5EF4-FFF2-40B4-BE49-F238E27FC236}">
              <a16:creationId xmlns:a16="http://schemas.microsoft.com/office/drawing/2014/main" xmlns="" id="{00000000-0008-0000-07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0945" y="415017"/>
          <a:ext cx="266700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306</xdr:col>
      <xdr:colOff>145677</xdr:colOff>
      <xdr:row>2</xdr:row>
      <xdr:rowOff>0</xdr:rowOff>
    </xdr:from>
    <xdr:to>
      <xdr:col>306</xdr:col>
      <xdr:colOff>555252</xdr:colOff>
      <xdr:row>3</xdr:row>
      <xdr:rowOff>0</xdr:rowOff>
    </xdr:to>
    <xdr:pic>
      <xdr:nvPicPr>
        <xdr:cNvPr id="437" name="436 Imagen">
          <a:extLst>
            <a:ext uri="{FF2B5EF4-FFF2-40B4-BE49-F238E27FC236}">
              <a16:creationId xmlns:a16="http://schemas.microsoft.com/office/drawing/2014/main" xmlns="" id="{00000000-0008-0000-07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79677" y="381000"/>
          <a:ext cx="40957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72838</xdr:colOff>
      <xdr:row>5</xdr:row>
      <xdr:rowOff>117662</xdr:rowOff>
    </xdr:from>
    <xdr:to>
      <xdr:col>318</xdr:col>
      <xdr:colOff>720538</xdr:colOff>
      <xdr:row>9</xdr:row>
      <xdr:rowOff>127187</xdr:rowOff>
    </xdr:to>
    <xdr:pic>
      <xdr:nvPicPr>
        <xdr:cNvPr id="438" name="437 Imagen">
          <a:extLst>
            <a:ext uri="{FF2B5EF4-FFF2-40B4-BE49-F238E27FC236}">
              <a16:creationId xmlns:a16="http://schemas.microsoft.com/office/drawing/2014/main" xmlns="" id="{00000000-0008-0000-07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930838" y="1098737"/>
          <a:ext cx="21717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501315</xdr:colOff>
      <xdr:row>11</xdr:row>
      <xdr:rowOff>140368</xdr:rowOff>
    </xdr:from>
    <xdr:to>
      <xdr:col>318</xdr:col>
      <xdr:colOff>729915</xdr:colOff>
      <xdr:row>15</xdr:row>
      <xdr:rowOff>35593</xdr:rowOff>
    </xdr:to>
    <xdr:pic>
      <xdr:nvPicPr>
        <xdr:cNvPr id="439" name="438 Imagen">
          <a:extLst>
            <a:ext uri="{FF2B5EF4-FFF2-40B4-BE49-F238E27FC236}">
              <a16:creationId xmlns:a16="http://schemas.microsoft.com/office/drawing/2014/main" xmlns="" id="{00000000-0008-0000-07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359315" y="2321593"/>
          <a:ext cx="175260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316</xdr:col>
      <xdr:colOff>352426</xdr:colOff>
      <xdr:row>22</xdr:row>
      <xdr:rowOff>95250</xdr:rowOff>
    </xdr:from>
    <xdr:to>
      <xdr:col>322</xdr:col>
      <xdr:colOff>57150</xdr:colOff>
      <xdr:row>39</xdr:row>
      <xdr:rowOff>85725</xdr:rowOff>
    </xdr:to>
    <xdr:graphicFrame macro="">
      <xdr:nvGraphicFramePr>
        <xdr:cNvPr id="80" name="79 Gráfico">
          <a:extLst>
            <a:ext uri="{FF2B5EF4-FFF2-40B4-BE49-F238E27FC236}">
              <a16:creationId xmlns:a16="http://schemas.microsoft.com/office/drawing/2014/main" xmlns="" id="{00000000-0008-0000-07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316</xdr:col>
      <xdr:colOff>495300</xdr:colOff>
      <xdr:row>17</xdr:row>
      <xdr:rowOff>57150</xdr:rowOff>
    </xdr:from>
    <xdr:to>
      <xdr:col>318</xdr:col>
      <xdr:colOff>542925</xdr:colOff>
      <xdr:row>19</xdr:row>
      <xdr:rowOff>152400</xdr:rowOff>
    </xdr:to>
    <xdr:pic>
      <xdr:nvPicPr>
        <xdr:cNvPr id="441" name="440 Imagen">
          <a:extLst>
            <a:ext uri="{FF2B5EF4-FFF2-40B4-BE49-F238E27FC236}">
              <a16:creationId xmlns:a16="http://schemas.microsoft.com/office/drawing/2014/main" xmlns="" id="{00000000-0008-0000-07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615425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209550</xdr:colOff>
      <xdr:row>1</xdr:row>
      <xdr:rowOff>171450</xdr:rowOff>
    </xdr:from>
    <xdr:to>
      <xdr:col>307</xdr:col>
      <xdr:colOff>438150</xdr:colOff>
      <xdr:row>2</xdr:row>
      <xdr:rowOff>190500</xdr:rowOff>
    </xdr:to>
    <xdr:pic>
      <xdr:nvPicPr>
        <xdr:cNvPr id="442" name="441 Imagen">
          <a:extLst>
            <a:ext uri="{FF2B5EF4-FFF2-40B4-BE49-F238E27FC236}">
              <a16:creationId xmlns:a16="http://schemas.microsoft.com/office/drawing/2014/main" xmlns="" id="{00000000-0008-0000-07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8805675" y="333375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307</xdr:col>
      <xdr:colOff>733425</xdr:colOff>
      <xdr:row>2</xdr:row>
      <xdr:rowOff>19050</xdr:rowOff>
    </xdr:from>
    <xdr:to>
      <xdr:col>308</xdr:col>
      <xdr:colOff>828675</xdr:colOff>
      <xdr:row>3</xdr:row>
      <xdr:rowOff>66675</xdr:rowOff>
    </xdr:to>
    <xdr:pic>
      <xdr:nvPicPr>
        <xdr:cNvPr id="444" name="443 Imagen">
          <a:extLst>
            <a:ext uri="{FF2B5EF4-FFF2-40B4-BE49-F238E27FC236}">
              <a16:creationId xmlns:a16="http://schemas.microsoft.com/office/drawing/2014/main" xmlns="" id="{00000000-0008-0000-07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9329550" y="371475"/>
          <a:ext cx="857250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309</xdr:col>
      <xdr:colOff>95250</xdr:colOff>
      <xdr:row>2</xdr:row>
      <xdr:rowOff>19050</xdr:rowOff>
    </xdr:from>
    <xdr:to>
      <xdr:col>309</xdr:col>
      <xdr:colOff>733425</xdr:colOff>
      <xdr:row>3</xdr:row>
      <xdr:rowOff>9525</xdr:rowOff>
    </xdr:to>
    <xdr:pic>
      <xdr:nvPicPr>
        <xdr:cNvPr id="464" name="463 Imagen">
          <a:extLst>
            <a:ext uri="{FF2B5EF4-FFF2-40B4-BE49-F238E27FC236}">
              <a16:creationId xmlns:a16="http://schemas.microsoft.com/office/drawing/2014/main" xmlns="" id="{00000000-0008-0000-07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0339200" y="371475"/>
          <a:ext cx="6381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322</xdr:col>
      <xdr:colOff>238125</xdr:colOff>
      <xdr:row>22</xdr:row>
      <xdr:rowOff>95250</xdr:rowOff>
    </xdr:from>
    <xdr:to>
      <xdr:col>328</xdr:col>
      <xdr:colOff>161925</xdr:colOff>
      <xdr:row>39</xdr:row>
      <xdr:rowOff>85725</xdr:rowOff>
    </xdr:to>
    <xdr:graphicFrame macro="">
      <xdr:nvGraphicFramePr>
        <xdr:cNvPr id="272" name="271 Gráfico">
          <a:extLst>
            <a:ext uri="{FF2B5EF4-FFF2-40B4-BE49-F238E27FC236}">
              <a16:creationId xmlns:a16="http://schemas.microsoft.com/office/drawing/2014/main" xmlns="" id="{00000000-0008-0000-0700-00001001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324</xdr:col>
      <xdr:colOff>590550</xdr:colOff>
      <xdr:row>3</xdr:row>
      <xdr:rowOff>171450</xdr:rowOff>
    </xdr:from>
    <xdr:to>
      <xdr:col>327</xdr:col>
      <xdr:colOff>723900</xdr:colOff>
      <xdr:row>7</xdr:row>
      <xdr:rowOff>114300</xdr:rowOff>
    </xdr:to>
    <xdr:pic>
      <xdr:nvPicPr>
        <xdr:cNvPr id="445" name="444 Imagen">
          <a:extLst>
            <a:ext uri="{FF2B5EF4-FFF2-40B4-BE49-F238E27FC236}">
              <a16:creationId xmlns:a16="http://schemas.microsoft.com/office/drawing/2014/main" xmlns="" id="{00000000-0008-0000-07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769200" y="723900"/>
          <a:ext cx="241935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312</xdr:col>
      <xdr:colOff>95250</xdr:colOff>
      <xdr:row>2</xdr:row>
      <xdr:rowOff>19050</xdr:rowOff>
    </xdr:from>
    <xdr:to>
      <xdr:col>312</xdr:col>
      <xdr:colOff>628650</xdr:colOff>
      <xdr:row>3</xdr:row>
      <xdr:rowOff>9525</xdr:rowOff>
    </xdr:to>
    <xdr:pic>
      <xdr:nvPicPr>
        <xdr:cNvPr id="446" name="445 Imagen">
          <a:extLst>
            <a:ext uri="{FF2B5EF4-FFF2-40B4-BE49-F238E27FC236}">
              <a16:creationId xmlns:a16="http://schemas.microsoft.com/office/drawing/2014/main" xmlns="" id="{00000000-0008-0000-07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939400" y="371475"/>
          <a:ext cx="5334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310</xdr:col>
      <xdr:colOff>285750</xdr:colOff>
      <xdr:row>2</xdr:row>
      <xdr:rowOff>38100</xdr:rowOff>
    </xdr:from>
    <xdr:to>
      <xdr:col>310</xdr:col>
      <xdr:colOff>552450</xdr:colOff>
      <xdr:row>3</xdr:row>
      <xdr:rowOff>28575</xdr:rowOff>
    </xdr:to>
    <xdr:pic>
      <xdr:nvPicPr>
        <xdr:cNvPr id="447" name="446 Imagen">
          <a:extLst>
            <a:ext uri="{FF2B5EF4-FFF2-40B4-BE49-F238E27FC236}">
              <a16:creationId xmlns:a16="http://schemas.microsoft.com/office/drawing/2014/main" xmlns="" id="{00000000-0008-0000-07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329800" y="390525"/>
          <a:ext cx="2667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311</xdr:col>
      <xdr:colOff>209550</xdr:colOff>
      <xdr:row>1</xdr:row>
      <xdr:rowOff>180975</xdr:rowOff>
    </xdr:from>
    <xdr:to>
      <xdr:col>311</xdr:col>
      <xdr:colOff>542925</xdr:colOff>
      <xdr:row>2</xdr:row>
      <xdr:rowOff>180975</xdr:rowOff>
    </xdr:to>
    <xdr:pic>
      <xdr:nvPicPr>
        <xdr:cNvPr id="468" name="467 Imagen">
          <a:extLst>
            <a:ext uri="{FF2B5EF4-FFF2-40B4-BE49-F238E27FC236}">
              <a16:creationId xmlns:a16="http://schemas.microsoft.com/office/drawing/2014/main" xmlns="" id="{00000000-0008-0000-07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2053700" y="342900"/>
          <a:ext cx="33337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695325</xdr:colOff>
      <xdr:row>10</xdr:row>
      <xdr:rowOff>171450</xdr:rowOff>
    </xdr:from>
    <xdr:to>
      <xdr:col>327</xdr:col>
      <xdr:colOff>571500</xdr:colOff>
      <xdr:row>14</xdr:row>
      <xdr:rowOff>19050</xdr:rowOff>
    </xdr:to>
    <xdr:pic>
      <xdr:nvPicPr>
        <xdr:cNvPr id="469" name="468 Imagen">
          <a:extLst>
            <a:ext uri="{FF2B5EF4-FFF2-40B4-BE49-F238E27FC236}">
              <a16:creationId xmlns:a16="http://schemas.microsoft.com/office/drawing/2014/main" xmlns="" id="{00000000-0008-0000-07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873975" y="2124075"/>
          <a:ext cx="21621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324</xdr:col>
      <xdr:colOff>685800</xdr:colOff>
      <xdr:row>17</xdr:row>
      <xdr:rowOff>57150</xdr:rowOff>
    </xdr:from>
    <xdr:to>
      <xdr:col>326</xdr:col>
      <xdr:colOff>733425</xdr:colOff>
      <xdr:row>19</xdr:row>
      <xdr:rowOff>152400</xdr:rowOff>
    </xdr:to>
    <xdr:pic>
      <xdr:nvPicPr>
        <xdr:cNvPr id="470" name="469 Imagen">
          <a:extLst>
            <a:ext uri="{FF2B5EF4-FFF2-40B4-BE49-F238E27FC236}">
              <a16:creationId xmlns:a16="http://schemas.microsoft.com/office/drawing/2014/main" xmlns="" id="{00000000-0008-0000-07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1864450" y="3352800"/>
          <a:ext cx="1571625" cy="44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313</xdr:col>
      <xdr:colOff>266700</xdr:colOff>
      <xdr:row>2</xdr:row>
      <xdr:rowOff>9525</xdr:rowOff>
    </xdr:from>
    <xdr:to>
      <xdr:col>313</xdr:col>
      <xdr:colOff>495300</xdr:colOff>
      <xdr:row>3</xdr:row>
      <xdr:rowOff>19050</xdr:rowOff>
    </xdr:to>
    <xdr:pic>
      <xdr:nvPicPr>
        <xdr:cNvPr id="471" name="470 Imagen">
          <a:extLst>
            <a:ext uri="{FF2B5EF4-FFF2-40B4-BE49-F238E27FC236}">
              <a16:creationId xmlns:a16="http://schemas.microsoft.com/office/drawing/2014/main" xmlns="" id="{00000000-0008-0000-07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3711050" y="361950"/>
          <a:ext cx="22860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314</xdr:col>
      <xdr:colOff>85724</xdr:colOff>
      <xdr:row>1</xdr:row>
      <xdr:rowOff>171450</xdr:rowOff>
    </xdr:from>
    <xdr:to>
      <xdr:col>315</xdr:col>
      <xdr:colOff>19049</xdr:colOff>
      <xdr:row>2</xdr:row>
      <xdr:rowOff>192828</xdr:rowOff>
    </xdr:to>
    <xdr:pic>
      <xdr:nvPicPr>
        <xdr:cNvPr id="491" name="490 Imagen">
          <a:extLst>
            <a:ext uri="{FF2B5EF4-FFF2-40B4-BE49-F238E27FC236}">
              <a16:creationId xmlns:a16="http://schemas.microsoft.com/office/drawing/2014/main" xmlns="" id="{00000000-0008-0000-07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4330174" y="333375"/>
          <a:ext cx="733425" cy="211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457200</xdr:colOff>
      <xdr:row>3</xdr:row>
      <xdr:rowOff>9525</xdr:rowOff>
    </xdr:from>
    <xdr:to>
      <xdr:col>15</xdr:col>
      <xdr:colOff>742950</xdr:colOff>
      <xdr:row>4</xdr:row>
      <xdr:rowOff>38100</xdr:rowOff>
    </xdr:to>
    <xdr:pic>
      <xdr:nvPicPr>
        <xdr:cNvPr id="492" name="491 Imagen">
          <a:extLst>
            <a:ext uri="{FF2B5EF4-FFF2-40B4-BE49-F238E27FC236}">
              <a16:creationId xmlns:a16="http://schemas.microsoft.com/office/drawing/2014/main" xmlns="" id="{00000000-0008-0000-07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8275" y="561975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438150</xdr:colOff>
      <xdr:row>3</xdr:row>
      <xdr:rowOff>19050</xdr:rowOff>
    </xdr:from>
    <xdr:to>
      <xdr:col>16</xdr:col>
      <xdr:colOff>723900</xdr:colOff>
      <xdr:row>4</xdr:row>
      <xdr:rowOff>47625</xdr:rowOff>
    </xdr:to>
    <xdr:pic>
      <xdr:nvPicPr>
        <xdr:cNvPr id="493" name="492 Imagen">
          <a:extLst>
            <a:ext uri="{FF2B5EF4-FFF2-40B4-BE49-F238E27FC236}">
              <a16:creationId xmlns:a16="http://schemas.microsoft.com/office/drawing/2014/main" xmlns="" id="{00000000-0008-0000-07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336625" y="571500"/>
          <a:ext cx="28575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8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8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8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8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8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8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8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8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8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8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8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8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8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8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8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8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8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8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8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8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8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8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8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8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8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8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8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13718" y="190501"/>
          <a:ext cx="504825" cy="500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8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8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8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8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8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8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8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8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8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8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8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7" name="96 Gráfico">
          <a:extLst>
            <a:ext uri="{FF2B5EF4-FFF2-40B4-BE49-F238E27FC236}">
              <a16:creationId xmlns:a16="http://schemas.microsoft.com/office/drawing/2014/main" xmlns="" id="{00000000-0008-0000-08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8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8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8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8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8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8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8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8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8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8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8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8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8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8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8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8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8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8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8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8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8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8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8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8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8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8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8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8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8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8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8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8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8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8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8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8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8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8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8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8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8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8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8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8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8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8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8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8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8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8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8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8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8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8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8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8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8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8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8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8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8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8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8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8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8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8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8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8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8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8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8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8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8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8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8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8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8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8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176" name="175 Imagen">
          <a:extLst>
            <a:ext uri="{FF2B5EF4-FFF2-40B4-BE49-F238E27FC236}">
              <a16:creationId xmlns:a16="http://schemas.microsoft.com/office/drawing/2014/main" xmlns="" id="{00000000-0008-0000-08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8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8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8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8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8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8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8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8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8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8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8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8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8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90" name="189 Imagen">
          <a:extLst>
            <a:ext uri="{FF2B5EF4-FFF2-40B4-BE49-F238E27FC236}">
              <a16:creationId xmlns:a16="http://schemas.microsoft.com/office/drawing/2014/main" xmlns="" id="{00000000-0008-0000-08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91" name="190 Imagen">
          <a:extLst>
            <a:ext uri="{FF2B5EF4-FFF2-40B4-BE49-F238E27FC236}">
              <a16:creationId xmlns:a16="http://schemas.microsoft.com/office/drawing/2014/main" xmlns="" id="{00000000-0008-0000-08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2" name="191 Gráfico">
          <a:extLst>
            <a:ext uri="{FF2B5EF4-FFF2-40B4-BE49-F238E27FC236}">
              <a16:creationId xmlns:a16="http://schemas.microsoft.com/office/drawing/2014/main" xmlns="" id="{00000000-0008-0000-08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3" name="192 Gráfico">
          <a:extLst>
            <a:ext uri="{FF2B5EF4-FFF2-40B4-BE49-F238E27FC236}">
              <a16:creationId xmlns:a16="http://schemas.microsoft.com/office/drawing/2014/main" xmlns="" id="{00000000-0008-0000-0800-0000C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8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8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8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8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8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8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8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8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8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8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8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8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8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8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8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8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8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8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8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8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8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8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8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8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8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8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8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8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8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8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8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8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8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8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8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8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8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8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8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8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8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8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8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8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8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8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8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8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8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8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8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8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8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8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8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8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8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8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8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8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8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8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8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8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8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8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8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8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8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8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8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8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8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8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8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8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8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8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272" name="271 Imagen">
          <a:extLst>
            <a:ext uri="{FF2B5EF4-FFF2-40B4-BE49-F238E27FC236}">
              <a16:creationId xmlns:a16="http://schemas.microsoft.com/office/drawing/2014/main" xmlns="" id="{00000000-0008-0000-08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8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8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8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8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8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8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8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8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8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8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8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8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5" name="284 Imagen">
          <a:extLst>
            <a:ext uri="{FF2B5EF4-FFF2-40B4-BE49-F238E27FC236}">
              <a16:creationId xmlns:a16="http://schemas.microsoft.com/office/drawing/2014/main" xmlns="" id="{00000000-0008-0000-08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6" name="285 Imagen">
          <a:extLst>
            <a:ext uri="{FF2B5EF4-FFF2-40B4-BE49-F238E27FC236}">
              <a16:creationId xmlns:a16="http://schemas.microsoft.com/office/drawing/2014/main" xmlns="" id="{00000000-0008-0000-08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8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8" name="287 Gráfico">
          <a:extLst>
            <a:ext uri="{FF2B5EF4-FFF2-40B4-BE49-F238E27FC236}">
              <a16:creationId xmlns:a16="http://schemas.microsoft.com/office/drawing/2014/main" xmlns="" id="{00000000-0008-0000-0800-00002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9" name="288 Gráfico">
          <a:extLst>
            <a:ext uri="{FF2B5EF4-FFF2-40B4-BE49-F238E27FC236}">
              <a16:creationId xmlns:a16="http://schemas.microsoft.com/office/drawing/2014/main" xmlns="" id="{00000000-0008-0000-0800-00002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8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8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8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8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8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8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8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8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8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8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8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8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8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8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8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8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8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8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8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8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8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8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8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8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8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8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8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8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8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8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8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8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8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8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8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8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8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8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8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8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8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8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8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8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8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8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8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8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8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8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8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8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8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8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8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8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8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8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8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8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8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8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8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8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8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8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8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8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8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8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8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8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8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8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8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8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8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8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8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8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8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8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8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8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8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8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8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8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8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8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8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81" name="380 Imagen">
          <a:extLst>
            <a:ext uri="{FF2B5EF4-FFF2-40B4-BE49-F238E27FC236}">
              <a16:creationId xmlns:a16="http://schemas.microsoft.com/office/drawing/2014/main" xmlns="" id="{00000000-0008-0000-08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82" name="381 Imagen">
          <a:extLst>
            <a:ext uri="{FF2B5EF4-FFF2-40B4-BE49-F238E27FC236}">
              <a16:creationId xmlns:a16="http://schemas.microsoft.com/office/drawing/2014/main" xmlns="" id="{00000000-0008-0000-08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8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4" name="383 Gráfico">
          <a:extLst>
            <a:ext uri="{FF2B5EF4-FFF2-40B4-BE49-F238E27FC236}">
              <a16:creationId xmlns:a16="http://schemas.microsoft.com/office/drawing/2014/main" xmlns="" id="{00000000-0008-0000-0800-00008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5" name="384 Gráfico">
          <a:extLst>
            <a:ext uri="{FF2B5EF4-FFF2-40B4-BE49-F238E27FC236}">
              <a16:creationId xmlns:a16="http://schemas.microsoft.com/office/drawing/2014/main" xmlns="" id="{00000000-0008-0000-0800-00008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9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9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9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9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9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9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9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9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9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9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9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9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9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9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9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9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9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9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9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9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9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9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9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9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9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9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9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9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9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9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9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9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9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9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9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9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9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9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9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9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9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9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9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7" name="96 Gráfico">
          <a:extLst>
            <a:ext uri="{FF2B5EF4-FFF2-40B4-BE49-F238E27FC236}">
              <a16:creationId xmlns:a16="http://schemas.microsoft.com/office/drawing/2014/main" xmlns="" id="{00000000-0008-0000-09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9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9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9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9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9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9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9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9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9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9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9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9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9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9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9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9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9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9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9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9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9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9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9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9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9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9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9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9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9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9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9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9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9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9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9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9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9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9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9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9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9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9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9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9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9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9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9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9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9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9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9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9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9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9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9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9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9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9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9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9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9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9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9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9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9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9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9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9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9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9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9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9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9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9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9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9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9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9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176" name="175 Imagen">
          <a:extLst>
            <a:ext uri="{FF2B5EF4-FFF2-40B4-BE49-F238E27FC236}">
              <a16:creationId xmlns:a16="http://schemas.microsoft.com/office/drawing/2014/main" xmlns="" id="{00000000-0008-0000-09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9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9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9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9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9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9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9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9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9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9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9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9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9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90" name="189 Imagen">
          <a:extLst>
            <a:ext uri="{FF2B5EF4-FFF2-40B4-BE49-F238E27FC236}">
              <a16:creationId xmlns:a16="http://schemas.microsoft.com/office/drawing/2014/main" xmlns="" id="{00000000-0008-0000-09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91" name="190 Imagen">
          <a:extLst>
            <a:ext uri="{FF2B5EF4-FFF2-40B4-BE49-F238E27FC236}">
              <a16:creationId xmlns:a16="http://schemas.microsoft.com/office/drawing/2014/main" xmlns="" id="{00000000-0008-0000-09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2" name="191 Gráfico">
          <a:extLst>
            <a:ext uri="{FF2B5EF4-FFF2-40B4-BE49-F238E27FC236}">
              <a16:creationId xmlns:a16="http://schemas.microsoft.com/office/drawing/2014/main" xmlns="" id="{00000000-0008-0000-09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3" name="192 Gráfico">
          <a:extLst>
            <a:ext uri="{FF2B5EF4-FFF2-40B4-BE49-F238E27FC236}">
              <a16:creationId xmlns:a16="http://schemas.microsoft.com/office/drawing/2014/main" xmlns="" id="{00000000-0008-0000-0900-0000C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9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9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9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9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9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9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9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9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9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9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9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9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9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9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9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9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9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9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9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9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9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9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9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9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9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9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9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9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9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9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9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9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9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9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9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9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9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9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9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9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9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9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9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9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9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9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9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9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9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9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9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9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9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9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9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9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9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9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9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9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9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9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9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9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9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9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9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9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9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9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9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9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9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9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9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9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9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9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272" name="271 Imagen">
          <a:extLst>
            <a:ext uri="{FF2B5EF4-FFF2-40B4-BE49-F238E27FC236}">
              <a16:creationId xmlns:a16="http://schemas.microsoft.com/office/drawing/2014/main" xmlns="" id="{00000000-0008-0000-09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9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9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9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9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9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9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9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9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9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9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9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9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5" name="284 Imagen">
          <a:extLst>
            <a:ext uri="{FF2B5EF4-FFF2-40B4-BE49-F238E27FC236}">
              <a16:creationId xmlns:a16="http://schemas.microsoft.com/office/drawing/2014/main" xmlns="" id="{00000000-0008-0000-09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6" name="285 Imagen">
          <a:extLst>
            <a:ext uri="{FF2B5EF4-FFF2-40B4-BE49-F238E27FC236}">
              <a16:creationId xmlns:a16="http://schemas.microsoft.com/office/drawing/2014/main" xmlns="" id="{00000000-0008-0000-09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9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8" name="287 Gráfico">
          <a:extLst>
            <a:ext uri="{FF2B5EF4-FFF2-40B4-BE49-F238E27FC236}">
              <a16:creationId xmlns:a16="http://schemas.microsoft.com/office/drawing/2014/main" xmlns="" id="{00000000-0008-0000-0900-00002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9" name="288 Gráfico">
          <a:extLst>
            <a:ext uri="{FF2B5EF4-FFF2-40B4-BE49-F238E27FC236}">
              <a16:creationId xmlns:a16="http://schemas.microsoft.com/office/drawing/2014/main" xmlns="" id="{00000000-0008-0000-0900-00002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9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9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9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9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9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9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9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9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9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9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9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9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9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9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9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9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9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9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9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9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9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9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9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9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9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9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9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9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9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9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9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9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9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9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9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9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9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9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9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9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9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9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9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9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9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9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9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9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9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9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9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9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9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9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9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9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9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9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9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9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9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9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9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9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9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9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9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9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9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9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9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9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9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9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9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9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9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9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9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9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9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9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9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9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9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9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9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9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9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9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9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81" name="380 Imagen">
          <a:extLst>
            <a:ext uri="{FF2B5EF4-FFF2-40B4-BE49-F238E27FC236}">
              <a16:creationId xmlns:a16="http://schemas.microsoft.com/office/drawing/2014/main" xmlns="" id="{00000000-0008-0000-09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82" name="381 Imagen">
          <a:extLst>
            <a:ext uri="{FF2B5EF4-FFF2-40B4-BE49-F238E27FC236}">
              <a16:creationId xmlns:a16="http://schemas.microsoft.com/office/drawing/2014/main" xmlns="" id="{00000000-0008-0000-09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9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4" name="383 Gráfico">
          <a:extLst>
            <a:ext uri="{FF2B5EF4-FFF2-40B4-BE49-F238E27FC236}">
              <a16:creationId xmlns:a16="http://schemas.microsoft.com/office/drawing/2014/main" xmlns="" id="{00000000-0008-0000-0900-00008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5" name="384 Gráfico">
          <a:extLst>
            <a:ext uri="{FF2B5EF4-FFF2-40B4-BE49-F238E27FC236}">
              <a16:creationId xmlns:a16="http://schemas.microsoft.com/office/drawing/2014/main" xmlns="" id="{00000000-0008-0000-0900-00008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386" name="385 Imagen">
          <a:extLst>
            <a:ext uri="{FF2B5EF4-FFF2-40B4-BE49-F238E27FC236}">
              <a16:creationId xmlns:a16="http://schemas.microsoft.com/office/drawing/2014/main" xmlns="" id="{00000000-0008-0000-09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87" name="386 Imagen">
          <a:extLst>
            <a:ext uri="{FF2B5EF4-FFF2-40B4-BE49-F238E27FC236}">
              <a16:creationId xmlns:a16="http://schemas.microsoft.com/office/drawing/2014/main" xmlns="" id="{00000000-0008-0000-09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388" name="387 Imagen">
          <a:extLst>
            <a:ext uri="{FF2B5EF4-FFF2-40B4-BE49-F238E27FC236}">
              <a16:creationId xmlns:a16="http://schemas.microsoft.com/office/drawing/2014/main" xmlns="" id="{00000000-0008-0000-09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389" name="388 Imagen">
          <a:extLst>
            <a:ext uri="{FF2B5EF4-FFF2-40B4-BE49-F238E27FC236}">
              <a16:creationId xmlns:a16="http://schemas.microsoft.com/office/drawing/2014/main" xmlns="" id="{00000000-0008-0000-09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390" name="389 Imagen">
          <a:extLst>
            <a:ext uri="{FF2B5EF4-FFF2-40B4-BE49-F238E27FC236}">
              <a16:creationId xmlns:a16="http://schemas.microsoft.com/office/drawing/2014/main" xmlns="" id="{00000000-0008-0000-09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391" name="390 Imagen">
          <a:extLst>
            <a:ext uri="{FF2B5EF4-FFF2-40B4-BE49-F238E27FC236}">
              <a16:creationId xmlns:a16="http://schemas.microsoft.com/office/drawing/2014/main" xmlns="" id="{00000000-0008-0000-09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392" name="391 Imagen">
          <a:extLst>
            <a:ext uri="{FF2B5EF4-FFF2-40B4-BE49-F238E27FC236}">
              <a16:creationId xmlns:a16="http://schemas.microsoft.com/office/drawing/2014/main" xmlns="" id="{00000000-0008-0000-09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393" name="392 Imagen">
          <a:extLst>
            <a:ext uri="{FF2B5EF4-FFF2-40B4-BE49-F238E27FC236}">
              <a16:creationId xmlns:a16="http://schemas.microsoft.com/office/drawing/2014/main" xmlns="" id="{00000000-0008-0000-09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394" name="393 Imagen">
          <a:extLst>
            <a:ext uri="{FF2B5EF4-FFF2-40B4-BE49-F238E27FC236}">
              <a16:creationId xmlns:a16="http://schemas.microsoft.com/office/drawing/2014/main" xmlns="" id="{00000000-0008-0000-09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395" name="394 Imagen">
          <a:extLst>
            <a:ext uri="{FF2B5EF4-FFF2-40B4-BE49-F238E27FC236}">
              <a16:creationId xmlns:a16="http://schemas.microsoft.com/office/drawing/2014/main" xmlns="" id="{00000000-0008-0000-09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396" name="395 Imagen">
          <a:extLst>
            <a:ext uri="{FF2B5EF4-FFF2-40B4-BE49-F238E27FC236}">
              <a16:creationId xmlns:a16="http://schemas.microsoft.com/office/drawing/2014/main" xmlns="" id="{00000000-0008-0000-09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397" name="396 Imagen">
          <a:extLst>
            <a:ext uri="{FF2B5EF4-FFF2-40B4-BE49-F238E27FC236}">
              <a16:creationId xmlns:a16="http://schemas.microsoft.com/office/drawing/2014/main" xmlns="" id="{00000000-0008-0000-09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398" name="397 Imagen">
          <a:extLst>
            <a:ext uri="{FF2B5EF4-FFF2-40B4-BE49-F238E27FC236}">
              <a16:creationId xmlns:a16="http://schemas.microsoft.com/office/drawing/2014/main" xmlns="" id="{00000000-0008-0000-09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399" name="398 Imagen">
          <a:extLst>
            <a:ext uri="{FF2B5EF4-FFF2-40B4-BE49-F238E27FC236}">
              <a16:creationId xmlns:a16="http://schemas.microsoft.com/office/drawing/2014/main" xmlns="" id="{00000000-0008-0000-09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400" name="399 Imagen">
          <a:extLst>
            <a:ext uri="{FF2B5EF4-FFF2-40B4-BE49-F238E27FC236}">
              <a16:creationId xmlns:a16="http://schemas.microsoft.com/office/drawing/2014/main" xmlns="" id="{00000000-0008-0000-09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401" name="400 Imagen">
          <a:extLst>
            <a:ext uri="{FF2B5EF4-FFF2-40B4-BE49-F238E27FC236}">
              <a16:creationId xmlns:a16="http://schemas.microsoft.com/office/drawing/2014/main" xmlns="" id="{00000000-0008-0000-09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402" name="401 Imagen">
          <a:extLst>
            <a:ext uri="{FF2B5EF4-FFF2-40B4-BE49-F238E27FC236}">
              <a16:creationId xmlns:a16="http://schemas.microsoft.com/office/drawing/2014/main" xmlns="" id="{00000000-0008-0000-09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403" name="402 Imagen">
          <a:extLst>
            <a:ext uri="{FF2B5EF4-FFF2-40B4-BE49-F238E27FC236}">
              <a16:creationId xmlns:a16="http://schemas.microsoft.com/office/drawing/2014/main" xmlns="" id="{00000000-0008-0000-09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404" name="403 Imagen">
          <a:extLst>
            <a:ext uri="{FF2B5EF4-FFF2-40B4-BE49-F238E27FC236}">
              <a16:creationId xmlns:a16="http://schemas.microsoft.com/office/drawing/2014/main" xmlns="" id="{00000000-0008-0000-09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405" name="404 Imagen">
          <a:extLst>
            <a:ext uri="{FF2B5EF4-FFF2-40B4-BE49-F238E27FC236}">
              <a16:creationId xmlns:a16="http://schemas.microsoft.com/office/drawing/2014/main" xmlns="" id="{00000000-0008-0000-09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406" name="405 Imagen">
          <a:extLst>
            <a:ext uri="{FF2B5EF4-FFF2-40B4-BE49-F238E27FC236}">
              <a16:creationId xmlns:a16="http://schemas.microsoft.com/office/drawing/2014/main" xmlns="" id="{00000000-0008-0000-09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407" name="406 Imagen">
          <a:extLst>
            <a:ext uri="{FF2B5EF4-FFF2-40B4-BE49-F238E27FC236}">
              <a16:creationId xmlns:a16="http://schemas.microsoft.com/office/drawing/2014/main" xmlns="" id="{00000000-0008-0000-09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408" name="407 Imagen">
          <a:extLst>
            <a:ext uri="{FF2B5EF4-FFF2-40B4-BE49-F238E27FC236}">
              <a16:creationId xmlns:a16="http://schemas.microsoft.com/office/drawing/2014/main" xmlns="" id="{00000000-0008-0000-09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409" name="408 Imagen">
          <a:extLst>
            <a:ext uri="{FF2B5EF4-FFF2-40B4-BE49-F238E27FC236}">
              <a16:creationId xmlns:a16="http://schemas.microsoft.com/office/drawing/2014/main" xmlns="" id="{00000000-0008-0000-09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410" name="409 Imagen">
          <a:extLst>
            <a:ext uri="{FF2B5EF4-FFF2-40B4-BE49-F238E27FC236}">
              <a16:creationId xmlns:a16="http://schemas.microsoft.com/office/drawing/2014/main" xmlns="" id="{00000000-0008-0000-09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411" name="410 Imagen">
          <a:extLst>
            <a:ext uri="{FF2B5EF4-FFF2-40B4-BE49-F238E27FC236}">
              <a16:creationId xmlns:a16="http://schemas.microsoft.com/office/drawing/2014/main" xmlns="" id="{00000000-0008-0000-09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412" name="411 Imagen">
          <a:extLst>
            <a:ext uri="{FF2B5EF4-FFF2-40B4-BE49-F238E27FC236}">
              <a16:creationId xmlns:a16="http://schemas.microsoft.com/office/drawing/2014/main" xmlns="" id="{00000000-0008-0000-09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413" name="412 Imagen">
          <a:extLst>
            <a:ext uri="{FF2B5EF4-FFF2-40B4-BE49-F238E27FC236}">
              <a16:creationId xmlns:a16="http://schemas.microsoft.com/office/drawing/2014/main" xmlns="" id="{00000000-0008-0000-09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414" name="413 Imagen">
          <a:extLst>
            <a:ext uri="{FF2B5EF4-FFF2-40B4-BE49-F238E27FC236}">
              <a16:creationId xmlns:a16="http://schemas.microsoft.com/office/drawing/2014/main" xmlns="" id="{00000000-0008-0000-09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415" name="414 Imagen">
          <a:extLst>
            <a:ext uri="{FF2B5EF4-FFF2-40B4-BE49-F238E27FC236}">
              <a16:creationId xmlns:a16="http://schemas.microsoft.com/office/drawing/2014/main" xmlns="" id="{00000000-0008-0000-09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416" name="415 Imagen">
          <a:extLst>
            <a:ext uri="{FF2B5EF4-FFF2-40B4-BE49-F238E27FC236}">
              <a16:creationId xmlns:a16="http://schemas.microsoft.com/office/drawing/2014/main" xmlns="" id="{00000000-0008-0000-09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417" name="416 Imagen">
          <a:extLst>
            <a:ext uri="{FF2B5EF4-FFF2-40B4-BE49-F238E27FC236}">
              <a16:creationId xmlns:a16="http://schemas.microsoft.com/office/drawing/2014/main" xmlns="" id="{00000000-0008-0000-09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418" name="417 Imagen">
          <a:extLst>
            <a:ext uri="{FF2B5EF4-FFF2-40B4-BE49-F238E27FC236}">
              <a16:creationId xmlns:a16="http://schemas.microsoft.com/office/drawing/2014/main" xmlns="" id="{00000000-0008-0000-09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419" name="418 Imagen">
          <a:extLst>
            <a:ext uri="{FF2B5EF4-FFF2-40B4-BE49-F238E27FC236}">
              <a16:creationId xmlns:a16="http://schemas.microsoft.com/office/drawing/2014/main" xmlns="" id="{00000000-0008-0000-09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420" name="419 Imagen">
          <a:extLst>
            <a:ext uri="{FF2B5EF4-FFF2-40B4-BE49-F238E27FC236}">
              <a16:creationId xmlns:a16="http://schemas.microsoft.com/office/drawing/2014/main" xmlns="" id="{00000000-0008-0000-09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421" name="420 Imagen">
          <a:extLst>
            <a:ext uri="{FF2B5EF4-FFF2-40B4-BE49-F238E27FC236}">
              <a16:creationId xmlns:a16="http://schemas.microsoft.com/office/drawing/2014/main" xmlns="" id="{00000000-0008-0000-09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422" name="421 Imagen">
          <a:extLst>
            <a:ext uri="{FF2B5EF4-FFF2-40B4-BE49-F238E27FC236}">
              <a16:creationId xmlns:a16="http://schemas.microsoft.com/office/drawing/2014/main" xmlns="" id="{00000000-0008-0000-09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423" name="422 Imagen">
          <a:extLst>
            <a:ext uri="{FF2B5EF4-FFF2-40B4-BE49-F238E27FC236}">
              <a16:creationId xmlns:a16="http://schemas.microsoft.com/office/drawing/2014/main" xmlns="" id="{00000000-0008-0000-09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24" name="423 Imagen">
          <a:extLst>
            <a:ext uri="{FF2B5EF4-FFF2-40B4-BE49-F238E27FC236}">
              <a16:creationId xmlns:a16="http://schemas.microsoft.com/office/drawing/2014/main" xmlns="" id="{00000000-0008-0000-09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25" name="424 Imagen">
          <a:extLst>
            <a:ext uri="{FF2B5EF4-FFF2-40B4-BE49-F238E27FC236}">
              <a16:creationId xmlns:a16="http://schemas.microsoft.com/office/drawing/2014/main" xmlns="" id="{00000000-0008-0000-09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6" name="425 Imagen">
          <a:extLst>
            <a:ext uri="{FF2B5EF4-FFF2-40B4-BE49-F238E27FC236}">
              <a16:creationId xmlns:a16="http://schemas.microsoft.com/office/drawing/2014/main" xmlns="" id="{00000000-0008-0000-09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27" name="426 Imagen">
          <a:extLst>
            <a:ext uri="{FF2B5EF4-FFF2-40B4-BE49-F238E27FC236}">
              <a16:creationId xmlns:a16="http://schemas.microsoft.com/office/drawing/2014/main" xmlns="" id="{00000000-0008-0000-09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28" name="427 Imagen">
          <a:extLst>
            <a:ext uri="{FF2B5EF4-FFF2-40B4-BE49-F238E27FC236}">
              <a16:creationId xmlns:a16="http://schemas.microsoft.com/office/drawing/2014/main" xmlns="" id="{00000000-0008-0000-09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29" name="428 Imagen">
          <a:extLst>
            <a:ext uri="{FF2B5EF4-FFF2-40B4-BE49-F238E27FC236}">
              <a16:creationId xmlns:a16="http://schemas.microsoft.com/office/drawing/2014/main" xmlns="" id="{00000000-0008-0000-09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30" name="429 Imagen">
          <a:extLst>
            <a:ext uri="{FF2B5EF4-FFF2-40B4-BE49-F238E27FC236}">
              <a16:creationId xmlns:a16="http://schemas.microsoft.com/office/drawing/2014/main" xmlns="" id="{00000000-0008-0000-09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31" name="430 Imagen">
          <a:extLst>
            <a:ext uri="{FF2B5EF4-FFF2-40B4-BE49-F238E27FC236}">
              <a16:creationId xmlns:a16="http://schemas.microsoft.com/office/drawing/2014/main" xmlns="" id="{00000000-0008-0000-09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32" name="431 Imagen">
          <a:extLst>
            <a:ext uri="{FF2B5EF4-FFF2-40B4-BE49-F238E27FC236}">
              <a16:creationId xmlns:a16="http://schemas.microsoft.com/office/drawing/2014/main" xmlns="" id="{00000000-0008-0000-09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33" name="432 Imagen">
          <a:extLst>
            <a:ext uri="{FF2B5EF4-FFF2-40B4-BE49-F238E27FC236}">
              <a16:creationId xmlns:a16="http://schemas.microsoft.com/office/drawing/2014/main" xmlns="" id="{00000000-0008-0000-09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434" name="433 Imagen">
          <a:extLst>
            <a:ext uri="{FF2B5EF4-FFF2-40B4-BE49-F238E27FC236}">
              <a16:creationId xmlns:a16="http://schemas.microsoft.com/office/drawing/2014/main" xmlns="" id="{00000000-0008-0000-09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435" name="434 Imagen">
          <a:extLst>
            <a:ext uri="{FF2B5EF4-FFF2-40B4-BE49-F238E27FC236}">
              <a16:creationId xmlns:a16="http://schemas.microsoft.com/office/drawing/2014/main" xmlns="" id="{00000000-0008-0000-09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436" name="435 Imagen">
          <a:extLst>
            <a:ext uri="{FF2B5EF4-FFF2-40B4-BE49-F238E27FC236}">
              <a16:creationId xmlns:a16="http://schemas.microsoft.com/office/drawing/2014/main" xmlns="" id="{00000000-0008-0000-09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437" name="436 Imagen">
          <a:extLst>
            <a:ext uri="{FF2B5EF4-FFF2-40B4-BE49-F238E27FC236}">
              <a16:creationId xmlns:a16="http://schemas.microsoft.com/office/drawing/2014/main" xmlns="" id="{00000000-0008-0000-09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438" name="437 Imagen">
          <a:extLst>
            <a:ext uri="{FF2B5EF4-FFF2-40B4-BE49-F238E27FC236}">
              <a16:creationId xmlns:a16="http://schemas.microsoft.com/office/drawing/2014/main" xmlns="" id="{00000000-0008-0000-09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439" name="438 Imagen">
          <a:extLst>
            <a:ext uri="{FF2B5EF4-FFF2-40B4-BE49-F238E27FC236}">
              <a16:creationId xmlns:a16="http://schemas.microsoft.com/office/drawing/2014/main" xmlns="" id="{00000000-0008-0000-09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440" name="439 Imagen">
          <a:extLst>
            <a:ext uri="{FF2B5EF4-FFF2-40B4-BE49-F238E27FC236}">
              <a16:creationId xmlns:a16="http://schemas.microsoft.com/office/drawing/2014/main" xmlns="" id="{00000000-0008-0000-09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441" name="440 Imagen">
          <a:extLst>
            <a:ext uri="{FF2B5EF4-FFF2-40B4-BE49-F238E27FC236}">
              <a16:creationId xmlns:a16="http://schemas.microsoft.com/office/drawing/2014/main" xmlns="" id="{00000000-0008-0000-09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442" name="441 Imagen">
          <a:extLst>
            <a:ext uri="{FF2B5EF4-FFF2-40B4-BE49-F238E27FC236}">
              <a16:creationId xmlns:a16="http://schemas.microsoft.com/office/drawing/2014/main" xmlns="" id="{00000000-0008-0000-09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443" name="442 Imagen">
          <a:extLst>
            <a:ext uri="{FF2B5EF4-FFF2-40B4-BE49-F238E27FC236}">
              <a16:creationId xmlns:a16="http://schemas.microsoft.com/office/drawing/2014/main" xmlns="" id="{00000000-0008-0000-09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444" name="443 Imagen">
          <a:extLst>
            <a:ext uri="{FF2B5EF4-FFF2-40B4-BE49-F238E27FC236}">
              <a16:creationId xmlns:a16="http://schemas.microsoft.com/office/drawing/2014/main" xmlns="" id="{00000000-0008-0000-09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445" name="444 Imagen">
          <a:extLst>
            <a:ext uri="{FF2B5EF4-FFF2-40B4-BE49-F238E27FC236}">
              <a16:creationId xmlns:a16="http://schemas.microsoft.com/office/drawing/2014/main" xmlns="" id="{00000000-0008-0000-09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446" name="445 Imagen">
          <a:extLst>
            <a:ext uri="{FF2B5EF4-FFF2-40B4-BE49-F238E27FC236}">
              <a16:creationId xmlns:a16="http://schemas.microsoft.com/office/drawing/2014/main" xmlns="" id="{00000000-0008-0000-09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447" name="446 Imagen">
          <a:extLst>
            <a:ext uri="{FF2B5EF4-FFF2-40B4-BE49-F238E27FC236}">
              <a16:creationId xmlns:a16="http://schemas.microsoft.com/office/drawing/2014/main" xmlns="" id="{00000000-0008-0000-09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448" name="447 Imagen">
          <a:extLst>
            <a:ext uri="{FF2B5EF4-FFF2-40B4-BE49-F238E27FC236}">
              <a16:creationId xmlns:a16="http://schemas.microsoft.com/office/drawing/2014/main" xmlns="" id="{00000000-0008-0000-09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449" name="448 Imagen">
          <a:extLst>
            <a:ext uri="{FF2B5EF4-FFF2-40B4-BE49-F238E27FC236}">
              <a16:creationId xmlns:a16="http://schemas.microsoft.com/office/drawing/2014/main" xmlns="" id="{00000000-0008-0000-09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450" name="449 Imagen">
          <a:extLst>
            <a:ext uri="{FF2B5EF4-FFF2-40B4-BE49-F238E27FC236}">
              <a16:creationId xmlns:a16="http://schemas.microsoft.com/office/drawing/2014/main" xmlns="" id="{00000000-0008-0000-09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451" name="450 Imagen">
          <a:extLst>
            <a:ext uri="{FF2B5EF4-FFF2-40B4-BE49-F238E27FC236}">
              <a16:creationId xmlns:a16="http://schemas.microsoft.com/office/drawing/2014/main" xmlns="" id="{00000000-0008-0000-09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452" name="451 Imagen">
          <a:extLst>
            <a:ext uri="{FF2B5EF4-FFF2-40B4-BE49-F238E27FC236}">
              <a16:creationId xmlns:a16="http://schemas.microsoft.com/office/drawing/2014/main" xmlns="" id="{00000000-0008-0000-09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453" name="452 Imagen">
          <a:extLst>
            <a:ext uri="{FF2B5EF4-FFF2-40B4-BE49-F238E27FC236}">
              <a16:creationId xmlns:a16="http://schemas.microsoft.com/office/drawing/2014/main" xmlns="" id="{00000000-0008-0000-09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454" name="453 Imagen">
          <a:extLst>
            <a:ext uri="{FF2B5EF4-FFF2-40B4-BE49-F238E27FC236}">
              <a16:creationId xmlns:a16="http://schemas.microsoft.com/office/drawing/2014/main" xmlns="" id="{00000000-0008-0000-09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455" name="454 Imagen">
          <a:extLst>
            <a:ext uri="{FF2B5EF4-FFF2-40B4-BE49-F238E27FC236}">
              <a16:creationId xmlns:a16="http://schemas.microsoft.com/office/drawing/2014/main" xmlns="" id="{00000000-0008-0000-09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456" name="455 Imagen">
          <a:extLst>
            <a:ext uri="{FF2B5EF4-FFF2-40B4-BE49-F238E27FC236}">
              <a16:creationId xmlns:a16="http://schemas.microsoft.com/office/drawing/2014/main" xmlns="" id="{00000000-0008-0000-09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457" name="456 Imagen">
          <a:extLst>
            <a:ext uri="{FF2B5EF4-FFF2-40B4-BE49-F238E27FC236}">
              <a16:creationId xmlns:a16="http://schemas.microsoft.com/office/drawing/2014/main" xmlns="" id="{00000000-0008-0000-09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458" name="457 Imagen">
          <a:extLst>
            <a:ext uri="{FF2B5EF4-FFF2-40B4-BE49-F238E27FC236}">
              <a16:creationId xmlns:a16="http://schemas.microsoft.com/office/drawing/2014/main" xmlns="" id="{00000000-0008-0000-09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459" name="458 Imagen">
          <a:extLst>
            <a:ext uri="{FF2B5EF4-FFF2-40B4-BE49-F238E27FC236}">
              <a16:creationId xmlns:a16="http://schemas.microsoft.com/office/drawing/2014/main" xmlns="" id="{00000000-0008-0000-09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460" name="459 Imagen">
          <a:extLst>
            <a:ext uri="{FF2B5EF4-FFF2-40B4-BE49-F238E27FC236}">
              <a16:creationId xmlns:a16="http://schemas.microsoft.com/office/drawing/2014/main" xmlns="" id="{00000000-0008-0000-09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461" name="460 Imagen">
          <a:extLst>
            <a:ext uri="{FF2B5EF4-FFF2-40B4-BE49-F238E27FC236}">
              <a16:creationId xmlns:a16="http://schemas.microsoft.com/office/drawing/2014/main" xmlns="" id="{00000000-0008-0000-09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462" name="461 Imagen">
          <a:extLst>
            <a:ext uri="{FF2B5EF4-FFF2-40B4-BE49-F238E27FC236}">
              <a16:creationId xmlns:a16="http://schemas.microsoft.com/office/drawing/2014/main" xmlns="" id="{00000000-0008-0000-09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463" name="462 Imagen">
          <a:extLst>
            <a:ext uri="{FF2B5EF4-FFF2-40B4-BE49-F238E27FC236}">
              <a16:creationId xmlns:a16="http://schemas.microsoft.com/office/drawing/2014/main" xmlns="" id="{00000000-0008-0000-09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464" name="463 Imagen">
          <a:extLst>
            <a:ext uri="{FF2B5EF4-FFF2-40B4-BE49-F238E27FC236}">
              <a16:creationId xmlns:a16="http://schemas.microsoft.com/office/drawing/2014/main" xmlns="" id="{00000000-0008-0000-09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465" name="464 Imagen">
          <a:extLst>
            <a:ext uri="{FF2B5EF4-FFF2-40B4-BE49-F238E27FC236}">
              <a16:creationId xmlns:a16="http://schemas.microsoft.com/office/drawing/2014/main" xmlns="" id="{00000000-0008-0000-09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466" name="465 Imagen">
          <a:extLst>
            <a:ext uri="{FF2B5EF4-FFF2-40B4-BE49-F238E27FC236}">
              <a16:creationId xmlns:a16="http://schemas.microsoft.com/office/drawing/2014/main" xmlns="" id="{00000000-0008-0000-09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467" name="466 Imagen">
          <a:extLst>
            <a:ext uri="{FF2B5EF4-FFF2-40B4-BE49-F238E27FC236}">
              <a16:creationId xmlns:a16="http://schemas.microsoft.com/office/drawing/2014/main" xmlns="" id="{00000000-0008-0000-09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468" name="467 Imagen">
          <a:extLst>
            <a:ext uri="{FF2B5EF4-FFF2-40B4-BE49-F238E27FC236}">
              <a16:creationId xmlns:a16="http://schemas.microsoft.com/office/drawing/2014/main" xmlns="" id="{00000000-0008-0000-09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469" name="468 Imagen">
          <a:extLst>
            <a:ext uri="{FF2B5EF4-FFF2-40B4-BE49-F238E27FC236}">
              <a16:creationId xmlns:a16="http://schemas.microsoft.com/office/drawing/2014/main" xmlns="" id="{00000000-0008-0000-09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470" name="469 Imagen">
          <a:extLst>
            <a:ext uri="{FF2B5EF4-FFF2-40B4-BE49-F238E27FC236}">
              <a16:creationId xmlns:a16="http://schemas.microsoft.com/office/drawing/2014/main" xmlns="" id="{00000000-0008-0000-09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471" name="470 Imagen">
          <a:extLst>
            <a:ext uri="{FF2B5EF4-FFF2-40B4-BE49-F238E27FC236}">
              <a16:creationId xmlns:a16="http://schemas.microsoft.com/office/drawing/2014/main" xmlns="" id="{00000000-0008-0000-09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472" name="471 Imagen">
          <a:extLst>
            <a:ext uri="{FF2B5EF4-FFF2-40B4-BE49-F238E27FC236}">
              <a16:creationId xmlns:a16="http://schemas.microsoft.com/office/drawing/2014/main" xmlns="" id="{00000000-0008-0000-09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473" name="472 Imagen">
          <a:extLst>
            <a:ext uri="{FF2B5EF4-FFF2-40B4-BE49-F238E27FC236}">
              <a16:creationId xmlns:a16="http://schemas.microsoft.com/office/drawing/2014/main" xmlns="" id="{00000000-0008-0000-09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474" name="473 Imagen">
          <a:extLst>
            <a:ext uri="{FF2B5EF4-FFF2-40B4-BE49-F238E27FC236}">
              <a16:creationId xmlns:a16="http://schemas.microsoft.com/office/drawing/2014/main" xmlns="" id="{00000000-0008-0000-09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475" name="474 Imagen">
          <a:extLst>
            <a:ext uri="{FF2B5EF4-FFF2-40B4-BE49-F238E27FC236}">
              <a16:creationId xmlns:a16="http://schemas.microsoft.com/office/drawing/2014/main" xmlns="" id="{00000000-0008-0000-09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476" name="475 Imagen">
          <a:extLst>
            <a:ext uri="{FF2B5EF4-FFF2-40B4-BE49-F238E27FC236}">
              <a16:creationId xmlns:a16="http://schemas.microsoft.com/office/drawing/2014/main" xmlns="" id="{00000000-0008-0000-09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477" name="476 Imagen">
          <a:extLst>
            <a:ext uri="{FF2B5EF4-FFF2-40B4-BE49-F238E27FC236}">
              <a16:creationId xmlns:a16="http://schemas.microsoft.com/office/drawing/2014/main" xmlns="" id="{00000000-0008-0000-09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78" name="477 Imagen">
          <a:extLst>
            <a:ext uri="{FF2B5EF4-FFF2-40B4-BE49-F238E27FC236}">
              <a16:creationId xmlns:a16="http://schemas.microsoft.com/office/drawing/2014/main" xmlns="" id="{00000000-0008-0000-09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479" name="478 Imagen">
          <a:extLst>
            <a:ext uri="{FF2B5EF4-FFF2-40B4-BE49-F238E27FC236}">
              <a16:creationId xmlns:a16="http://schemas.microsoft.com/office/drawing/2014/main" xmlns="" id="{00000000-0008-0000-09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480" name="479 Gráfico">
          <a:extLst>
            <a:ext uri="{FF2B5EF4-FFF2-40B4-BE49-F238E27FC236}">
              <a16:creationId xmlns:a16="http://schemas.microsoft.com/office/drawing/2014/main" xmlns="" id="{00000000-0008-0000-0900-0000E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481" name="480 Gráfico">
          <a:extLst>
            <a:ext uri="{FF2B5EF4-FFF2-40B4-BE49-F238E27FC236}">
              <a16:creationId xmlns:a16="http://schemas.microsoft.com/office/drawing/2014/main" xmlns="" id="{00000000-0008-0000-0900-0000E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482" name="481 Imagen">
          <a:extLst>
            <a:ext uri="{FF2B5EF4-FFF2-40B4-BE49-F238E27FC236}">
              <a16:creationId xmlns:a16="http://schemas.microsoft.com/office/drawing/2014/main" xmlns="" id="{00000000-0008-0000-09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483" name="482 Imagen">
          <a:extLst>
            <a:ext uri="{FF2B5EF4-FFF2-40B4-BE49-F238E27FC236}">
              <a16:creationId xmlns:a16="http://schemas.microsoft.com/office/drawing/2014/main" xmlns="" id="{00000000-0008-0000-09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84" name="483 Imagen">
          <a:extLst>
            <a:ext uri="{FF2B5EF4-FFF2-40B4-BE49-F238E27FC236}">
              <a16:creationId xmlns:a16="http://schemas.microsoft.com/office/drawing/2014/main" xmlns="" id="{00000000-0008-0000-09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485" name="484 Imagen">
          <a:extLst>
            <a:ext uri="{FF2B5EF4-FFF2-40B4-BE49-F238E27FC236}">
              <a16:creationId xmlns:a16="http://schemas.microsoft.com/office/drawing/2014/main" xmlns="" id="{00000000-0008-0000-09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486" name="485 Imagen">
          <a:extLst>
            <a:ext uri="{FF2B5EF4-FFF2-40B4-BE49-F238E27FC236}">
              <a16:creationId xmlns:a16="http://schemas.microsoft.com/office/drawing/2014/main" xmlns="" id="{00000000-0008-0000-09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487" name="486 Imagen">
          <a:extLst>
            <a:ext uri="{FF2B5EF4-FFF2-40B4-BE49-F238E27FC236}">
              <a16:creationId xmlns:a16="http://schemas.microsoft.com/office/drawing/2014/main" xmlns="" id="{00000000-0008-0000-09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488" name="487 Imagen">
          <a:extLst>
            <a:ext uri="{FF2B5EF4-FFF2-40B4-BE49-F238E27FC236}">
              <a16:creationId xmlns:a16="http://schemas.microsoft.com/office/drawing/2014/main" xmlns="" id="{00000000-0008-0000-09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489" name="488 Imagen">
          <a:extLst>
            <a:ext uri="{FF2B5EF4-FFF2-40B4-BE49-F238E27FC236}">
              <a16:creationId xmlns:a16="http://schemas.microsoft.com/office/drawing/2014/main" xmlns="" id="{00000000-0008-0000-09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490" name="489 Imagen">
          <a:extLst>
            <a:ext uri="{FF2B5EF4-FFF2-40B4-BE49-F238E27FC236}">
              <a16:creationId xmlns:a16="http://schemas.microsoft.com/office/drawing/2014/main" xmlns="" id="{00000000-0008-0000-09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491" name="490 Imagen">
          <a:extLst>
            <a:ext uri="{FF2B5EF4-FFF2-40B4-BE49-F238E27FC236}">
              <a16:creationId xmlns:a16="http://schemas.microsoft.com/office/drawing/2014/main" xmlns="" id="{00000000-0008-0000-09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492" name="491 Imagen">
          <a:extLst>
            <a:ext uri="{FF2B5EF4-FFF2-40B4-BE49-F238E27FC236}">
              <a16:creationId xmlns:a16="http://schemas.microsoft.com/office/drawing/2014/main" xmlns="" id="{00000000-0008-0000-09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493" name="492 Imagen">
          <a:extLst>
            <a:ext uri="{FF2B5EF4-FFF2-40B4-BE49-F238E27FC236}">
              <a16:creationId xmlns:a16="http://schemas.microsoft.com/office/drawing/2014/main" xmlns="" id="{00000000-0008-0000-09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494" name="493 Imagen">
          <a:extLst>
            <a:ext uri="{FF2B5EF4-FFF2-40B4-BE49-F238E27FC236}">
              <a16:creationId xmlns:a16="http://schemas.microsoft.com/office/drawing/2014/main" xmlns="" id="{00000000-0008-0000-09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495" name="494 Imagen">
          <a:extLst>
            <a:ext uri="{FF2B5EF4-FFF2-40B4-BE49-F238E27FC236}">
              <a16:creationId xmlns:a16="http://schemas.microsoft.com/office/drawing/2014/main" xmlns="" id="{00000000-0008-0000-09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496" name="495 Imagen">
          <a:extLst>
            <a:ext uri="{FF2B5EF4-FFF2-40B4-BE49-F238E27FC236}">
              <a16:creationId xmlns:a16="http://schemas.microsoft.com/office/drawing/2014/main" xmlns="" id="{00000000-0008-0000-09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497" name="496 Imagen">
          <a:extLst>
            <a:ext uri="{FF2B5EF4-FFF2-40B4-BE49-F238E27FC236}">
              <a16:creationId xmlns:a16="http://schemas.microsoft.com/office/drawing/2014/main" xmlns="" id="{00000000-0008-0000-09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498" name="497 Imagen">
          <a:extLst>
            <a:ext uri="{FF2B5EF4-FFF2-40B4-BE49-F238E27FC236}">
              <a16:creationId xmlns:a16="http://schemas.microsoft.com/office/drawing/2014/main" xmlns="" id="{00000000-0008-0000-09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499" name="498 Imagen">
          <a:extLst>
            <a:ext uri="{FF2B5EF4-FFF2-40B4-BE49-F238E27FC236}">
              <a16:creationId xmlns:a16="http://schemas.microsoft.com/office/drawing/2014/main" xmlns="" id="{00000000-0008-0000-09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500" name="499 Imagen">
          <a:extLst>
            <a:ext uri="{FF2B5EF4-FFF2-40B4-BE49-F238E27FC236}">
              <a16:creationId xmlns:a16="http://schemas.microsoft.com/office/drawing/2014/main" xmlns="" id="{00000000-0008-0000-09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501" name="500 Imagen">
          <a:extLst>
            <a:ext uri="{FF2B5EF4-FFF2-40B4-BE49-F238E27FC236}">
              <a16:creationId xmlns:a16="http://schemas.microsoft.com/office/drawing/2014/main" xmlns="" id="{00000000-0008-0000-09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502" name="501 Imagen">
          <a:extLst>
            <a:ext uri="{FF2B5EF4-FFF2-40B4-BE49-F238E27FC236}">
              <a16:creationId xmlns:a16="http://schemas.microsoft.com/office/drawing/2014/main" xmlns="" id="{00000000-0008-0000-09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503" name="502 Imagen">
          <a:extLst>
            <a:ext uri="{FF2B5EF4-FFF2-40B4-BE49-F238E27FC236}">
              <a16:creationId xmlns:a16="http://schemas.microsoft.com/office/drawing/2014/main" xmlns="" id="{00000000-0008-0000-09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504" name="503 Imagen">
          <a:extLst>
            <a:ext uri="{FF2B5EF4-FFF2-40B4-BE49-F238E27FC236}">
              <a16:creationId xmlns:a16="http://schemas.microsoft.com/office/drawing/2014/main" xmlns="" id="{00000000-0008-0000-09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505" name="504 Imagen">
          <a:extLst>
            <a:ext uri="{FF2B5EF4-FFF2-40B4-BE49-F238E27FC236}">
              <a16:creationId xmlns:a16="http://schemas.microsoft.com/office/drawing/2014/main" xmlns="" id="{00000000-0008-0000-09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506" name="505 Imagen">
          <a:extLst>
            <a:ext uri="{FF2B5EF4-FFF2-40B4-BE49-F238E27FC236}">
              <a16:creationId xmlns:a16="http://schemas.microsoft.com/office/drawing/2014/main" xmlns="" id="{00000000-0008-0000-09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507" name="506 Imagen">
          <a:extLst>
            <a:ext uri="{FF2B5EF4-FFF2-40B4-BE49-F238E27FC236}">
              <a16:creationId xmlns:a16="http://schemas.microsoft.com/office/drawing/2014/main" xmlns="" id="{00000000-0008-0000-09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508" name="507 Imagen">
          <a:extLst>
            <a:ext uri="{FF2B5EF4-FFF2-40B4-BE49-F238E27FC236}">
              <a16:creationId xmlns:a16="http://schemas.microsoft.com/office/drawing/2014/main" xmlns="" id="{00000000-0008-0000-09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509" name="508 Imagen">
          <a:extLst>
            <a:ext uri="{FF2B5EF4-FFF2-40B4-BE49-F238E27FC236}">
              <a16:creationId xmlns:a16="http://schemas.microsoft.com/office/drawing/2014/main" xmlns="" id="{00000000-0008-0000-09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510" name="509 Imagen">
          <a:extLst>
            <a:ext uri="{FF2B5EF4-FFF2-40B4-BE49-F238E27FC236}">
              <a16:creationId xmlns:a16="http://schemas.microsoft.com/office/drawing/2014/main" xmlns="" id="{00000000-0008-0000-09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511" name="510 Imagen">
          <a:extLst>
            <a:ext uri="{FF2B5EF4-FFF2-40B4-BE49-F238E27FC236}">
              <a16:creationId xmlns:a16="http://schemas.microsoft.com/office/drawing/2014/main" xmlns="" id="{00000000-0008-0000-09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512" name="511 Imagen">
          <a:extLst>
            <a:ext uri="{FF2B5EF4-FFF2-40B4-BE49-F238E27FC236}">
              <a16:creationId xmlns:a16="http://schemas.microsoft.com/office/drawing/2014/main" xmlns="" id="{00000000-0008-0000-09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513" name="512 Imagen">
          <a:extLst>
            <a:ext uri="{FF2B5EF4-FFF2-40B4-BE49-F238E27FC236}">
              <a16:creationId xmlns:a16="http://schemas.microsoft.com/office/drawing/2014/main" xmlns="" id="{00000000-0008-0000-09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514" name="513 Imagen">
          <a:extLst>
            <a:ext uri="{FF2B5EF4-FFF2-40B4-BE49-F238E27FC236}">
              <a16:creationId xmlns:a16="http://schemas.microsoft.com/office/drawing/2014/main" xmlns="" id="{00000000-0008-0000-09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515" name="514 Imagen">
          <a:extLst>
            <a:ext uri="{FF2B5EF4-FFF2-40B4-BE49-F238E27FC236}">
              <a16:creationId xmlns:a16="http://schemas.microsoft.com/office/drawing/2014/main" xmlns="" id="{00000000-0008-0000-09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516" name="515 Imagen">
          <a:extLst>
            <a:ext uri="{FF2B5EF4-FFF2-40B4-BE49-F238E27FC236}">
              <a16:creationId xmlns:a16="http://schemas.microsoft.com/office/drawing/2014/main" xmlns="" id="{00000000-0008-0000-09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517" name="516 Imagen">
          <a:extLst>
            <a:ext uri="{FF2B5EF4-FFF2-40B4-BE49-F238E27FC236}">
              <a16:creationId xmlns:a16="http://schemas.microsoft.com/office/drawing/2014/main" xmlns="" id="{00000000-0008-0000-09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518" name="517 Imagen">
          <a:extLst>
            <a:ext uri="{FF2B5EF4-FFF2-40B4-BE49-F238E27FC236}">
              <a16:creationId xmlns:a16="http://schemas.microsoft.com/office/drawing/2014/main" xmlns="" id="{00000000-0008-0000-09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519" name="518 Imagen">
          <a:extLst>
            <a:ext uri="{FF2B5EF4-FFF2-40B4-BE49-F238E27FC236}">
              <a16:creationId xmlns:a16="http://schemas.microsoft.com/office/drawing/2014/main" xmlns="" id="{00000000-0008-0000-09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520" name="519 Imagen">
          <a:extLst>
            <a:ext uri="{FF2B5EF4-FFF2-40B4-BE49-F238E27FC236}">
              <a16:creationId xmlns:a16="http://schemas.microsoft.com/office/drawing/2014/main" xmlns="" id="{00000000-0008-0000-09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521" name="520 Imagen">
          <a:extLst>
            <a:ext uri="{FF2B5EF4-FFF2-40B4-BE49-F238E27FC236}">
              <a16:creationId xmlns:a16="http://schemas.microsoft.com/office/drawing/2014/main" xmlns="" id="{00000000-0008-0000-09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522" name="521 Imagen">
          <a:extLst>
            <a:ext uri="{FF2B5EF4-FFF2-40B4-BE49-F238E27FC236}">
              <a16:creationId xmlns:a16="http://schemas.microsoft.com/office/drawing/2014/main" xmlns="" id="{00000000-0008-0000-09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523" name="522 Imagen">
          <a:extLst>
            <a:ext uri="{FF2B5EF4-FFF2-40B4-BE49-F238E27FC236}">
              <a16:creationId xmlns:a16="http://schemas.microsoft.com/office/drawing/2014/main" xmlns="" id="{00000000-0008-0000-09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524" name="523 Imagen">
          <a:extLst>
            <a:ext uri="{FF2B5EF4-FFF2-40B4-BE49-F238E27FC236}">
              <a16:creationId xmlns:a16="http://schemas.microsoft.com/office/drawing/2014/main" xmlns="" id="{00000000-0008-0000-09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525" name="524 Imagen">
          <a:extLst>
            <a:ext uri="{FF2B5EF4-FFF2-40B4-BE49-F238E27FC236}">
              <a16:creationId xmlns:a16="http://schemas.microsoft.com/office/drawing/2014/main" xmlns="" id="{00000000-0008-0000-09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526" name="525 Imagen">
          <a:extLst>
            <a:ext uri="{FF2B5EF4-FFF2-40B4-BE49-F238E27FC236}">
              <a16:creationId xmlns:a16="http://schemas.microsoft.com/office/drawing/2014/main" xmlns="" id="{00000000-0008-0000-09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527" name="526 Imagen">
          <a:extLst>
            <a:ext uri="{FF2B5EF4-FFF2-40B4-BE49-F238E27FC236}">
              <a16:creationId xmlns:a16="http://schemas.microsoft.com/office/drawing/2014/main" xmlns="" id="{00000000-0008-0000-09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528" name="527 Imagen">
          <a:extLst>
            <a:ext uri="{FF2B5EF4-FFF2-40B4-BE49-F238E27FC236}">
              <a16:creationId xmlns:a16="http://schemas.microsoft.com/office/drawing/2014/main" xmlns="" id="{00000000-0008-0000-09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529" name="528 Imagen">
          <a:extLst>
            <a:ext uri="{FF2B5EF4-FFF2-40B4-BE49-F238E27FC236}">
              <a16:creationId xmlns:a16="http://schemas.microsoft.com/office/drawing/2014/main" xmlns="" id="{00000000-0008-0000-09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30" name="529 Imagen">
          <a:extLst>
            <a:ext uri="{FF2B5EF4-FFF2-40B4-BE49-F238E27FC236}">
              <a16:creationId xmlns:a16="http://schemas.microsoft.com/office/drawing/2014/main" xmlns="" id="{00000000-0008-0000-09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31" name="530 Imagen">
          <a:extLst>
            <a:ext uri="{FF2B5EF4-FFF2-40B4-BE49-F238E27FC236}">
              <a16:creationId xmlns:a16="http://schemas.microsoft.com/office/drawing/2014/main" xmlns="" id="{00000000-0008-0000-09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32" name="531 Imagen">
          <a:extLst>
            <a:ext uri="{FF2B5EF4-FFF2-40B4-BE49-F238E27FC236}">
              <a16:creationId xmlns:a16="http://schemas.microsoft.com/office/drawing/2014/main" xmlns="" id="{00000000-0008-0000-09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3" name="532 Imagen">
          <a:extLst>
            <a:ext uri="{FF2B5EF4-FFF2-40B4-BE49-F238E27FC236}">
              <a16:creationId xmlns:a16="http://schemas.microsoft.com/office/drawing/2014/main" xmlns="" id="{00000000-0008-0000-09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34" name="533 Imagen">
          <a:extLst>
            <a:ext uri="{FF2B5EF4-FFF2-40B4-BE49-F238E27FC236}">
              <a16:creationId xmlns:a16="http://schemas.microsoft.com/office/drawing/2014/main" xmlns="" id="{00000000-0008-0000-09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35" name="534 Imagen">
          <a:extLst>
            <a:ext uri="{FF2B5EF4-FFF2-40B4-BE49-F238E27FC236}">
              <a16:creationId xmlns:a16="http://schemas.microsoft.com/office/drawing/2014/main" xmlns="" id="{00000000-0008-0000-09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36" name="535 Imagen">
          <a:extLst>
            <a:ext uri="{FF2B5EF4-FFF2-40B4-BE49-F238E27FC236}">
              <a16:creationId xmlns:a16="http://schemas.microsoft.com/office/drawing/2014/main" xmlns="" id="{00000000-0008-0000-09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37" name="536 Imagen">
          <a:extLst>
            <a:ext uri="{FF2B5EF4-FFF2-40B4-BE49-F238E27FC236}">
              <a16:creationId xmlns:a16="http://schemas.microsoft.com/office/drawing/2014/main" xmlns="" id="{00000000-0008-0000-09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38" name="537 Imagen">
          <a:extLst>
            <a:ext uri="{FF2B5EF4-FFF2-40B4-BE49-F238E27FC236}">
              <a16:creationId xmlns:a16="http://schemas.microsoft.com/office/drawing/2014/main" xmlns="" id="{00000000-0008-0000-09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39" name="538 Imagen">
          <a:extLst>
            <a:ext uri="{FF2B5EF4-FFF2-40B4-BE49-F238E27FC236}">
              <a16:creationId xmlns:a16="http://schemas.microsoft.com/office/drawing/2014/main" xmlns="" id="{00000000-0008-0000-09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540" name="539 Imagen">
          <a:extLst>
            <a:ext uri="{FF2B5EF4-FFF2-40B4-BE49-F238E27FC236}">
              <a16:creationId xmlns:a16="http://schemas.microsoft.com/office/drawing/2014/main" xmlns="" id="{00000000-0008-0000-09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541" name="540 Imagen">
          <a:extLst>
            <a:ext uri="{FF2B5EF4-FFF2-40B4-BE49-F238E27FC236}">
              <a16:creationId xmlns:a16="http://schemas.microsoft.com/office/drawing/2014/main" xmlns="" id="{00000000-0008-0000-09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542" name="541 Imagen">
          <a:extLst>
            <a:ext uri="{FF2B5EF4-FFF2-40B4-BE49-F238E27FC236}">
              <a16:creationId xmlns:a16="http://schemas.microsoft.com/office/drawing/2014/main" xmlns="" id="{00000000-0008-0000-09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543" name="542 Imagen">
          <a:extLst>
            <a:ext uri="{FF2B5EF4-FFF2-40B4-BE49-F238E27FC236}">
              <a16:creationId xmlns:a16="http://schemas.microsoft.com/office/drawing/2014/main" xmlns="" id="{00000000-0008-0000-09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544" name="543 Imagen">
          <a:extLst>
            <a:ext uri="{FF2B5EF4-FFF2-40B4-BE49-F238E27FC236}">
              <a16:creationId xmlns:a16="http://schemas.microsoft.com/office/drawing/2014/main" xmlns="" id="{00000000-0008-0000-09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545" name="544 Imagen">
          <a:extLst>
            <a:ext uri="{FF2B5EF4-FFF2-40B4-BE49-F238E27FC236}">
              <a16:creationId xmlns:a16="http://schemas.microsoft.com/office/drawing/2014/main" xmlns="" id="{00000000-0008-0000-09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546" name="545 Imagen">
          <a:extLst>
            <a:ext uri="{FF2B5EF4-FFF2-40B4-BE49-F238E27FC236}">
              <a16:creationId xmlns:a16="http://schemas.microsoft.com/office/drawing/2014/main" xmlns="" id="{00000000-0008-0000-09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547" name="546 Imagen">
          <a:extLst>
            <a:ext uri="{FF2B5EF4-FFF2-40B4-BE49-F238E27FC236}">
              <a16:creationId xmlns:a16="http://schemas.microsoft.com/office/drawing/2014/main" xmlns="" id="{00000000-0008-0000-09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548" name="547 Imagen">
          <a:extLst>
            <a:ext uri="{FF2B5EF4-FFF2-40B4-BE49-F238E27FC236}">
              <a16:creationId xmlns:a16="http://schemas.microsoft.com/office/drawing/2014/main" xmlns="" id="{00000000-0008-0000-09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549" name="548 Imagen">
          <a:extLst>
            <a:ext uri="{FF2B5EF4-FFF2-40B4-BE49-F238E27FC236}">
              <a16:creationId xmlns:a16="http://schemas.microsoft.com/office/drawing/2014/main" xmlns="" id="{00000000-0008-0000-09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550" name="549 Imagen">
          <a:extLst>
            <a:ext uri="{FF2B5EF4-FFF2-40B4-BE49-F238E27FC236}">
              <a16:creationId xmlns:a16="http://schemas.microsoft.com/office/drawing/2014/main" xmlns="" id="{00000000-0008-0000-09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551" name="550 Imagen">
          <a:extLst>
            <a:ext uri="{FF2B5EF4-FFF2-40B4-BE49-F238E27FC236}">
              <a16:creationId xmlns:a16="http://schemas.microsoft.com/office/drawing/2014/main" xmlns="" id="{00000000-0008-0000-09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552" name="551 Imagen">
          <a:extLst>
            <a:ext uri="{FF2B5EF4-FFF2-40B4-BE49-F238E27FC236}">
              <a16:creationId xmlns:a16="http://schemas.microsoft.com/office/drawing/2014/main" xmlns="" id="{00000000-0008-0000-09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553" name="552 Imagen">
          <a:extLst>
            <a:ext uri="{FF2B5EF4-FFF2-40B4-BE49-F238E27FC236}">
              <a16:creationId xmlns:a16="http://schemas.microsoft.com/office/drawing/2014/main" xmlns="" id="{00000000-0008-0000-09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554" name="553 Imagen">
          <a:extLst>
            <a:ext uri="{FF2B5EF4-FFF2-40B4-BE49-F238E27FC236}">
              <a16:creationId xmlns:a16="http://schemas.microsoft.com/office/drawing/2014/main" xmlns="" id="{00000000-0008-0000-09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555" name="554 Imagen">
          <a:extLst>
            <a:ext uri="{FF2B5EF4-FFF2-40B4-BE49-F238E27FC236}">
              <a16:creationId xmlns:a16="http://schemas.microsoft.com/office/drawing/2014/main" xmlns="" id="{00000000-0008-0000-09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556" name="555 Imagen">
          <a:extLst>
            <a:ext uri="{FF2B5EF4-FFF2-40B4-BE49-F238E27FC236}">
              <a16:creationId xmlns:a16="http://schemas.microsoft.com/office/drawing/2014/main" xmlns="" id="{00000000-0008-0000-09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557" name="556 Imagen">
          <a:extLst>
            <a:ext uri="{FF2B5EF4-FFF2-40B4-BE49-F238E27FC236}">
              <a16:creationId xmlns:a16="http://schemas.microsoft.com/office/drawing/2014/main" xmlns="" id="{00000000-0008-0000-09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558" name="557 Imagen">
          <a:extLst>
            <a:ext uri="{FF2B5EF4-FFF2-40B4-BE49-F238E27FC236}">
              <a16:creationId xmlns:a16="http://schemas.microsoft.com/office/drawing/2014/main" xmlns="" id="{00000000-0008-0000-09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559" name="558 Imagen">
          <a:extLst>
            <a:ext uri="{FF2B5EF4-FFF2-40B4-BE49-F238E27FC236}">
              <a16:creationId xmlns:a16="http://schemas.microsoft.com/office/drawing/2014/main" xmlns="" id="{00000000-0008-0000-09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560" name="559 Imagen">
          <a:extLst>
            <a:ext uri="{FF2B5EF4-FFF2-40B4-BE49-F238E27FC236}">
              <a16:creationId xmlns:a16="http://schemas.microsoft.com/office/drawing/2014/main" xmlns="" id="{00000000-0008-0000-09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561" name="560 Imagen">
          <a:extLst>
            <a:ext uri="{FF2B5EF4-FFF2-40B4-BE49-F238E27FC236}">
              <a16:creationId xmlns:a16="http://schemas.microsoft.com/office/drawing/2014/main" xmlns="" id="{00000000-0008-0000-09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562" name="561 Imagen">
          <a:extLst>
            <a:ext uri="{FF2B5EF4-FFF2-40B4-BE49-F238E27FC236}">
              <a16:creationId xmlns:a16="http://schemas.microsoft.com/office/drawing/2014/main" xmlns="" id="{00000000-0008-0000-09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563" name="562 Imagen">
          <a:extLst>
            <a:ext uri="{FF2B5EF4-FFF2-40B4-BE49-F238E27FC236}">
              <a16:creationId xmlns:a16="http://schemas.microsoft.com/office/drawing/2014/main" xmlns="" id="{00000000-0008-0000-09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564" name="563 Imagen">
          <a:extLst>
            <a:ext uri="{FF2B5EF4-FFF2-40B4-BE49-F238E27FC236}">
              <a16:creationId xmlns:a16="http://schemas.microsoft.com/office/drawing/2014/main" xmlns="" id="{00000000-0008-0000-09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565" name="564 Imagen">
          <a:extLst>
            <a:ext uri="{FF2B5EF4-FFF2-40B4-BE49-F238E27FC236}">
              <a16:creationId xmlns:a16="http://schemas.microsoft.com/office/drawing/2014/main" xmlns="" id="{00000000-0008-0000-09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566" name="565 Imagen">
          <a:extLst>
            <a:ext uri="{FF2B5EF4-FFF2-40B4-BE49-F238E27FC236}">
              <a16:creationId xmlns:a16="http://schemas.microsoft.com/office/drawing/2014/main" xmlns="" id="{00000000-0008-0000-09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567" name="566 Imagen">
          <a:extLst>
            <a:ext uri="{FF2B5EF4-FFF2-40B4-BE49-F238E27FC236}">
              <a16:creationId xmlns:a16="http://schemas.microsoft.com/office/drawing/2014/main" xmlns="" id="{00000000-0008-0000-09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568" name="567 Imagen">
          <a:extLst>
            <a:ext uri="{FF2B5EF4-FFF2-40B4-BE49-F238E27FC236}">
              <a16:creationId xmlns:a16="http://schemas.microsoft.com/office/drawing/2014/main" xmlns="" id="{00000000-0008-0000-09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569" name="568 Imagen">
          <a:extLst>
            <a:ext uri="{FF2B5EF4-FFF2-40B4-BE49-F238E27FC236}">
              <a16:creationId xmlns:a16="http://schemas.microsoft.com/office/drawing/2014/main" xmlns="" id="{00000000-0008-0000-09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570" name="569 Imagen">
          <a:extLst>
            <a:ext uri="{FF2B5EF4-FFF2-40B4-BE49-F238E27FC236}">
              <a16:creationId xmlns:a16="http://schemas.microsoft.com/office/drawing/2014/main" xmlns="" id="{00000000-0008-0000-09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571" name="570 Imagen">
          <a:extLst>
            <a:ext uri="{FF2B5EF4-FFF2-40B4-BE49-F238E27FC236}">
              <a16:creationId xmlns:a16="http://schemas.microsoft.com/office/drawing/2014/main" xmlns="" id="{00000000-0008-0000-09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572" name="571 Imagen">
          <a:extLst>
            <a:ext uri="{FF2B5EF4-FFF2-40B4-BE49-F238E27FC236}">
              <a16:creationId xmlns:a16="http://schemas.microsoft.com/office/drawing/2014/main" xmlns="" id="{00000000-0008-0000-09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573" name="572 Imagen">
          <a:extLst>
            <a:ext uri="{FF2B5EF4-FFF2-40B4-BE49-F238E27FC236}">
              <a16:creationId xmlns:a16="http://schemas.microsoft.com/office/drawing/2014/main" xmlns="" id="{00000000-0008-0000-09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574" name="573 Imagen">
          <a:extLst>
            <a:ext uri="{FF2B5EF4-FFF2-40B4-BE49-F238E27FC236}">
              <a16:creationId xmlns:a16="http://schemas.microsoft.com/office/drawing/2014/main" xmlns="" id="{00000000-0008-0000-09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575" name="574 Imagen">
          <a:extLst>
            <a:ext uri="{FF2B5EF4-FFF2-40B4-BE49-F238E27FC236}">
              <a16:creationId xmlns:a16="http://schemas.microsoft.com/office/drawing/2014/main" xmlns="" id="{00000000-0008-0000-09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576" name="575 Gráfico">
          <a:extLst>
            <a:ext uri="{FF2B5EF4-FFF2-40B4-BE49-F238E27FC236}">
              <a16:creationId xmlns:a16="http://schemas.microsoft.com/office/drawing/2014/main" xmlns="" id="{00000000-0008-0000-0900-000040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577" name="576 Gráfico">
          <a:extLst>
            <a:ext uri="{FF2B5EF4-FFF2-40B4-BE49-F238E27FC236}">
              <a16:creationId xmlns:a16="http://schemas.microsoft.com/office/drawing/2014/main" xmlns="" id="{00000000-0008-0000-0900-000041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578" name="577 Imagen">
          <a:extLst>
            <a:ext uri="{FF2B5EF4-FFF2-40B4-BE49-F238E27FC236}">
              <a16:creationId xmlns:a16="http://schemas.microsoft.com/office/drawing/2014/main" xmlns="" id="{00000000-0008-0000-09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579" name="578 Imagen">
          <a:extLst>
            <a:ext uri="{FF2B5EF4-FFF2-40B4-BE49-F238E27FC236}">
              <a16:creationId xmlns:a16="http://schemas.microsoft.com/office/drawing/2014/main" xmlns="" id="{00000000-0008-0000-09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580" name="579 Imagen">
          <a:extLst>
            <a:ext uri="{FF2B5EF4-FFF2-40B4-BE49-F238E27FC236}">
              <a16:creationId xmlns:a16="http://schemas.microsoft.com/office/drawing/2014/main" xmlns="" id="{00000000-0008-0000-09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81" name="580 Imagen">
          <a:extLst>
            <a:ext uri="{FF2B5EF4-FFF2-40B4-BE49-F238E27FC236}">
              <a16:creationId xmlns:a16="http://schemas.microsoft.com/office/drawing/2014/main" xmlns="" id="{00000000-0008-0000-09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582" name="581 Imagen">
          <a:extLst>
            <a:ext uri="{FF2B5EF4-FFF2-40B4-BE49-F238E27FC236}">
              <a16:creationId xmlns:a16="http://schemas.microsoft.com/office/drawing/2014/main" xmlns="" id="{00000000-0008-0000-09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583" name="582 Imagen">
          <a:extLst>
            <a:ext uri="{FF2B5EF4-FFF2-40B4-BE49-F238E27FC236}">
              <a16:creationId xmlns:a16="http://schemas.microsoft.com/office/drawing/2014/main" xmlns="" id="{00000000-0008-0000-09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584" name="583 Imagen">
          <a:extLst>
            <a:ext uri="{FF2B5EF4-FFF2-40B4-BE49-F238E27FC236}">
              <a16:creationId xmlns:a16="http://schemas.microsoft.com/office/drawing/2014/main" xmlns="" id="{00000000-0008-0000-09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585" name="584 Imagen">
          <a:extLst>
            <a:ext uri="{FF2B5EF4-FFF2-40B4-BE49-F238E27FC236}">
              <a16:creationId xmlns:a16="http://schemas.microsoft.com/office/drawing/2014/main" xmlns="" id="{00000000-0008-0000-09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586" name="585 Imagen">
          <a:extLst>
            <a:ext uri="{FF2B5EF4-FFF2-40B4-BE49-F238E27FC236}">
              <a16:creationId xmlns:a16="http://schemas.microsoft.com/office/drawing/2014/main" xmlns="" id="{00000000-0008-0000-09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587" name="586 Imagen">
          <a:extLst>
            <a:ext uri="{FF2B5EF4-FFF2-40B4-BE49-F238E27FC236}">
              <a16:creationId xmlns:a16="http://schemas.microsoft.com/office/drawing/2014/main" xmlns="" id="{00000000-0008-0000-09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588" name="587 Imagen">
          <a:extLst>
            <a:ext uri="{FF2B5EF4-FFF2-40B4-BE49-F238E27FC236}">
              <a16:creationId xmlns:a16="http://schemas.microsoft.com/office/drawing/2014/main" xmlns="" id="{00000000-0008-0000-09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589" name="588 Imagen">
          <a:extLst>
            <a:ext uri="{FF2B5EF4-FFF2-40B4-BE49-F238E27FC236}">
              <a16:creationId xmlns:a16="http://schemas.microsoft.com/office/drawing/2014/main" xmlns="" id="{00000000-0008-0000-09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590" name="589 Imagen">
          <a:extLst>
            <a:ext uri="{FF2B5EF4-FFF2-40B4-BE49-F238E27FC236}">
              <a16:creationId xmlns:a16="http://schemas.microsoft.com/office/drawing/2014/main" xmlns="" id="{00000000-0008-0000-09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591" name="590 Imagen">
          <a:extLst>
            <a:ext uri="{FF2B5EF4-FFF2-40B4-BE49-F238E27FC236}">
              <a16:creationId xmlns:a16="http://schemas.microsoft.com/office/drawing/2014/main" xmlns="" id="{00000000-0008-0000-09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592" name="591 Imagen">
          <a:extLst>
            <a:ext uri="{FF2B5EF4-FFF2-40B4-BE49-F238E27FC236}">
              <a16:creationId xmlns:a16="http://schemas.microsoft.com/office/drawing/2014/main" xmlns="" id="{00000000-0008-0000-09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593" name="592 Imagen">
          <a:extLst>
            <a:ext uri="{FF2B5EF4-FFF2-40B4-BE49-F238E27FC236}">
              <a16:creationId xmlns:a16="http://schemas.microsoft.com/office/drawing/2014/main" xmlns="" id="{00000000-0008-0000-09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594" name="593 Imagen">
          <a:extLst>
            <a:ext uri="{FF2B5EF4-FFF2-40B4-BE49-F238E27FC236}">
              <a16:creationId xmlns:a16="http://schemas.microsoft.com/office/drawing/2014/main" xmlns="" id="{00000000-0008-0000-09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595" name="594 Imagen">
          <a:extLst>
            <a:ext uri="{FF2B5EF4-FFF2-40B4-BE49-F238E27FC236}">
              <a16:creationId xmlns:a16="http://schemas.microsoft.com/office/drawing/2014/main" xmlns="" id="{00000000-0008-0000-09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596" name="595 Imagen">
          <a:extLst>
            <a:ext uri="{FF2B5EF4-FFF2-40B4-BE49-F238E27FC236}">
              <a16:creationId xmlns:a16="http://schemas.microsoft.com/office/drawing/2014/main" xmlns="" id="{00000000-0008-0000-09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597" name="596 Imagen">
          <a:extLst>
            <a:ext uri="{FF2B5EF4-FFF2-40B4-BE49-F238E27FC236}">
              <a16:creationId xmlns:a16="http://schemas.microsoft.com/office/drawing/2014/main" xmlns="" id="{00000000-0008-0000-09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598" name="597 Imagen">
          <a:extLst>
            <a:ext uri="{FF2B5EF4-FFF2-40B4-BE49-F238E27FC236}">
              <a16:creationId xmlns:a16="http://schemas.microsoft.com/office/drawing/2014/main" xmlns="" id="{00000000-0008-0000-09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599" name="598 Imagen">
          <a:extLst>
            <a:ext uri="{FF2B5EF4-FFF2-40B4-BE49-F238E27FC236}">
              <a16:creationId xmlns:a16="http://schemas.microsoft.com/office/drawing/2014/main" xmlns="" id="{00000000-0008-0000-09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600" name="599 Imagen">
          <a:extLst>
            <a:ext uri="{FF2B5EF4-FFF2-40B4-BE49-F238E27FC236}">
              <a16:creationId xmlns:a16="http://schemas.microsoft.com/office/drawing/2014/main" xmlns="" id="{00000000-0008-0000-09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601" name="600 Imagen">
          <a:extLst>
            <a:ext uri="{FF2B5EF4-FFF2-40B4-BE49-F238E27FC236}">
              <a16:creationId xmlns:a16="http://schemas.microsoft.com/office/drawing/2014/main" xmlns="" id="{00000000-0008-0000-09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602" name="601 Imagen">
          <a:extLst>
            <a:ext uri="{FF2B5EF4-FFF2-40B4-BE49-F238E27FC236}">
              <a16:creationId xmlns:a16="http://schemas.microsoft.com/office/drawing/2014/main" xmlns="" id="{00000000-0008-0000-09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603" name="602 Imagen">
          <a:extLst>
            <a:ext uri="{FF2B5EF4-FFF2-40B4-BE49-F238E27FC236}">
              <a16:creationId xmlns:a16="http://schemas.microsoft.com/office/drawing/2014/main" xmlns="" id="{00000000-0008-0000-09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604" name="603 Imagen">
          <a:extLst>
            <a:ext uri="{FF2B5EF4-FFF2-40B4-BE49-F238E27FC236}">
              <a16:creationId xmlns:a16="http://schemas.microsoft.com/office/drawing/2014/main" xmlns="" id="{00000000-0008-0000-09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605" name="604 Imagen">
          <a:extLst>
            <a:ext uri="{FF2B5EF4-FFF2-40B4-BE49-F238E27FC236}">
              <a16:creationId xmlns:a16="http://schemas.microsoft.com/office/drawing/2014/main" xmlns="" id="{00000000-0008-0000-09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606" name="605 Imagen">
          <a:extLst>
            <a:ext uri="{FF2B5EF4-FFF2-40B4-BE49-F238E27FC236}">
              <a16:creationId xmlns:a16="http://schemas.microsoft.com/office/drawing/2014/main" xmlns="" id="{00000000-0008-0000-09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607" name="606 Imagen">
          <a:extLst>
            <a:ext uri="{FF2B5EF4-FFF2-40B4-BE49-F238E27FC236}">
              <a16:creationId xmlns:a16="http://schemas.microsoft.com/office/drawing/2014/main" xmlns="" id="{00000000-0008-0000-09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608" name="607 Imagen">
          <a:extLst>
            <a:ext uri="{FF2B5EF4-FFF2-40B4-BE49-F238E27FC236}">
              <a16:creationId xmlns:a16="http://schemas.microsoft.com/office/drawing/2014/main" xmlns="" id="{00000000-0008-0000-09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609" name="608 Imagen">
          <a:extLst>
            <a:ext uri="{FF2B5EF4-FFF2-40B4-BE49-F238E27FC236}">
              <a16:creationId xmlns:a16="http://schemas.microsoft.com/office/drawing/2014/main" xmlns="" id="{00000000-0008-0000-09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610" name="609 Imagen">
          <a:extLst>
            <a:ext uri="{FF2B5EF4-FFF2-40B4-BE49-F238E27FC236}">
              <a16:creationId xmlns:a16="http://schemas.microsoft.com/office/drawing/2014/main" xmlns="" id="{00000000-0008-0000-09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611" name="610 Imagen">
          <a:extLst>
            <a:ext uri="{FF2B5EF4-FFF2-40B4-BE49-F238E27FC236}">
              <a16:creationId xmlns:a16="http://schemas.microsoft.com/office/drawing/2014/main" xmlns="" id="{00000000-0008-0000-09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612" name="611 Imagen">
          <a:extLst>
            <a:ext uri="{FF2B5EF4-FFF2-40B4-BE49-F238E27FC236}">
              <a16:creationId xmlns:a16="http://schemas.microsoft.com/office/drawing/2014/main" xmlns="" id="{00000000-0008-0000-09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613" name="612 Imagen">
          <a:extLst>
            <a:ext uri="{FF2B5EF4-FFF2-40B4-BE49-F238E27FC236}">
              <a16:creationId xmlns:a16="http://schemas.microsoft.com/office/drawing/2014/main" xmlns="" id="{00000000-0008-0000-09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614" name="613 Imagen">
          <a:extLst>
            <a:ext uri="{FF2B5EF4-FFF2-40B4-BE49-F238E27FC236}">
              <a16:creationId xmlns:a16="http://schemas.microsoft.com/office/drawing/2014/main" xmlns="" id="{00000000-0008-0000-09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615" name="614 Imagen">
          <a:extLst>
            <a:ext uri="{FF2B5EF4-FFF2-40B4-BE49-F238E27FC236}">
              <a16:creationId xmlns:a16="http://schemas.microsoft.com/office/drawing/2014/main" xmlns="" id="{00000000-0008-0000-09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616" name="615 Imagen">
          <a:extLst>
            <a:ext uri="{FF2B5EF4-FFF2-40B4-BE49-F238E27FC236}">
              <a16:creationId xmlns:a16="http://schemas.microsoft.com/office/drawing/2014/main" xmlns="" id="{00000000-0008-0000-09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617" name="616 Imagen">
          <a:extLst>
            <a:ext uri="{FF2B5EF4-FFF2-40B4-BE49-F238E27FC236}">
              <a16:creationId xmlns:a16="http://schemas.microsoft.com/office/drawing/2014/main" xmlns="" id="{00000000-0008-0000-09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618" name="617 Imagen">
          <a:extLst>
            <a:ext uri="{FF2B5EF4-FFF2-40B4-BE49-F238E27FC236}">
              <a16:creationId xmlns:a16="http://schemas.microsoft.com/office/drawing/2014/main" xmlns="" id="{00000000-0008-0000-09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619" name="618 Imagen">
          <a:extLst>
            <a:ext uri="{FF2B5EF4-FFF2-40B4-BE49-F238E27FC236}">
              <a16:creationId xmlns:a16="http://schemas.microsoft.com/office/drawing/2014/main" xmlns="" id="{00000000-0008-0000-09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620" name="619 Imagen">
          <a:extLst>
            <a:ext uri="{FF2B5EF4-FFF2-40B4-BE49-F238E27FC236}">
              <a16:creationId xmlns:a16="http://schemas.microsoft.com/office/drawing/2014/main" xmlns="" id="{00000000-0008-0000-09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621" name="620 Imagen">
          <a:extLst>
            <a:ext uri="{FF2B5EF4-FFF2-40B4-BE49-F238E27FC236}">
              <a16:creationId xmlns:a16="http://schemas.microsoft.com/office/drawing/2014/main" xmlns="" id="{00000000-0008-0000-09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622" name="621 Imagen">
          <a:extLst>
            <a:ext uri="{FF2B5EF4-FFF2-40B4-BE49-F238E27FC236}">
              <a16:creationId xmlns:a16="http://schemas.microsoft.com/office/drawing/2014/main" xmlns="" id="{00000000-0008-0000-09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623" name="622 Imagen">
          <a:extLst>
            <a:ext uri="{FF2B5EF4-FFF2-40B4-BE49-F238E27FC236}">
              <a16:creationId xmlns:a16="http://schemas.microsoft.com/office/drawing/2014/main" xmlns="" id="{00000000-0008-0000-09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624" name="623 Imagen">
          <a:extLst>
            <a:ext uri="{FF2B5EF4-FFF2-40B4-BE49-F238E27FC236}">
              <a16:creationId xmlns:a16="http://schemas.microsoft.com/office/drawing/2014/main" xmlns="" id="{00000000-0008-0000-09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625" name="624 Imagen">
          <a:extLst>
            <a:ext uri="{FF2B5EF4-FFF2-40B4-BE49-F238E27FC236}">
              <a16:creationId xmlns:a16="http://schemas.microsoft.com/office/drawing/2014/main" xmlns="" id="{00000000-0008-0000-09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626" name="625 Imagen">
          <a:extLst>
            <a:ext uri="{FF2B5EF4-FFF2-40B4-BE49-F238E27FC236}">
              <a16:creationId xmlns:a16="http://schemas.microsoft.com/office/drawing/2014/main" xmlns="" id="{00000000-0008-0000-09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627" name="626 Imagen">
          <a:extLst>
            <a:ext uri="{FF2B5EF4-FFF2-40B4-BE49-F238E27FC236}">
              <a16:creationId xmlns:a16="http://schemas.microsoft.com/office/drawing/2014/main" xmlns="" id="{00000000-0008-0000-09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628" name="627 Imagen">
          <a:extLst>
            <a:ext uri="{FF2B5EF4-FFF2-40B4-BE49-F238E27FC236}">
              <a16:creationId xmlns:a16="http://schemas.microsoft.com/office/drawing/2014/main" xmlns="" id="{00000000-0008-0000-09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629" name="628 Imagen">
          <a:extLst>
            <a:ext uri="{FF2B5EF4-FFF2-40B4-BE49-F238E27FC236}">
              <a16:creationId xmlns:a16="http://schemas.microsoft.com/office/drawing/2014/main" xmlns="" id="{00000000-0008-0000-09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630" name="629 Imagen">
          <a:extLst>
            <a:ext uri="{FF2B5EF4-FFF2-40B4-BE49-F238E27FC236}">
              <a16:creationId xmlns:a16="http://schemas.microsoft.com/office/drawing/2014/main" xmlns="" id="{00000000-0008-0000-09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631" name="630 Imagen">
          <a:extLst>
            <a:ext uri="{FF2B5EF4-FFF2-40B4-BE49-F238E27FC236}">
              <a16:creationId xmlns:a16="http://schemas.microsoft.com/office/drawing/2014/main" xmlns="" id="{00000000-0008-0000-09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632" name="631 Imagen">
          <a:extLst>
            <a:ext uri="{FF2B5EF4-FFF2-40B4-BE49-F238E27FC236}">
              <a16:creationId xmlns:a16="http://schemas.microsoft.com/office/drawing/2014/main" xmlns="" id="{00000000-0008-0000-09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633" name="632 Imagen">
          <a:extLst>
            <a:ext uri="{FF2B5EF4-FFF2-40B4-BE49-F238E27FC236}">
              <a16:creationId xmlns:a16="http://schemas.microsoft.com/office/drawing/2014/main" xmlns="" id="{00000000-0008-0000-09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634" name="633 Imagen">
          <a:extLst>
            <a:ext uri="{FF2B5EF4-FFF2-40B4-BE49-F238E27FC236}">
              <a16:creationId xmlns:a16="http://schemas.microsoft.com/office/drawing/2014/main" xmlns="" id="{00000000-0008-0000-09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635" name="634 Imagen">
          <a:extLst>
            <a:ext uri="{FF2B5EF4-FFF2-40B4-BE49-F238E27FC236}">
              <a16:creationId xmlns:a16="http://schemas.microsoft.com/office/drawing/2014/main" xmlns="" id="{00000000-0008-0000-09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36" name="635 Imagen">
          <a:extLst>
            <a:ext uri="{FF2B5EF4-FFF2-40B4-BE49-F238E27FC236}">
              <a16:creationId xmlns:a16="http://schemas.microsoft.com/office/drawing/2014/main" xmlns="" id="{00000000-0008-0000-09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37" name="636 Imagen">
          <a:extLst>
            <a:ext uri="{FF2B5EF4-FFF2-40B4-BE49-F238E27FC236}">
              <a16:creationId xmlns:a16="http://schemas.microsoft.com/office/drawing/2014/main" xmlns="" id="{00000000-0008-0000-09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38" name="637 Imagen">
          <a:extLst>
            <a:ext uri="{FF2B5EF4-FFF2-40B4-BE49-F238E27FC236}">
              <a16:creationId xmlns:a16="http://schemas.microsoft.com/office/drawing/2014/main" xmlns="" id="{00000000-0008-0000-09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9" name="638 Imagen">
          <a:extLst>
            <a:ext uri="{FF2B5EF4-FFF2-40B4-BE49-F238E27FC236}">
              <a16:creationId xmlns:a16="http://schemas.microsoft.com/office/drawing/2014/main" xmlns="" id="{00000000-0008-0000-09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0" name="639 Imagen">
          <a:extLst>
            <a:ext uri="{FF2B5EF4-FFF2-40B4-BE49-F238E27FC236}">
              <a16:creationId xmlns:a16="http://schemas.microsoft.com/office/drawing/2014/main" xmlns="" id="{00000000-0008-0000-09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41" name="640 Imagen">
          <a:extLst>
            <a:ext uri="{FF2B5EF4-FFF2-40B4-BE49-F238E27FC236}">
              <a16:creationId xmlns:a16="http://schemas.microsoft.com/office/drawing/2014/main" xmlns="" id="{00000000-0008-0000-09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42" name="641 Imagen">
          <a:extLst>
            <a:ext uri="{FF2B5EF4-FFF2-40B4-BE49-F238E27FC236}">
              <a16:creationId xmlns:a16="http://schemas.microsoft.com/office/drawing/2014/main" xmlns="" id="{00000000-0008-0000-09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43" name="642 Imagen">
          <a:extLst>
            <a:ext uri="{FF2B5EF4-FFF2-40B4-BE49-F238E27FC236}">
              <a16:creationId xmlns:a16="http://schemas.microsoft.com/office/drawing/2014/main" xmlns="" id="{00000000-0008-0000-09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44" name="643 Imagen">
          <a:extLst>
            <a:ext uri="{FF2B5EF4-FFF2-40B4-BE49-F238E27FC236}">
              <a16:creationId xmlns:a16="http://schemas.microsoft.com/office/drawing/2014/main" xmlns="" id="{00000000-0008-0000-09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45" name="644 Imagen">
          <a:extLst>
            <a:ext uri="{FF2B5EF4-FFF2-40B4-BE49-F238E27FC236}">
              <a16:creationId xmlns:a16="http://schemas.microsoft.com/office/drawing/2014/main" xmlns="" id="{00000000-0008-0000-09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646" name="645 Imagen">
          <a:extLst>
            <a:ext uri="{FF2B5EF4-FFF2-40B4-BE49-F238E27FC236}">
              <a16:creationId xmlns:a16="http://schemas.microsoft.com/office/drawing/2014/main" xmlns="" id="{00000000-0008-0000-09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647" name="646 Imagen">
          <a:extLst>
            <a:ext uri="{FF2B5EF4-FFF2-40B4-BE49-F238E27FC236}">
              <a16:creationId xmlns:a16="http://schemas.microsoft.com/office/drawing/2014/main" xmlns="" id="{00000000-0008-0000-09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648" name="647 Imagen">
          <a:extLst>
            <a:ext uri="{FF2B5EF4-FFF2-40B4-BE49-F238E27FC236}">
              <a16:creationId xmlns:a16="http://schemas.microsoft.com/office/drawing/2014/main" xmlns="" id="{00000000-0008-0000-09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649" name="648 Imagen">
          <a:extLst>
            <a:ext uri="{FF2B5EF4-FFF2-40B4-BE49-F238E27FC236}">
              <a16:creationId xmlns:a16="http://schemas.microsoft.com/office/drawing/2014/main" xmlns="" id="{00000000-0008-0000-09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650" name="649 Imagen">
          <a:extLst>
            <a:ext uri="{FF2B5EF4-FFF2-40B4-BE49-F238E27FC236}">
              <a16:creationId xmlns:a16="http://schemas.microsoft.com/office/drawing/2014/main" xmlns="" id="{00000000-0008-0000-09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651" name="650 Imagen">
          <a:extLst>
            <a:ext uri="{FF2B5EF4-FFF2-40B4-BE49-F238E27FC236}">
              <a16:creationId xmlns:a16="http://schemas.microsoft.com/office/drawing/2014/main" xmlns="" id="{00000000-0008-0000-09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652" name="651 Imagen">
          <a:extLst>
            <a:ext uri="{FF2B5EF4-FFF2-40B4-BE49-F238E27FC236}">
              <a16:creationId xmlns:a16="http://schemas.microsoft.com/office/drawing/2014/main" xmlns="" id="{00000000-0008-0000-09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653" name="652 Imagen">
          <a:extLst>
            <a:ext uri="{FF2B5EF4-FFF2-40B4-BE49-F238E27FC236}">
              <a16:creationId xmlns:a16="http://schemas.microsoft.com/office/drawing/2014/main" xmlns="" id="{00000000-0008-0000-09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654" name="653 Imagen">
          <a:extLst>
            <a:ext uri="{FF2B5EF4-FFF2-40B4-BE49-F238E27FC236}">
              <a16:creationId xmlns:a16="http://schemas.microsoft.com/office/drawing/2014/main" xmlns="" id="{00000000-0008-0000-09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655" name="654 Imagen">
          <a:extLst>
            <a:ext uri="{FF2B5EF4-FFF2-40B4-BE49-F238E27FC236}">
              <a16:creationId xmlns:a16="http://schemas.microsoft.com/office/drawing/2014/main" xmlns="" id="{00000000-0008-0000-09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656" name="655 Imagen">
          <a:extLst>
            <a:ext uri="{FF2B5EF4-FFF2-40B4-BE49-F238E27FC236}">
              <a16:creationId xmlns:a16="http://schemas.microsoft.com/office/drawing/2014/main" xmlns="" id="{00000000-0008-0000-09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657" name="656 Imagen">
          <a:extLst>
            <a:ext uri="{FF2B5EF4-FFF2-40B4-BE49-F238E27FC236}">
              <a16:creationId xmlns:a16="http://schemas.microsoft.com/office/drawing/2014/main" xmlns="" id="{00000000-0008-0000-09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658" name="657 Imagen">
          <a:extLst>
            <a:ext uri="{FF2B5EF4-FFF2-40B4-BE49-F238E27FC236}">
              <a16:creationId xmlns:a16="http://schemas.microsoft.com/office/drawing/2014/main" xmlns="" id="{00000000-0008-0000-09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659" name="658 Imagen">
          <a:extLst>
            <a:ext uri="{FF2B5EF4-FFF2-40B4-BE49-F238E27FC236}">
              <a16:creationId xmlns:a16="http://schemas.microsoft.com/office/drawing/2014/main" xmlns="" id="{00000000-0008-0000-09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660" name="659 Imagen">
          <a:extLst>
            <a:ext uri="{FF2B5EF4-FFF2-40B4-BE49-F238E27FC236}">
              <a16:creationId xmlns:a16="http://schemas.microsoft.com/office/drawing/2014/main" xmlns="" id="{00000000-0008-0000-09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661" name="660 Imagen">
          <a:extLst>
            <a:ext uri="{FF2B5EF4-FFF2-40B4-BE49-F238E27FC236}">
              <a16:creationId xmlns:a16="http://schemas.microsoft.com/office/drawing/2014/main" xmlns="" id="{00000000-0008-0000-09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662" name="661 Imagen">
          <a:extLst>
            <a:ext uri="{FF2B5EF4-FFF2-40B4-BE49-F238E27FC236}">
              <a16:creationId xmlns:a16="http://schemas.microsoft.com/office/drawing/2014/main" xmlns="" id="{00000000-0008-0000-09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663" name="662 Imagen">
          <a:extLst>
            <a:ext uri="{FF2B5EF4-FFF2-40B4-BE49-F238E27FC236}">
              <a16:creationId xmlns:a16="http://schemas.microsoft.com/office/drawing/2014/main" xmlns="" id="{00000000-0008-0000-09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664" name="663 Imagen">
          <a:extLst>
            <a:ext uri="{FF2B5EF4-FFF2-40B4-BE49-F238E27FC236}">
              <a16:creationId xmlns:a16="http://schemas.microsoft.com/office/drawing/2014/main" xmlns="" id="{00000000-0008-0000-09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665" name="664 Imagen">
          <a:extLst>
            <a:ext uri="{FF2B5EF4-FFF2-40B4-BE49-F238E27FC236}">
              <a16:creationId xmlns:a16="http://schemas.microsoft.com/office/drawing/2014/main" xmlns="" id="{00000000-0008-0000-09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666" name="665 Imagen">
          <a:extLst>
            <a:ext uri="{FF2B5EF4-FFF2-40B4-BE49-F238E27FC236}">
              <a16:creationId xmlns:a16="http://schemas.microsoft.com/office/drawing/2014/main" xmlns="" id="{00000000-0008-0000-09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667" name="666 Imagen">
          <a:extLst>
            <a:ext uri="{FF2B5EF4-FFF2-40B4-BE49-F238E27FC236}">
              <a16:creationId xmlns:a16="http://schemas.microsoft.com/office/drawing/2014/main" xmlns="" id="{00000000-0008-0000-09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668" name="667 Imagen">
          <a:extLst>
            <a:ext uri="{FF2B5EF4-FFF2-40B4-BE49-F238E27FC236}">
              <a16:creationId xmlns:a16="http://schemas.microsoft.com/office/drawing/2014/main" xmlns="" id="{00000000-0008-0000-09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669" name="668 Imagen">
          <a:extLst>
            <a:ext uri="{FF2B5EF4-FFF2-40B4-BE49-F238E27FC236}">
              <a16:creationId xmlns:a16="http://schemas.microsoft.com/office/drawing/2014/main" xmlns="" id="{00000000-0008-0000-09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670" name="669 Imagen">
          <a:extLst>
            <a:ext uri="{FF2B5EF4-FFF2-40B4-BE49-F238E27FC236}">
              <a16:creationId xmlns:a16="http://schemas.microsoft.com/office/drawing/2014/main" xmlns="" id="{00000000-0008-0000-09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671" name="670 Imagen">
          <a:extLst>
            <a:ext uri="{FF2B5EF4-FFF2-40B4-BE49-F238E27FC236}">
              <a16:creationId xmlns:a16="http://schemas.microsoft.com/office/drawing/2014/main" xmlns="" id="{00000000-0008-0000-09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672" name="671 Gráfico">
          <a:extLst>
            <a:ext uri="{FF2B5EF4-FFF2-40B4-BE49-F238E27FC236}">
              <a16:creationId xmlns:a16="http://schemas.microsoft.com/office/drawing/2014/main" xmlns="" id="{00000000-0008-0000-0900-0000A0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673" name="672 Gráfico">
          <a:extLst>
            <a:ext uri="{FF2B5EF4-FFF2-40B4-BE49-F238E27FC236}">
              <a16:creationId xmlns:a16="http://schemas.microsoft.com/office/drawing/2014/main" xmlns="" id="{00000000-0008-0000-0900-0000A102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674" name="673 Imagen">
          <a:extLst>
            <a:ext uri="{FF2B5EF4-FFF2-40B4-BE49-F238E27FC236}">
              <a16:creationId xmlns:a16="http://schemas.microsoft.com/office/drawing/2014/main" xmlns="" id="{00000000-0008-0000-09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675" name="674 Imagen">
          <a:extLst>
            <a:ext uri="{FF2B5EF4-FFF2-40B4-BE49-F238E27FC236}">
              <a16:creationId xmlns:a16="http://schemas.microsoft.com/office/drawing/2014/main" xmlns="" id="{00000000-0008-0000-09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676" name="675 Imagen">
          <a:extLst>
            <a:ext uri="{FF2B5EF4-FFF2-40B4-BE49-F238E27FC236}">
              <a16:creationId xmlns:a16="http://schemas.microsoft.com/office/drawing/2014/main" xmlns="" id="{00000000-0008-0000-09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677" name="676 Imagen">
          <a:extLst>
            <a:ext uri="{FF2B5EF4-FFF2-40B4-BE49-F238E27FC236}">
              <a16:creationId xmlns:a16="http://schemas.microsoft.com/office/drawing/2014/main" xmlns="" id="{00000000-0008-0000-09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78" name="677 Imagen">
          <a:extLst>
            <a:ext uri="{FF2B5EF4-FFF2-40B4-BE49-F238E27FC236}">
              <a16:creationId xmlns:a16="http://schemas.microsoft.com/office/drawing/2014/main" xmlns="" id="{00000000-0008-0000-09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679" name="678 Imagen">
          <a:extLst>
            <a:ext uri="{FF2B5EF4-FFF2-40B4-BE49-F238E27FC236}">
              <a16:creationId xmlns:a16="http://schemas.microsoft.com/office/drawing/2014/main" xmlns="" id="{00000000-0008-0000-09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4827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680" name="679 Imagen">
          <a:extLst>
            <a:ext uri="{FF2B5EF4-FFF2-40B4-BE49-F238E27FC236}">
              <a16:creationId xmlns:a16="http://schemas.microsoft.com/office/drawing/2014/main" xmlns="" id="{00000000-0008-0000-09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381017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681" name="680 Imagen">
          <a:extLst>
            <a:ext uri="{FF2B5EF4-FFF2-40B4-BE49-F238E27FC236}">
              <a16:creationId xmlns:a16="http://schemas.microsoft.com/office/drawing/2014/main" xmlns="" id="{00000000-0008-0000-09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682" name="681 Imagen">
          <a:extLst>
            <a:ext uri="{FF2B5EF4-FFF2-40B4-BE49-F238E27FC236}">
              <a16:creationId xmlns:a16="http://schemas.microsoft.com/office/drawing/2014/main" xmlns="" id="{00000000-0008-0000-09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683" name="682 Imagen">
          <a:extLst>
            <a:ext uri="{FF2B5EF4-FFF2-40B4-BE49-F238E27FC236}">
              <a16:creationId xmlns:a16="http://schemas.microsoft.com/office/drawing/2014/main" xmlns="" id="{00000000-0008-0000-09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684" name="683 Imagen">
          <a:extLst>
            <a:ext uri="{FF2B5EF4-FFF2-40B4-BE49-F238E27FC236}">
              <a16:creationId xmlns:a16="http://schemas.microsoft.com/office/drawing/2014/main" xmlns="" id="{00000000-0008-0000-09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685" name="684 Imagen">
          <a:extLst>
            <a:ext uri="{FF2B5EF4-FFF2-40B4-BE49-F238E27FC236}">
              <a16:creationId xmlns:a16="http://schemas.microsoft.com/office/drawing/2014/main" xmlns="" id="{00000000-0008-0000-09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3447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686" name="685 Imagen">
          <a:extLst>
            <a:ext uri="{FF2B5EF4-FFF2-40B4-BE49-F238E27FC236}">
              <a16:creationId xmlns:a16="http://schemas.microsoft.com/office/drawing/2014/main" xmlns="" id="{00000000-0008-0000-09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686850" y="2352675"/>
          <a:ext cx="27051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687" name="686 Imagen">
          <a:extLst>
            <a:ext uri="{FF2B5EF4-FFF2-40B4-BE49-F238E27FC236}">
              <a16:creationId xmlns:a16="http://schemas.microsoft.com/office/drawing/2014/main" xmlns="" id="{00000000-0008-0000-09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7724950" y="44958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688" name="687 Imagen">
          <a:extLst>
            <a:ext uri="{FF2B5EF4-FFF2-40B4-BE49-F238E27FC236}">
              <a16:creationId xmlns:a16="http://schemas.microsoft.com/office/drawing/2014/main" xmlns="" id="{00000000-0008-0000-09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689" name="688 Imagen">
          <a:extLst>
            <a:ext uri="{FF2B5EF4-FFF2-40B4-BE49-F238E27FC236}">
              <a16:creationId xmlns:a16="http://schemas.microsoft.com/office/drawing/2014/main" xmlns="" id="{00000000-0008-0000-09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690" name="689 Imagen">
          <a:extLst>
            <a:ext uri="{FF2B5EF4-FFF2-40B4-BE49-F238E27FC236}">
              <a16:creationId xmlns:a16="http://schemas.microsoft.com/office/drawing/2014/main" xmlns="" id="{00000000-0008-0000-09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691" name="690 Imagen">
          <a:extLst>
            <a:ext uri="{FF2B5EF4-FFF2-40B4-BE49-F238E27FC236}">
              <a16:creationId xmlns:a16="http://schemas.microsoft.com/office/drawing/2014/main" xmlns="" id="{00000000-0008-0000-09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692" name="691 Imagen">
          <a:extLst>
            <a:ext uri="{FF2B5EF4-FFF2-40B4-BE49-F238E27FC236}">
              <a16:creationId xmlns:a16="http://schemas.microsoft.com/office/drawing/2014/main" xmlns="" id="{00000000-0008-0000-09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5410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693" name="692 Imagen">
          <a:extLst>
            <a:ext uri="{FF2B5EF4-FFF2-40B4-BE49-F238E27FC236}">
              <a16:creationId xmlns:a16="http://schemas.microsoft.com/office/drawing/2014/main" xmlns="" id="{00000000-0008-0000-09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694" name="693 Imagen">
          <a:extLst>
            <a:ext uri="{FF2B5EF4-FFF2-40B4-BE49-F238E27FC236}">
              <a16:creationId xmlns:a16="http://schemas.microsoft.com/office/drawing/2014/main" xmlns="" id="{00000000-0008-0000-09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46600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695" name="694 Imagen">
          <a:extLst>
            <a:ext uri="{FF2B5EF4-FFF2-40B4-BE49-F238E27FC236}">
              <a16:creationId xmlns:a16="http://schemas.microsoft.com/office/drawing/2014/main" xmlns="" id="{00000000-0008-0000-09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696" name="695 Imagen">
          <a:extLst>
            <a:ext uri="{FF2B5EF4-FFF2-40B4-BE49-F238E27FC236}">
              <a16:creationId xmlns:a16="http://schemas.microsoft.com/office/drawing/2014/main" xmlns="" id="{00000000-0008-0000-09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697" name="696 Imagen">
          <a:extLst>
            <a:ext uri="{FF2B5EF4-FFF2-40B4-BE49-F238E27FC236}">
              <a16:creationId xmlns:a16="http://schemas.microsoft.com/office/drawing/2014/main" xmlns="" id="{00000000-0008-0000-09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698" name="697 Imagen">
          <a:extLst>
            <a:ext uri="{FF2B5EF4-FFF2-40B4-BE49-F238E27FC236}">
              <a16:creationId xmlns:a16="http://schemas.microsoft.com/office/drawing/2014/main" xmlns="" id="{00000000-0008-0000-09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699" name="698 Imagen">
          <a:extLst>
            <a:ext uri="{FF2B5EF4-FFF2-40B4-BE49-F238E27FC236}">
              <a16:creationId xmlns:a16="http://schemas.microsoft.com/office/drawing/2014/main" xmlns="" id="{00000000-0008-0000-09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700" name="699 Imagen">
          <a:extLst>
            <a:ext uri="{FF2B5EF4-FFF2-40B4-BE49-F238E27FC236}">
              <a16:creationId xmlns:a16="http://schemas.microsoft.com/office/drawing/2014/main" xmlns="" id="{00000000-0008-0000-09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701" name="700 Imagen">
          <a:extLst>
            <a:ext uri="{FF2B5EF4-FFF2-40B4-BE49-F238E27FC236}">
              <a16:creationId xmlns:a16="http://schemas.microsoft.com/office/drawing/2014/main" xmlns="" id="{00000000-0008-0000-09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702" name="701 Imagen">
          <a:extLst>
            <a:ext uri="{FF2B5EF4-FFF2-40B4-BE49-F238E27FC236}">
              <a16:creationId xmlns:a16="http://schemas.microsoft.com/office/drawing/2014/main" xmlns="" id="{00000000-0008-0000-09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703" name="702 Imagen">
          <a:extLst>
            <a:ext uri="{FF2B5EF4-FFF2-40B4-BE49-F238E27FC236}">
              <a16:creationId xmlns:a16="http://schemas.microsoft.com/office/drawing/2014/main" xmlns="" id="{00000000-0008-0000-09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475200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704" name="703 Imagen">
          <a:extLst>
            <a:ext uri="{FF2B5EF4-FFF2-40B4-BE49-F238E27FC236}">
              <a16:creationId xmlns:a16="http://schemas.microsoft.com/office/drawing/2014/main" xmlns="" id="{00000000-0008-0000-09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705" name="704 Imagen">
          <a:extLst>
            <a:ext uri="{FF2B5EF4-FFF2-40B4-BE49-F238E27FC236}">
              <a16:creationId xmlns:a16="http://schemas.microsoft.com/office/drawing/2014/main" xmlns="" id="{00000000-0008-0000-09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706" name="705 Imagen">
          <a:extLst>
            <a:ext uri="{FF2B5EF4-FFF2-40B4-BE49-F238E27FC236}">
              <a16:creationId xmlns:a16="http://schemas.microsoft.com/office/drawing/2014/main" xmlns="" id="{00000000-0008-0000-09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707" name="706 Imagen">
          <a:extLst>
            <a:ext uri="{FF2B5EF4-FFF2-40B4-BE49-F238E27FC236}">
              <a16:creationId xmlns:a16="http://schemas.microsoft.com/office/drawing/2014/main" xmlns="" id="{00000000-0008-0000-09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708" name="707 Imagen">
          <a:extLst>
            <a:ext uri="{FF2B5EF4-FFF2-40B4-BE49-F238E27FC236}">
              <a16:creationId xmlns:a16="http://schemas.microsoft.com/office/drawing/2014/main" xmlns="" id="{00000000-0008-0000-09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709" name="708 Imagen">
          <a:extLst>
            <a:ext uri="{FF2B5EF4-FFF2-40B4-BE49-F238E27FC236}">
              <a16:creationId xmlns:a16="http://schemas.microsoft.com/office/drawing/2014/main" xmlns="" id="{00000000-0008-0000-09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3801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710" name="709 Imagen">
          <a:extLst>
            <a:ext uri="{FF2B5EF4-FFF2-40B4-BE49-F238E27FC236}">
              <a16:creationId xmlns:a16="http://schemas.microsoft.com/office/drawing/2014/main" xmlns="" id="{00000000-0008-0000-09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711" name="710 Imagen">
          <a:extLst>
            <a:ext uri="{FF2B5EF4-FFF2-40B4-BE49-F238E27FC236}">
              <a16:creationId xmlns:a16="http://schemas.microsoft.com/office/drawing/2014/main" xmlns="" id="{00000000-0008-0000-09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712" name="711 Imagen">
          <a:extLst>
            <a:ext uri="{FF2B5EF4-FFF2-40B4-BE49-F238E27FC236}">
              <a16:creationId xmlns:a16="http://schemas.microsoft.com/office/drawing/2014/main" xmlns="" id="{00000000-0008-0000-09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2611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713" name="712 Imagen">
          <a:extLst>
            <a:ext uri="{FF2B5EF4-FFF2-40B4-BE49-F238E27FC236}">
              <a16:creationId xmlns:a16="http://schemas.microsoft.com/office/drawing/2014/main" xmlns="" id="{00000000-0008-0000-09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01420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714" name="713 Imagen">
          <a:extLst>
            <a:ext uri="{FF2B5EF4-FFF2-40B4-BE49-F238E27FC236}">
              <a16:creationId xmlns:a16="http://schemas.microsoft.com/office/drawing/2014/main" xmlns="" id="{00000000-0008-0000-09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715" name="714 Imagen">
          <a:extLst>
            <a:ext uri="{FF2B5EF4-FFF2-40B4-BE49-F238E27FC236}">
              <a16:creationId xmlns:a16="http://schemas.microsoft.com/office/drawing/2014/main" xmlns="" id="{00000000-0008-0000-09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716" name="715 Imagen">
          <a:extLst>
            <a:ext uri="{FF2B5EF4-FFF2-40B4-BE49-F238E27FC236}">
              <a16:creationId xmlns:a16="http://schemas.microsoft.com/office/drawing/2014/main" xmlns="" id="{00000000-0008-0000-09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717" name="716 Imagen">
          <a:extLst>
            <a:ext uri="{FF2B5EF4-FFF2-40B4-BE49-F238E27FC236}">
              <a16:creationId xmlns:a16="http://schemas.microsoft.com/office/drawing/2014/main" xmlns="" id="{00000000-0008-0000-09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718" name="717 Imagen">
          <a:extLst>
            <a:ext uri="{FF2B5EF4-FFF2-40B4-BE49-F238E27FC236}">
              <a16:creationId xmlns:a16="http://schemas.microsoft.com/office/drawing/2014/main" xmlns="" id="{00000000-0008-0000-09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30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719" name="718 Imagen">
          <a:extLst>
            <a:ext uri="{FF2B5EF4-FFF2-40B4-BE49-F238E27FC236}">
              <a16:creationId xmlns:a16="http://schemas.microsoft.com/office/drawing/2014/main" xmlns="" id="{00000000-0008-0000-09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2401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720" name="719 Imagen">
          <a:extLst>
            <a:ext uri="{FF2B5EF4-FFF2-40B4-BE49-F238E27FC236}">
              <a16:creationId xmlns:a16="http://schemas.microsoft.com/office/drawing/2014/main" xmlns="" id="{00000000-0008-0000-09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0020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721" name="720 Imagen">
          <a:extLst>
            <a:ext uri="{FF2B5EF4-FFF2-40B4-BE49-F238E27FC236}">
              <a16:creationId xmlns:a16="http://schemas.microsoft.com/office/drawing/2014/main" xmlns="" id="{00000000-0008-0000-09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3592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722" name="721 Imagen">
          <a:extLst>
            <a:ext uri="{FF2B5EF4-FFF2-40B4-BE49-F238E27FC236}">
              <a16:creationId xmlns:a16="http://schemas.microsoft.com/office/drawing/2014/main" xmlns="" id="{00000000-0008-0000-09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4783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723" name="722 Imagen">
          <a:extLst>
            <a:ext uri="{FF2B5EF4-FFF2-40B4-BE49-F238E27FC236}">
              <a16:creationId xmlns:a16="http://schemas.microsoft.com/office/drawing/2014/main" xmlns="" id="{00000000-0008-0000-09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28829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724" name="723 Imagen">
          <a:extLst>
            <a:ext uri="{FF2B5EF4-FFF2-40B4-BE49-F238E27FC236}">
              <a16:creationId xmlns:a16="http://schemas.microsoft.com/office/drawing/2014/main" xmlns="" id="{00000000-0008-0000-09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31211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725" name="724 Imagen">
          <a:extLst>
            <a:ext uri="{FF2B5EF4-FFF2-40B4-BE49-F238E27FC236}">
              <a16:creationId xmlns:a16="http://schemas.microsoft.com/office/drawing/2014/main" xmlns="" id="{00000000-0008-0000-09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726" name="725 Imagen">
          <a:extLst>
            <a:ext uri="{FF2B5EF4-FFF2-40B4-BE49-F238E27FC236}">
              <a16:creationId xmlns:a16="http://schemas.microsoft.com/office/drawing/2014/main" xmlns="" id="{00000000-0008-0000-09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727" name="726 Imagen">
          <a:extLst>
            <a:ext uri="{FF2B5EF4-FFF2-40B4-BE49-F238E27FC236}">
              <a16:creationId xmlns:a16="http://schemas.microsoft.com/office/drawing/2014/main" xmlns="" id="{00000000-0008-0000-09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728" name="727 Imagen">
          <a:extLst>
            <a:ext uri="{FF2B5EF4-FFF2-40B4-BE49-F238E27FC236}">
              <a16:creationId xmlns:a16="http://schemas.microsoft.com/office/drawing/2014/main" xmlns="" id="{00000000-0008-0000-09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729" name="728 Imagen">
          <a:extLst>
            <a:ext uri="{FF2B5EF4-FFF2-40B4-BE49-F238E27FC236}">
              <a16:creationId xmlns:a16="http://schemas.microsoft.com/office/drawing/2014/main" xmlns="" id="{00000000-0008-0000-09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3383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730" name="729 Imagen">
          <a:extLst>
            <a:ext uri="{FF2B5EF4-FFF2-40B4-BE49-F238E27FC236}">
              <a16:creationId xmlns:a16="http://schemas.microsoft.com/office/drawing/2014/main" xmlns="" id="{00000000-0008-0000-09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731" name="730 Imagen">
          <a:extLst>
            <a:ext uri="{FF2B5EF4-FFF2-40B4-BE49-F238E27FC236}">
              <a16:creationId xmlns:a16="http://schemas.microsoft.com/office/drawing/2014/main" xmlns="" id="{00000000-0008-0000-09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2192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732" name="731 Imagen">
          <a:extLst>
            <a:ext uri="{FF2B5EF4-FFF2-40B4-BE49-F238E27FC236}">
              <a16:creationId xmlns:a16="http://schemas.microsoft.com/office/drawing/2014/main" xmlns="" id="{00000000-0008-0000-09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733" name="732 Imagen">
          <a:extLst>
            <a:ext uri="{FF2B5EF4-FFF2-40B4-BE49-F238E27FC236}">
              <a16:creationId xmlns:a16="http://schemas.microsoft.com/office/drawing/2014/main" xmlns="" id="{00000000-0008-0000-09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734" name="733 Imagen">
          <a:extLst>
            <a:ext uri="{FF2B5EF4-FFF2-40B4-BE49-F238E27FC236}">
              <a16:creationId xmlns:a16="http://schemas.microsoft.com/office/drawing/2014/main" xmlns="" id="{00000000-0008-0000-09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8620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735" name="734 Imagen">
          <a:extLst>
            <a:ext uri="{FF2B5EF4-FFF2-40B4-BE49-F238E27FC236}">
              <a16:creationId xmlns:a16="http://schemas.microsoft.com/office/drawing/2014/main" xmlns="" id="{00000000-0008-0000-09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59811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736" name="735 Imagen">
          <a:extLst>
            <a:ext uri="{FF2B5EF4-FFF2-40B4-BE49-F238E27FC236}">
              <a16:creationId xmlns:a16="http://schemas.microsoft.com/office/drawing/2014/main" xmlns="" id="{00000000-0008-0000-09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161001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737" name="736 Imagen">
          <a:extLst>
            <a:ext uri="{FF2B5EF4-FFF2-40B4-BE49-F238E27FC236}">
              <a16:creationId xmlns:a16="http://schemas.microsoft.com/office/drawing/2014/main" xmlns="" id="{00000000-0008-0000-09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738" name="737 Imagen">
          <a:extLst>
            <a:ext uri="{FF2B5EF4-FFF2-40B4-BE49-F238E27FC236}">
              <a16:creationId xmlns:a16="http://schemas.microsoft.com/office/drawing/2014/main" xmlns="" id="{00000000-0008-0000-09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739" name="738 Imagen">
          <a:extLst>
            <a:ext uri="{FF2B5EF4-FFF2-40B4-BE49-F238E27FC236}">
              <a16:creationId xmlns:a16="http://schemas.microsoft.com/office/drawing/2014/main" xmlns="" id="{00000000-0008-0000-09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740" name="739 Imagen">
          <a:extLst>
            <a:ext uri="{FF2B5EF4-FFF2-40B4-BE49-F238E27FC236}">
              <a16:creationId xmlns:a16="http://schemas.microsoft.com/office/drawing/2014/main" xmlns="" id="{00000000-0008-0000-09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741" name="740 Imagen">
          <a:extLst>
            <a:ext uri="{FF2B5EF4-FFF2-40B4-BE49-F238E27FC236}">
              <a16:creationId xmlns:a16="http://schemas.microsoft.com/office/drawing/2014/main" xmlns="" id="{00000000-0008-0000-09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42" name="741 Imagen">
          <a:extLst>
            <a:ext uri="{FF2B5EF4-FFF2-40B4-BE49-F238E27FC236}">
              <a16:creationId xmlns:a16="http://schemas.microsoft.com/office/drawing/2014/main" xmlns="" id="{00000000-0008-0000-09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43" name="742 Imagen">
          <a:extLst>
            <a:ext uri="{FF2B5EF4-FFF2-40B4-BE49-F238E27FC236}">
              <a16:creationId xmlns:a16="http://schemas.microsoft.com/office/drawing/2014/main" xmlns="" id="{00000000-0008-0000-09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44" name="743 Imagen">
          <a:extLst>
            <a:ext uri="{FF2B5EF4-FFF2-40B4-BE49-F238E27FC236}">
              <a16:creationId xmlns:a16="http://schemas.microsoft.com/office/drawing/2014/main" xmlns="" id="{00000000-0008-0000-09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45" name="744 Imagen">
          <a:extLst>
            <a:ext uri="{FF2B5EF4-FFF2-40B4-BE49-F238E27FC236}">
              <a16:creationId xmlns:a16="http://schemas.microsoft.com/office/drawing/2014/main" xmlns="" id="{00000000-0008-0000-09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1270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6" name="745 Imagen">
          <a:extLst>
            <a:ext uri="{FF2B5EF4-FFF2-40B4-BE49-F238E27FC236}">
              <a16:creationId xmlns:a16="http://schemas.microsoft.com/office/drawing/2014/main" xmlns="" id="{00000000-0008-0000-09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2460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47" name="746 Imagen">
          <a:extLst>
            <a:ext uri="{FF2B5EF4-FFF2-40B4-BE49-F238E27FC236}">
              <a16:creationId xmlns:a16="http://schemas.microsoft.com/office/drawing/2014/main" xmlns="" id="{00000000-0008-0000-09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48" name="747 Imagen">
          <a:extLst>
            <a:ext uri="{FF2B5EF4-FFF2-40B4-BE49-F238E27FC236}">
              <a16:creationId xmlns:a16="http://schemas.microsoft.com/office/drawing/2014/main" xmlns="" id="{00000000-0008-0000-09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00079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49" name="748 Imagen">
          <a:extLst>
            <a:ext uri="{FF2B5EF4-FFF2-40B4-BE49-F238E27FC236}">
              <a16:creationId xmlns:a16="http://schemas.microsoft.com/office/drawing/2014/main" xmlns="" id="{00000000-0008-0000-09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397698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50" name="749 Imagen">
          <a:extLst>
            <a:ext uri="{FF2B5EF4-FFF2-40B4-BE49-F238E27FC236}">
              <a16:creationId xmlns:a16="http://schemas.microsoft.com/office/drawing/2014/main" xmlns="" id="{00000000-0008-0000-09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751" name="750 Imagen">
          <a:extLst>
            <a:ext uri="{FF2B5EF4-FFF2-40B4-BE49-F238E27FC236}">
              <a16:creationId xmlns:a16="http://schemas.microsoft.com/office/drawing/2014/main" xmlns="" id="{00000000-0008-0000-09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752" name="751 Imagen">
          <a:extLst>
            <a:ext uri="{FF2B5EF4-FFF2-40B4-BE49-F238E27FC236}">
              <a16:creationId xmlns:a16="http://schemas.microsoft.com/office/drawing/2014/main" xmlns="" id="{00000000-0008-0000-09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753" name="752 Imagen">
          <a:extLst>
            <a:ext uri="{FF2B5EF4-FFF2-40B4-BE49-F238E27FC236}">
              <a16:creationId xmlns:a16="http://schemas.microsoft.com/office/drawing/2014/main" xmlns="" id="{00000000-0008-0000-09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754" name="753 Imagen">
          <a:extLst>
            <a:ext uri="{FF2B5EF4-FFF2-40B4-BE49-F238E27FC236}">
              <a16:creationId xmlns:a16="http://schemas.microsoft.com/office/drawing/2014/main" xmlns="" id="{00000000-0008-0000-09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755" name="754 Imagen">
          <a:extLst>
            <a:ext uri="{FF2B5EF4-FFF2-40B4-BE49-F238E27FC236}">
              <a16:creationId xmlns:a16="http://schemas.microsoft.com/office/drawing/2014/main" xmlns="" id="{00000000-0008-0000-09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756" name="755 Imagen">
          <a:extLst>
            <a:ext uri="{FF2B5EF4-FFF2-40B4-BE49-F238E27FC236}">
              <a16:creationId xmlns:a16="http://schemas.microsoft.com/office/drawing/2014/main" xmlns="" id="{00000000-0008-0000-09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757" name="756 Imagen">
          <a:extLst>
            <a:ext uri="{FF2B5EF4-FFF2-40B4-BE49-F238E27FC236}">
              <a16:creationId xmlns:a16="http://schemas.microsoft.com/office/drawing/2014/main" xmlns="" id="{00000000-0008-0000-09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758" name="757 Imagen">
          <a:extLst>
            <a:ext uri="{FF2B5EF4-FFF2-40B4-BE49-F238E27FC236}">
              <a16:creationId xmlns:a16="http://schemas.microsoft.com/office/drawing/2014/main" xmlns="" id="{00000000-0008-0000-09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759" name="758 Imagen">
          <a:extLst>
            <a:ext uri="{FF2B5EF4-FFF2-40B4-BE49-F238E27FC236}">
              <a16:creationId xmlns:a16="http://schemas.microsoft.com/office/drawing/2014/main" xmlns="" id="{00000000-0008-0000-09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8679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760" name="759 Imagen">
          <a:extLst>
            <a:ext uri="{FF2B5EF4-FFF2-40B4-BE49-F238E27FC236}">
              <a16:creationId xmlns:a16="http://schemas.microsoft.com/office/drawing/2014/main" xmlns="" id="{00000000-0008-0000-09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761" name="760 Imagen">
          <a:extLst>
            <a:ext uri="{FF2B5EF4-FFF2-40B4-BE49-F238E27FC236}">
              <a16:creationId xmlns:a16="http://schemas.microsoft.com/office/drawing/2014/main" xmlns="" id="{00000000-0008-0000-09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6298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762" name="761 Imagen">
          <a:extLst>
            <a:ext uri="{FF2B5EF4-FFF2-40B4-BE49-F238E27FC236}">
              <a16:creationId xmlns:a16="http://schemas.microsoft.com/office/drawing/2014/main" xmlns="" id="{00000000-0008-0000-09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629870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763" name="762 Imagen">
          <a:extLst>
            <a:ext uri="{FF2B5EF4-FFF2-40B4-BE49-F238E27FC236}">
              <a16:creationId xmlns:a16="http://schemas.microsoft.com/office/drawing/2014/main" xmlns="" id="{00000000-0008-0000-09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764" name="763 Imagen">
          <a:extLst>
            <a:ext uri="{FF2B5EF4-FFF2-40B4-BE49-F238E27FC236}">
              <a16:creationId xmlns:a16="http://schemas.microsoft.com/office/drawing/2014/main" xmlns="" id="{00000000-0008-0000-09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765" name="764 Imagen">
          <a:extLst>
            <a:ext uri="{FF2B5EF4-FFF2-40B4-BE49-F238E27FC236}">
              <a16:creationId xmlns:a16="http://schemas.microsoft.com/office/drawing/2014/main" xmlns="" id="{00000000-0008-0000-09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766" name="765 Imagen">
          <a:extLst>
            <a:ext uri="{FF2B5EF4-FFF2-40B4-BE49-F238E27FC236}">
              <a16:creationId xmlns:a16="http://schemas.microsoft.com/office/drawing/2014/main" xmlns="" id="{00000000-0008-0000-09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767" name="766 Imagen">
          <a:extLst>
            <a:ext uri="{FF2B5EF4-FFF2-40B4-BE49-F238E27FC236}">
              <a16:creationId xmlns:a16="http://schemas.microsoft.com/office/drawing/2014/main" xmlns="" id="{00000000-0008-0000-09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768" name="767 Gráfico">
          <a:extLst>
            <a:ext uri="{FF2B5EF4-FFF2-40B4-BE49-F238E27FC236}">
              <a16:creationId xmlns:a16="http://schemas.microsoft.com/office/drawing/2014/main" xmlns="" id="{00000000-0008-0000-0900-00000003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769" name="768 Gráfico">
          <a:extLst>
            <a:ext uri="{FF2B5EF4-FFF2-40B4-BE49-F238E27FC236}">
              <a16:creationId xmlns:a16="http://schemas.microsoft.com/office/drawing/2014/main" xmlns="" id="{00000000-0008-0000-0900-00000103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A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30522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26712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A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A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A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A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9142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4380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A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8190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A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A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A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A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A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A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A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A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A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A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A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A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A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A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A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8306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A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A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A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A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5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8096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A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5715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A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9287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80478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4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A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6906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A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A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A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9078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A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A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A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4315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A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5506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A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A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A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A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A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A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A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6965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A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A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3393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A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A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A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A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A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A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A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A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A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A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A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A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A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A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6" name="95 Gráfico">
          <a:extLst>
            <a:ext uri="{FF2B5EF4-FFF2-40B4-BE49-F238E27FC236}">
              <a16:creationId xmlns:a16="http://schemas.microsoft.com/office/drawing/2014/main" xmlns="" id="{00000000-0008-0000-0A00-00006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97" name="96 Gráfico">
          <a:extLst>
            <a:ext uri="{FF2B5EF4-FFF2-40B4-BE49-F238E27FC236}">
              <a16:creationId xmlns:a16="http://schemas.microsoft.com/office/drawing/2014/main" xmlns="" id="{00000000-0008-0000-0A00-00006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A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99" name="98 Imagen">
          <a:extLst>
            <a:ext uri="{FF2B5EF4-FFF2-40B4-BE49-F238E27FC236}">
              <a16:creationId xmlns:a16="http://schemas.microsoft.com/office/drawing/2014/main" xmlns="" id="{00000000-0008-0000-0A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00" name="99 Imagen">
          <a:extLst>
            <a:ext uri="{FF2B5EF4-FFF2-40B4-BE49-F238E27FC236}">
              <a16:creationId xmlns:a16="http://schemas.microsoft.com/office/drawing/2014/main" xmlns="" id="{00000000-0008-0000-0A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01" name="100 Imagen">
          <a:extLst>
            <a:ext uri="{FF2B5EF4-FFF2-40B4-BE49-F238E27FC236}">
              <a16:creationId xmlns:a16="http://schemas.microsoft.com/office/drawing/2014/main" xmlns="" id="{00000000-0008-0000-0A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02" name="101 Imagen">
          <a:extLst>
            <a:ext uri="{FF2B5EF4-FFF2-40B4-BE49-F238E27FC236}">
              <a16:creationId xmlns:a16="http://schemas.microsoft.com/office/drawing/2014/main" xmlns="" id="{00000000-0008-0000-0A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03" name="102 Imagen">
          <a:extLst>
            <a:ext uri="{FF2B5EF4-FFF2-40B4-BE49-F238E27FC236}">
              <a16:creationId xmlns:a16="http://schemas.microsoft.com/office/drawing/2014/main" xmlns="" id="{00000000-0008-0000-0A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30522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104" name="103 Imagen">
          <a:extLst>
            <a:ext uri="{FF2B5EF4-FFF2-40B4-BE49-F238E27FC236}">
              <a16:creationId xmlns:a16="http://schemas.microsoft.com/office/drawing/2014/main" xmlns="" id="{00000000-0008-0000-0A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26712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105" name="104 Imagen">
          <a:extLst>
            <a:ext uri="{FF2B5EF4-FFF2-40B4-BE49-F238E27FC236}">
              <a16:creationId xmlns:a16="http://schemas.microsoft.com/office/drawing/2014/main" xmlns="" id="{00000000-0008-0000-0A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6" name="105 Imagen">
          <a:extLst>
            <a:ext uri="{FF2B5EF4-FFF2-40B4-BE49-F238E27FC236}">
              <a16:creationId xmlns:a16="http://schemas.microsoft.com/office/drawing/2014/main" xmlns="" id="{00000000-0008-0000-0A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07" name="106 Imagen">
          <a:extLst>
            <a:ext uri="{FF2B5EF4-FFF2-40B4-BE49-F238E27FC236}">
              <a16:creationId xmlns:a16="http://schemas.microsoft.com/office/drawing/2014/main" xmlns="" id="{00000000-0008-0000-0A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08" name="107 Imagen">
          <a:extLst>
            <a:ext uri="{FF2B5EF4-FFF2-40B4-BE49-F238E27FC236}">
              <a16:creationId xmlns:a16="http://schemas.microsoft.com/office/drawing/2014/main" xmlns="" id="{00000000-0008-0000-0A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09" name="108 Imagen">
          <a:extLst>
            <a:ext uri="{FF2B5EF4-FFF2-40B4-BE49-F238E27FC236}">
              <a16:creationId xmlns:a16="http://schemas.microsoft.com/office/drawing/2014/main" xmlns="" id="{00000000-0008-0000-0A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9142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10" name="109 Imagen">
          <a:extLst>
            <a:ext uri="{FF2B5EF4-FFF2-40B4-BE49-F238E27FC236}">
              <a16:creationId xmlns:a16="http://schemas.microsoft.com/office/drawing/2014/main" xmlns="" id="{00000000-0008-0000-0A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4380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11" name="110 Imagen">
          <a:extLst>
            <a:ext uri="{FF2B5EF4-FFF2-40B4-BE49-F238E27FC236}">
              <a16:creationId xmlns:a16="http://schemas.microsoft.com/office/drawing/2014/main" xmlns="" id="{00000000-0008-0000-0A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8190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12" name="111 Imagen">
          <a:extLst>
            <a:ext uri="{FF2B5EF4-FFF2-40B4-BE49-F238E27FC236}">
              <a16:creationId xmlns:a16="http://schemas.microsoft.com/office/drawing/2014/main" xmlns="" id="{00000000-0008-0000-0A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13" name="112 Imagen">
          <a:extLst>
            <a:ext uri="{FF2B5EF4-FFF2-40B4-BE49-F238E27FC236}">
              <a16:creationId xmlns:a16="http://schemas.microsoft.com/office/drawing/2014/main" xmlns="" id="{00000000-0008-0000-0A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14" name="113 Imagen">
          <a:extLst>
            <a:ext uri="{FF2B5EF4-FFF2-40B4-BE49-F238E27FC236}">
              <a16:creationId xmlns:a16="http://schemas.microsoft.com/office/drawing/2014/main" xmlns="" id="{00000000-0008-0000-0A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15" name="114 Imagen">
          <a:extLst>
            <a:ext uri="{FF2B5EF4-FFF2-40B4-BE49-F238E27FC236}">
              <a16:creationId xmlns:a16="http://schemas.microsoft.com/office/drawing/2014/main" xmlns="" id="{00000000-0008-0000-0A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116" name="115 Imagen">
          <a:extLst>
            <a:ext uri="{FF2B5EF4-FFF2-40B4-BE49-F238E27FC236}">
              <a16:creationId xmlns:a16="http://schemas.microsoft.com/office/drawing/2014/main" xmlns="" id="{00000000-0008-0000-0A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117" name="116 Imagen">
          <a:extLst>
            <a:ext uri="{FF2B5EF4-FFF2-40B4-BE49-F238E27FC236}">
              <a16:creationId xmlns:a16="http://schemas.microsoft.com/office/drawing/2014/main" xmlns="" id="{00000000-0008-0000-0A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118" name="117 Imagen">
          <a:extLst>
            <a:ext uri="{FF2B5EF4-FFF2-40B4-BE49-F238E27FC236}">
              <a16:creationId xmlns:a16="http://schemas.microsoft.com/office/drawing/2014/main" xmlns="" id="{00000000-0008-0000-0A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119" name="118 Imagen">
          <a:extLst>
            <a:ext uri="{FF2B5EF4-FFF2-40B4-BE49-F238E27FC236}">
              <a16:creationId xmlns:a16="http://schemas.microsoft.com/office/drawing/2014/main" xmlns="" id="{00000000-0008-0000-0A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120" name="119 Imagen">
          <a:extLst>
            <a:ext uri="{FF2B5EF4-FFF2-40B4-BE49-F238E27FC236}">
              <a16:creationId xmlns:a16="http://schemas.microsoft.com/office/drawing/2014/main" xmlns="" id="{00000000-0008-0000-0A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121" name="120 Imagen">
          <a:extLst>
            <a:ext uri="{FF2B5EF4-FFF2-40B4-BE49-F238E27FC236}">
              <a16:creationId xmlns:a16="http://schemas.microsoft.com/office/drawing/2014/main" xmlns="" id="{00000000-0008-0000-0A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122" name="121 Imagen">
          <a:extLst>
            <a:ext uri="{FF2B5EF4-FFF2-40B4-BE49-F238E27FC236}">
              <a16:creationId xmlns:a16="http://schemas.microsoft.com/office/drawing/2014/main" xmlns="" id="{00000000-0008-0000-0A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123" name="122 Imagen">
          <a:extLst>
            <a:ext uri="{FF2B5EF4-FFF2-40B4-BE49-F238E27FC236}">
              <a16:creationId xmlns:a16="http://schemas.microsoft.com/office/drawing/2014/main" xmlns="" id="{00000000-0008-0000-0A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124" name="123 Imagen">
          <a:extLst>
            <a:ext uri="{FF2B5EF4-FFF2-40B4-BE49-F238E27FC236}">
              <a16:creationId xmlns:a16="http://schemas.microsoft.com/office/drawing/2014/main" xmlns="" id="{00000000-0008-0000-0A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125" name="124 Imagen">
          <a:extLst>
            <a:ext uri="{FF2B5EF4-FFF2-40B4-BE49-F238E27FC236}">
              <a16:creationId xmlns:a16="http://schemas.microsoft.com/office/drawing/2014/main" xmlns="" id="{00000000-0008-0000-0A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126" name="125 Imagen">
          <a:extLst>
            <a:ext uri="{FF2B5EF4-FFF2-40B4-BE49-F238E27FC236}">
              <a16:creationId xmlns:a16="http://schemas.microsoft.com/office/drawing/2014/main" xmlns="" id="{00000000-0008-0000-0A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127" name="126 Imagen">
          <a:extLst>
            <a:ext uri="{FF2B5EF4-FFF2-40B4-BE49-F238E27FC236}">
              <a16:creationId xmlns:a16="http://schemas.microsoft.com/office/drawing/2014/main" xmlns="" id="{00000000-0008-0000-0A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28" name="127 Imagen">
          <a:extLst>
            <a:ext uri="{FF2B5EF4-FFF2-40B4-BE49-F238E27FC236}">
              <a16:creationId xmlns:a16="http://schemas.microsoft.com/office/drawing/2014/main" xmlns="" id="{00000000-0008-0000-0A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129" name="128 Imagen">
          <a:extLst>
            <a:ext uri="{FF2B5EF4-FFF2-40B4-BE49-F238E27FC236}">
              <a16:creationId xmlns:a16="http://schemas.microsoft.com/office/drawing/2014/main" xmlns="" id="{00000000-0008-0000-0A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130" name="129 Imagen">
          <a:extLst>
            <a:ext uri="{FF2B5EF4-FFF2-40B4-BE49-F238E27FC236}">
              <a16:creationId xmlns:a16="http://schemas.microsoft.com/office/drawing/2014/main" xmlns="" id="{00000000-0008-0000-0A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131" name="130 Imagen">
          <a:extLst>
            <a:ext uri="{FF2B5EF4-FFF2-40B4-BE49-F238E27FC236}">
              <a16:creationId xmlns:a16="http://schemas.microsoft.com/office/drawing/2014/main" xmlns="" id="{00000000-0008-0000-0A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132" name="131 Imagen">
          <a:extLst>
            <a:ext uri="{FF2B5EF4-FFF2-40B4-BE49-F238E27FC236}">
              <a16:creationId xmlns:a16="http://schemas.microsoft.com/office/drawing/2014/main" xmlns="" id="{00000000-0008-0000-0A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133" name="132 Imagen">
          <a:extLst>
            <a:ext uri="{FF2B5EF4-FFF2-40B4-BE49-F238E27FC236}">
              <a16:creationId xmlns:a16="http://schemas.microsoft.com/office/drawing/2014/main" xmlns="" id="{00000000-0008-0000-0A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134" name="133 Imagen">
          <a:extLst>
            <a:ext uri="{FF2B5EF4-FFF2-40B4-BE49-F238E27FC236}">
              <a16:creationId xmlns:a16="http://schemas.microsoft.com/office/drawing/2014/main" xmlns="" id="{00000000-0008-0000-0A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135" name="134 Imagen">
          <a:extLst>
            <a:ext uri="{FF2B5EF4-FFF2-40B4-BE49-F238E27FC236}">
              <a16:creationId xmlns:a16="http://schemas.microsoft.com/office/drawing/2014/main" xmlns="" id="{00000000-0008-0000-0A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136" name="135 Imagen">
          <a:extLst>
            <a:ext uri="{FF2B5EF4-FFF2-40B4-BE49-F238E27FC236}">
              <a16:creationId xmlns:a16="http://schemas.microsoft.com/office/drawing/2014/main" xmlns="" id="{00000000-0008-0000-0A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8306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137" name="136 Imagen">
          <a:extLst>
            <a:ext uri="{FF2B5EF4-FFF2-40B4-BE49-F238E27FC236}">
              <a16:creationId xmlns:a16="http://schemas.microsoft.com/office/drawing/2014/main" xmlns="" id="{00000000-0008-0000-0A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38" name="137 Imagen">
          <a:extLst>
            <a:ext uri="{FF2B5EF4-FFF2-40B4-BE49-F238E27FC236}">
              <a16:creationId xmlns:a16="http://schemas.microsoft.com/office/drawing/2014/main" xmlns="" id="{00000000-0008-0000-0A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139" name="138 Imagen">
          <a:extLst>
            <a:ext uri="{FF2B5EF4-FFF2-40B4-BE49-F238E27FC236}">
              <a16:creationId xmlns:a16="http://schemas.microsoft.com/office/drawing/2014/main" xmlns="" id="{00000000-0008-0000-0A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140" name="139 Imagen">
          <a:extLst>
            <a:ext uri="{FF2B5EF4-FFF2-40B4-BE49-F238E27FC236}">
              <a16:creationId xmlns:a16="http://schemas.microsoft.com/office/drawing/2014/main" xmlns="" id="{00000000-0008-0000-0A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141" name="140 Imagen">
          <a:extLst>
            <a:ext uri="{FF2B5EF4-FFF2-40B4-BE49-F238E27FC236}">
              <a16:creationId xmlns:a16="http://schemas.microsoft.com/office/drawing/2014/main" xmlns="" id="{00000000-0008-0000-0A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142" name="141 Imagen">
          <a:extLst>
            <a:ext uri="{FF2B5EF4-FFF2-40B4-BE49-F238E27FC236}">
              <a16:creationId xmlns:a16="http://schemas.microsoft.com/office/drawing/2014/main" xmlns="" id="{00000000-0008-0000-0A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5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143" name="142 Imagen">
          <a:extLst>
            <a:ext uri="{FF2B5EF4-FFF2-40B4-BE49-F238E27FC236}">
              <a16:creationId xmlns:a16="http://schemas.microsoft.com/office/drawing/2014/main" xmlns="" id="{00000000-0008-0000-0A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8096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144" name="143 Imagen">
          <a:extLst>
            <a:ext uri="{FF2B5EF4-FFF2-40B4-BE49-F238E27FC236}">
              <a16:creationId xmlns:a16="http://schemas.microsoft.com/office/drawing/2014/main" xmlns="" id="{00000000-0008-0000-0A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5715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145" name="144 Imagen">
          <a:extLst>
            <a:ext uri="{FF2B5EF4-FFF2-40B4-BE49-F238E27FC236}">
              <a16:creationId xmlns:a16="http://schemas.microsoft.com/office/drawing/2014/main" xmlns="" id="{00000000-0008-0000-0A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9287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146" name="145 Imagen">
          <a:extLst>
            <a:ext uri="{FF2B5EF4-FFF2-40B4-BE49-F238E27FC236}">
              <a16:creationId xmlns:a16="http://schemas.microsoft.com/office/drawing/2014/main" xmlns="" id="{00000000-0008-0000-0A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80478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147" name="146 Imagen">
          <a:extLst>
            <a:ext uri="{FF2B5EF4-FFF2-40B4-BE49-F238E27FC236}">
              <a16:creationId xmlns:a16="http://schemas.microsoft.com/office/drawing/2014/main" xmlns="" id="{00000000-0008-0000-0A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4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148" name="147 Imagen">
          <a:extLst>
            <a:ext uri="{FF2B5EF4-FFF2-40B4-BE49-F238E27FC236}">
              <a16:creationId xmlns:a16="http://schemas.microsoft.com/office/drawing/2014/main" xmlns="" id="{00000000-0008-0000-0A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6906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149" name="148 Imagen">
          <a:extLst>
            <a:ext uri="{FF2B5EF4-FFF2-40B4-BE49-F238E27FC236}">
              <a16:creationId xmlns:a16="http://schemas.microsoft.com/office/drawing/2014/main" xmlns="" id="{00000000-0008-0000-0A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150" name="149 Imagen">
          <a:extLst>
            <a:ext uri="{FF2B5EF4-FFF2-40B4-BE49-F238E27FC236}">
              <a16:creationId xmlns:a16="http://schemas.microsoft.com/office/drawing/2014/main" xmlns="" id="{00000000-0008-0000-0A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151" name="150 Imagen">
          <a:extLst>
            <a:ext uri="{FF2B5EF4-FFF2-40B4-BE49-F238E27FC236}">
              <a16:creationId xmlns:a16="http://schemas.microsoft.com/office/drawing/2014/main" xmlns="" id="{00000000-0008-0000-0A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152" name="151 Imagen">
          <a:extLst>
            <a:ext uri="{FF2B5EF4-FFF2-40B4-BE49-F238E27FC236}">
              <a16:creationId xmlns:a16="http://schemas.microsoft.com/office/drawing/2014/main" xmlns="" id="{00000000-0008-0000-0A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153" name="152 Imagen">
          <a:extLst>
            <a:ext uri="{FF2B5EF4-FFF2-40B4-BE49-F238E27FC236}">
              <a16:creationId xmlns:a16="http://schemas.microsoft.com/office/drawing/2014/main" xmlns="" id="{00000000-0008-0000-0A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9078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154" name="153 Imagen">
          <a:extLst>
            <a:ext uri="{FF2B5EF4-FFF2-40B4-BE49-F238E27FC236}">
              <a16:creationId xmlns:a16="http://schemas.microsoft.com/office/drawing/2014/main" xmlns="" id="{00000000-0008-0000-0A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155" name="154 Imagen">
          <a:extLst>
            <a:ext uri="{FF2B5EF4-FFF2-40B4-BE49-F238E27FC236}">
              <a16:creationId xmlns:a16="http://schemas.microsoft.com/office/drawing/2014/main" xmlns="" id="{00000000-0008-0000-0A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156" name="155 Imagen">
          <a:extLst>
            <a:ext uri="{FF2B5EF4-FFF2-40B4-BE49-F238E27FC236}">
              <a16:creationId xmlns:a16="http://schemas.microsoft.com/office/drawing/2014/main" xmlns="" id="{00000000-0008-0000-0A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157" name="156 Imagen">
          <a:extLst>
            <a:ext uri="{FF2B5EF4-FFF2-40B4-BE49-F238E27FC236}">
              <a16:creationId xmlns:a16="http://schemas.microsoft.com/office/drawing/2014/main" xmlns="" id="{00000000-0008-0000-0A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158" name="157 Imagen">
          <a:extLst>
            <a:ext uri="{FF2B5EF4-FFF2-40B4-BE49-F238E27FC236}">
              <a16:creationId xmlns:a16="http://schemas.microsoft.com/office/drawing/2014/main" xmlns="" id="{00000000-0008-0000-0A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4315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159" name="158 Imagen">
          <a:extLst>
            <a:ext uri="{FF2B5EF4-FFF2-40B4-BE49-F238E27FC236}">
              <a16:creationId xmlns:a16="http://schemas.microsoft.com/office/drawing/2014/main" xmlns="" id="{00000000-0008-0000-0A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5506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160" name="159 Imagen">
          <a:extLst>
            <a:ext uri="{FF2B5EF4-FFF2-40B4-BE49-F238E27FC236}">
              <a16:creationId xmlns:a16="http://schemas.microsoft.com/office/drawing/2014/main" xmlns="" id="{00000000-0008-0000-0A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161" name="160 Imagen">
          <a:extLst>
            <a:ext uri="{FF2B5EF4-FFF2-40B4-BE49-F238E27FC236}">
              <a16:creationId xmlns:a16="http://schemas.microsoft.com/office/drawing/2014/main" xmlns="" id="{00000000-0008-0000-0A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162" name="161 Imagen">
          <a:extLst>
            <a:ext uri="{FF2B5EF4-FFF2-40B4-BE49-F238E27FC236}">
              <a16:creationId xmlns:a16="http://schemas.microsoft.com/office/drawing/2014/main" xmlns="" id="{00000000-0008-0000-0A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163" name="162 Imagen">
          <a:extLst>
            <a:ext uri="{FF2B5EF4-FFF2-40B4-BE49-F238E27FC236}">
              <a16:creationId xmlns:a16="http://schemas.microsoft.com/office/drawing/2014/main" xmlns="" id="{00000000-0008-0000-0A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164" name="163 Imagen">
          <a:extLst>
            <a:ext uri="{FF2B5EF4-FFF2-40B4-BE49-F238E27FC236}">
              <a16:creationId xmlns:a16="http://schemas.microsoft.com/office/drawing/2014/main" xmlns="" id="{00000000-0008-0000-0A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165" name="164 Imagen">
          <a:extLst>
            <a:ext uri="{FF2B5EF4-FFF2-40B4-BE49-F238E27FC236}">
              <a16:creationId xmlns:a16="http://schemas.microsoft.com/office/drawing/2014/main" xmlns="" id="{00000000-0008-0000-0A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166" name="165 Imagen">
          <a:extLst>
            <a:ext uri="{FF2B5EF4-FFF2-40B4-BE49-F238E27FC236}">
              <a16:creationId xmlns:a16="http://schemas.microsoft.com/office/drawing/2014/main" xmlns="" id="{00000000-0008-0000-0A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167" name="166 Imagen">
          <a:extLst>
            <a:ext uri="{FF2B5EF4-FFF2-40B4-BE49-F238E27FC236}">
              <a16:creationId xmlns:a16="http://schemas.microsoft.com/office/drawing/2014/main" xmlns="" id="{00000000-0008-0000-0A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168" name="167 Imagen">
          <a:extLst>
            <a:ext uri="{FF2B5EF4-FFF2-40B4-BE49-F238E27FC236}">
              <a16:creationId xmlns:a16="http://schemas.microsoft.com/office/drawing/2014/main" xmlns="" id="{00000000-0008-0000-0A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169" name="168 Imagen">
          <a:extLst>
            <a:ext uri="{FF2B5EF4-FFF2-40B4-BE49-F238E27FC236}">
              <a16:creationId xmlns:a16="http://schemas.microsoft.com/office/drawing/2014/main" xmlns="" id="{00000000-0008-0000-0A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6965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170" name="169 Imagen">
          <a:extLst>
            <a:ext uri="{FF2B5EF4-FFF2-40B4-BE49-F238E27FC236}">
              <a16:creationId xmlns:a16="http://schemas.microsoft.com/office/drawing/2014/main" xmlns="" id="{00000000-0008-0000-0A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171" name="170 Imagen">
          <a:extLst>
            <a:ext uri="{FF2B5EF4-FFF2-40B4-BE49-F238E27FC236}">
              <a16:creationId xmlns:a16="http://schemas.microsoft.com/office/drawing/2014/main" xmlns="" id="{00000000-0008-0000-0A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172" name="171 Imagen">
          <a:extLst>
            <a:ext uri="{FF2B5EF4-FFF2-40B4-BE49-F238E27FC236}">
              <a16:creationId xmlns:a16="http://schemas.microsoft.com/office/drawing/2014/main" xmlns="" id="{00000000-0008-0000-0A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173" name="172 Imagen">
          <a:extLst>
            <a:ext uri="{FF2B5EF4-FFF2-40B4-BE49-F238E27FC236}">
              <a16:creationId xmlns:a16="http://schemas.microsoft.com/office/drawing/2014/main" xmlns="" id="{00000000-0008-0000-0A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3393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174" name="173 Imagen">
          <a:extLst>
            <a:ext uri="{FF2B5EF4-FFF2-40B4-BE49-F238E27FC236}">
              <a16:creationId xmlns:a16="http://schemas.microsoft.com/office/drawing/2014/main" xmlns="" id="{00000000-0008-0000-0A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175" name="174 Imagen">
          <a:extLst>
            <a:ext uri="{FF2B5EF4-FFF2-40B4-BE49-F238E27FC236}">
              <a16:creationId xmlns:a16="http://schemas.microsoft.com/office/drawing/2014/main" xmlns="" id="{00000000-0008-0000-0A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176" name="175 Imagen">
          <a:extLst>
            <a:ext uri="{FF2B5EF4-FFF2-40B4-BE49-F238E27FC236}">
              <a16:creationId xmlns:a16="http://schemas.microsoft.com/office/drawing/2014/main" xmlns="" id="{00000000-0008-0000-0A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177" name="176 Imagen">
          <a:extLst>
            <a:ext uri="{FF2B5EF4-FFF2-40B4-BE49-F238E27FC236}">
              <a16:creationId xmlns:a16="http://schemas.microsoft.com/office/drawing/2014/main" xmlns="" id="{00000000-0008-0000-0A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178" name="177 Imagen">
          <a:extLst>
            <a:ext uri="{FF2B5EF4-FFF2-40B4-BE49-F238E27FC236}">
              <a16:creationId xmlns:a16="http://schemas.microsoft.com/office/drawing/2014/main" xmlns="" id="{00000000-0008-0000-0A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179" name="178 Imagen">
          <a:extLst>
            <a:ext uri="{FF2B5EF4-FFF2-40B4-BE49-F238E27FC236}">
              <a16:creationId xmlns:a16="http://schemas.microsoft.com/office/drawing/2014/main" xmlns="" id="{00000000-0008-0000-0A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180" name="179 Imagen">
          <a:extLst>
            <a:ext uri="{FF2B5EF4-FFF2-40B4-BE49-F238E27FC236}">
              <a16:creationId xmlns:a16="http://schemas.microsoft.com/office/drawing/2014/main" xmlns="" id="{00000000-0008-0000-0A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181" name="180 Imagen">
          <a:extLst>
            <a:ext uri="{FF2B5EF4-FFF2-40B4-BE49-F238E27FC236}">
              <a16:creationId xmlns:a16="http://schemas.microsoft.com/office/drawing/2014/main" xmlns="" id="{00000000-0008-0000-0A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182" name="181 Imagen">
          <a:extLst>
            <a:ext uri="{FF2B5EF4-FFF2-40B4-BE49-F238E27FC236}">
              <a16:creationId xmlns:a16="http://schemas.microsoft.com/office/drawing/2014/main" xmlns="" id="{00000000-0008-0000-0A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183" name="182 Imagen">
          <a:extLst>
            <a:ext uri="{FF2B5EF4-FFF2-40B4-BE49-F238E27FC236}">
              <a16:creationId xmlns:a16="http://schemas.microsoft.com/office/drawing/2014/main" xmlns="" id="{00000000-0008-0000-0A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184" name="183 Imagen">
          <a:extLst>
            <a:ext uri="{FF2B5EF4-FFF2-40B4-BE49-F238E27FC236}">
              <a16:creationId xmlns:a16="http://schemas.microsoft.com/office/drawing/2014/main" xmlns="" id="{00000000-0008-0000-0A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185" name="184 Imagen">
          <a:extLst>
            <a:ext uri="{FF2B5EF4-FFF2-40B4-BE49-F238E27FC236}">
              <a16:creationId xmlns:a16="http://schemas.microsoft.com/office/drawing/2014/main" xmlns="" id="{00000000-0008-0000-0A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186" name="185 Imagen">
          <a:extLst>
            <a:ext uri="{FF2B5EF4-FFF2-40B4-BE49-F238E27FC236}">
              <a16:creationId xmlns:a16="http://schemas.microsoft.com/office/drawing/2014/main" xmlns="" id="{00000000-0008-0000-0A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187" name="186 Imagen">
          <a:extLst>
            <a:ext uri="{FF2B5EF4-FFF2-40B4-BE49-F238E27FC236}">
              <a16:creationId xmlns:a16="http://schemas.microsoft.com/office/drawing/2014/main" xmlns="" id="{00000000-0008-0000-0A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188" name="187 Imagen">
          <a:extLst>
            <a:ext uri="{FF2B5EF4-FFF2-40B4-BE49-F238E27FC236}">
              <a16:creationId xmlns:a16="http://schemas.microsoft.com/office/drawing/2014/main" xmlns="" id="{00000000-0008-0000-0A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189" name="188 Imagen">
          <a:extLst>
            <a:ext uri="{FF2B5EF4-FFF2-40B4-BE49-F238E27FC236}">
              <a16:creationId xmlns:a16="http://schemas.microsoft.com/office/drawing/2014/main" xmlns="" id="{00000000-0008-0000-0A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190" name="189 Imagen">
          <a:extLst>
            <a:ext uri="{FF2B5EF4-FFF2-40B4-BE49-F238E27FC236}">
              <a16:creationId xmlns:a16="http://schemas.microsoft.com/office/drawing/2014/main" xmlns="" id="{00000000-0008-0000-0A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191" name="190 Imagen">
          <a:extLst>
            <a:ext uri="{FF2B5EF4-FFF2-40B4-BE49-F238E27FC236}">
              <a16:creationId xmlns:a16="http://schemas.microsoft.com/office/drawing/2014/main" xmlns="" id="{00000000-0008-0000-0A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192" name="191 Gráfico">
          <a:extLst>
            <a:ext uri="{FF2B5EF4-FFF2-40B4-BE49-F238E27FC236}">
              <a16:creationId xmlns:a16="http://schemas.microsoft.com/office/drawing/2014/main" xmlns="" id="{00000000-0008-0000-0A00-0000C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93" name="192 Gráfico">
          <a:extLst>
            <a:ext uri="{FF2B5EF4-FFF2-40B4-BE49-F238E27FC236}">
              <a16:creationId xmlns:a16="http://schemas.microsoft.com/office/drawing/2014/main" xmlns="" id="{00000000-0008-0000-0A00-0000C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194" name="193 Imagen">
          <a:extLst>
            <a:ext uri="{FF2B5EF4-FFF2-40B4-BE49-F238E27FC236}">
              <a16:creationId xmlns:a16="http://schemas.microsoft.com/office/drawing/2014/main" xmlns="" id="{00000000-0008-0000-0A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195" name="194 Imagen">
          <a:extLst>
            <a:ext uri="{FF2B5EF4-FFF2-40B4-BE49-F238E27FC236}">
              <a16:creationId xmlns:a16="http://schemas.microsoft.com/office/drawing/2014/main" xmlns="" id="{00000000-0008-0000-0A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196" name="195 Imagen">
          <a:extLst>
            <a:ext uri="{FF2B5EF4-FFF2-40B4-BE49-F238E27FC236}">
              <a16:creationId xmlns:a16="http://schemas.microsoft.com/office/drawing/2014/main" xmlns="" id="{00000000-0008-0000-0A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197" name="196 Imagen">
          <a:extLst>
            <a:ext uri="{FF2B5EF4-FFF2-40B4-BE49-F238E27FC236}">
              <a16:creationId xmlns:a16="http://schemas.microsoft.com/office/drawing/2014/main" xmlns="" id="{00000000-0008-0000-0A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198" name="197 Imagen">
          <a:extLst>
            <a:ext uri="{FF2B5EF4-FFF2-40B4-BE49-F238E27FC236}">
              <a16:creationId xmlns:a16="http://schemas.microsoft.com/office/drawing/2014/main" xmlns="" id="{00000000-0008-0000-0A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199" name="198 Imagen">
          <a:extLst>
            <a:ext uri="{FF2B5EF4-FFF2-40B4-BE49-F238E27FC236}">
              <a16:creationId xmlns:a16="http://schemas.microsoft.com/office/drawing/2014/main" xmlns="" id="{00000000-0008-0000-0A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30522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00" name="199 Imagen">
          <a:extLst>
            <a:ext uri="{FF2B5EF4-FFF2-40B4-BE49-F238E27FC236}">
              <a16:creationId xmlns:a16="http://schemas.microsoft.com/office/drawing/2014/main" xmlns="" id="{00000000-0008-0000-0A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26712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01" name="200 Imagen">
          <a:extLst>
            <a:ext uri="{FF2B5EF4-FFF2-40B4-BE49-F238E27FC236}">
              <a16:creationId xmlns:a16="http://schemas.microsoft.com/office/drawing/2014/main" xmlns="" id="{00000000-0008-0000-0A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02" name="201 Imagen">
          <a:extLst>
            <a:ext uri="{FF2B5EF4-FFF2-40B4-BE49-F238E27FC236}">
              <a16:creationId xmlns:a16="http://schemas.microsoft.com/office/drawing/2014/main" xmlns="" id="{00000000-0008-0000-0A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03" name="202 Imagen">
          <a:extLst>
            <a:ext uri="{FF2B5EF4-FFF2-40B4-BE49-F238E27FC236}">
              <a16:creationId xmlns:a16="http://schemas.microsoft.com/office/drawing/2014/main" xmlns="" id="{00000000-0008-0000-0A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204" name="203 Imagen">
          <a:extLst>
            <a:ext uri="{FF2B5EF4-FFF2-40B4-BE49-F238E27FC236}">
              <a16:creationId xmlns:a16="http://schemas.microsoft.com/office/drawing/2014/main" xmlns="" id="{00000000-0008-0000-0A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205" name="204 Imagen">
          <a:extLst>
            <a:ext uri="{FF2B5EF4-FFF2-40B4-BE49-F238E27FC236}">
              <a16:creationId xmlns:a16="http://schemas.microsoft.com/office/drawing/2014/main" xmlns="" id="{00000000-0008-0000-0A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9142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206" name="205 Imagen">
          <a:extLst>
            <a:ext uri="{FF2B5EF4-FFF2-40B4-BE49-F238E27FC236}">
              <a16:creationId xmlns:a16="http://schemas.microsoft.com/office/drawing/2014/main" xmlns="" id="{00000000-0008-0000-0A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4380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207" name="206 Imagen">
          <a:extLst>
            <a:ext uri="{FF2B5EF4-FFF2-40B4-BE49-F238E27FC236}">
              <a16:creationId xmlns:a16="http://schemas.microsoft.com/office/drawing/2014/main" xmlns="" id="{00000000-0008-0000-0A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8190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208" name="207 Imagen">
          <a:extLst>
            <a:ext uri="{FF2B5EF4-FFF2-40B4-BE49-F238E27FC236}">
              <a16:creationId xmlns:a16="http://schemas.microsoft.com/office/drawing/2014/main" xmlns="" id="{00000000-0008-0000-0A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209" name="208 Imagen">
          <a:extLst>
            <a:ext uri="{FF2B5EF4-FFF2-40B4-BE49-F238E27FC236}">
              <a16:creationId xmlns:a16="http://schemas.microsoft.com/office/drawing/2014/main" xmlns="" id="{00000000-0008-0000-0A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210" name="209 Imagen">
          <a:extLst>
            <a:ext uri="{FF2B5EF4-FFF2-40B4-BE49-F238E27FC236}">
              <a16:creationId xmlns:a16="http://schemas.microsoft.com/office/drawing/2014/main" xmlns="" id="{00000000-0008-0000-0A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211" name="210 Imagen">
          <a:extLst>
            <a:ext uri="{FF2B5EF4-FFF2-40B4-BE49-F238E27FC236}">
              <a16:creationId xmlns:a16="http://schemas.microsoft.com/office/drawing/2014/main" xmlns="" id="{00000000-0008-0000-0A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12" name="211 Imagen">
          <a:extLst>
            <a:ext uri="{FF2B5EF4-FFF2-40B4-BE49-F238E27FC236}">
              <a16:creationId xmlns:a16="http://schemas.microsoft.com/office/drawing/2014/main" xmlns="" id="{00000000-0008-0000-0A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3" name="212 Imagen">
          <a:extLst>
            <a:ext uri="{FF2B5EF4-FFF2-40B4-BE49-F238E27FC236}">
              <a16:creationId xmlns:a16="http://schemas.microsoft.com/office/drawing/2014/main" xmlns="" id="{00000000-0008-0000-0A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14" name="213 Imagen">
          <a:extLst>
            <a:ext uri="{FF2B5EF4-FFF2-40B4-BE49-F238E27FC236}">
              <a16:creationId xmlns:a16="http://schemas.microsoft.com/office/drawing/2014/main" xmlns="" id="{00000000-0008-0000-0A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15" name="214 Imagen">
          <a:extLst>
            <a:ext uri="{FF2B5EF4-FFF2-40B4-BE49-F238E27FC236}">
              <a16:creationId xmlns:a16="http://schemas.microsoft.com/office/drawing/2014/main" xmlns="" id="{00000000-0008-0000-0A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16" name="215 Imagen">
          <a:extLst>
            <a:ext uri="{FF2B5EF4-FFF2-40B4-BE49-F238E27FC236}">
              <a16:creationId xmlns:a16="http://schemas.microsoft.com/office/drawing/2014/main" xmlns="" id="{00000000-0008-0000-0A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17" name="216 Imagen">
          <a:extLst>
            <a:ext uri="{FF2B5EF4-FFF2-40B4-BE49-F238E27FC236}">
              <a16:creationId xmlns:a16="http://schemas.microsoft.com/office/drawing/2014/main" xmlns="" id="{00000000-0008-0000-0A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18" name="217 Imagen">
          <a:extLst>
            <a:ext uri="{FF2B5EF4-FFF2-40B4-BE49-F238E27FC236}">
              <a16:creationId xmlns:a16="http://schemas.microsoft.com/office/drawing/2014/main" xmlns="" id="{00000000-0008-0000-0A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19" name="218 Imagen">
          <a:extLst>
            <a:ext uri="{FF2B5EF4-FFF2-40B4-BE49-F238E27FC236}">
              <a16:creationId xmlns:a16="http://schemas.microsoft.com/office/drawing/2014/main" xmlns="" id="{00000000-0008-0000-0A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20" name="219 Imagen">
          <a:extLst>
            <a:ext uri="{FF2B5EF4-FFF2-40B4-BE49-F238E27FC236}">
              <a16:creationId xmlns:a16="http://schemas.microsoft.com/office/drawing/2014/main" xmlns="" id="{00000000-0008-0000-0A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21" name="220 Imagen">
          <a:extLst>
            <a:ext uri="{FF2B5EF4-FFF2-40B4-BE49-F238E27FC236}">
              <a16:creationId xmlns:a16="http://schemas.microsoft.com/office/drawing/2014/main" xmlns="" id="{00000000-0008-0000-0A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222" name="221 Imagen">
          <a:extLst>
            <a:ext uri="{FF2B5EF4-FFF2-40B4-BE49-F238E27FC236}">
              <a16:creationId xmlns:a16="http://schemas.microsoft.com/office/drawing/2014/main" xmlns="" id="{00000000-0008-0000-0A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223" name="222 Imagen">
          <a:extLst>
            <a:ext uri="{FF2B5EF4-FFF2-40B4-BE49-F238E27FC236}">
              <a16:creationId xmlns:a16="http://schemas.microsoft.com/office/drawing/2014/main" xmlns="" id="{00000000-0008-0000-0A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24" name="223 Imagen">
          <a:extLst>
            <a:ext uri="{FF2B5EF4-FFF2-40B4-BE49-F238E27FC236}">
              <a16:creationId xmlns:a16="http://schemas.microsoft.com/office/drawing/2014/main" xmlns="" id="{00000000-0008-0000-0A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225" name="224 Imagen">
          <a:extLst>
            <a:ext uri="{FF2B5EF4-FFF2-40B4-BE49-F238E27FC236}">
              <a16:creationId xmlns:a16="http://schemas.microsoft.com/office/drawing/2014/main" xmlns="" id="{00000000-0008-0000-0A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226" name="225 Imagen">
          <a:extLst>
            <a:ext uri="{FF2B5EF4-FFF2-40B4-BE49-F238E27FC236}">
              <a16:creationId xmlns:a16="http://schemas.microsoft.com/office/drawing/2014/main" xmlns="" id="{00000000-0008-0000-0A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227" name="226 Imagen">
          <a:extLst>
            <a:ext uri="{FF2B5EF4-FFF2-40B4-BE49-F238E27FC236}">
              <a16:creationId xmlns:a16="http://schemas.microsoft.com/office/drawing/2014/main" xmlns="" id="{00000000-0008-0000-0A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228" name="227 Imagen">
          <a:extLst>
            <a:ext uri="{FF2B5EF4-FFF2-40B4-BE49-F238E27FC236}">
              <a16:creationId xmlns:a16="http://schemas.microsoft.com/office/drawing/2014/main" xmlns="" id="{00000000-0008-0000-0A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229" name="228 Imagen">
          <a:extLst>
            <a:ext uri="{FF2B5EF4-FFF2-40B4-BE49-F238E27FC236}">
              <a16:creationId xmlns:a16="http://schemas.microsoft.com/office/drawing/2014/main" xmlns="" id="{00000000-0008-0000-0A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230" name="229 Imagen">
          <a:extLst>
            <a:ext uri="{FF2B5EF4-FFF2-40B4-BE49-F238E27FC236}">
              <a16:creationId xmlns:a16="http://schemas.microsoft.com/office/drawing/2014/main" xmlns="" id="{00000000-0008-0000-0A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231" name="230 Imagen">
          <a:extLst>
            <a:ext uri="{FF2B5EF4-FFF2-40B4-BE49-F238E27FC236}">
              <a16:creationId xmlns:a16="http://schemas.microsoft.com/office/drawing/2014/main" xmlns="" id="{00000000-0008-0000-0A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232" name="231 Imagen">
          <a:extLst>
            <a:ext uri="{FF2B5EF4-FFF2-40B4-BE49-F238E27FC236}">
              <a16:creationId xmlns:a16="http://schemas.microsoft.com/office/drawing/2014/main" xmlns="" id="{00000000-0008-0000-0A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8306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233" name="232 Imagen">
          <a:extLst>
            <a:ext uri="{FF2B5EF4-FFF2-40B4-BE49-F238E27FC236}">
              <a16:creationId xmlns:a16="http://schemas.microsoft.com/office/drawing/2014/main" xmlns="" id="{00000000-0008-0000-0A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34" name="233 Imagen">
          <a:extLst>
            <a:ext uri="{FF2B5EF4-FFF2-40B4-BE49-F238E27FC236}">
              <a16:creationId xmlns:a16="http://schemas.microsoft.com/office/drawing/2014/main" xmlns="" id="{00000000-0008-0000-0A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235" name="234 Imagen">
          <a:extLst>
            <a:ext uri="{FF2B5EF4-FFF2-40B4-BE49-F238E27FC236}">
              <a16:creationId xmlns:a16="http://schemas.microsoft.com/office/drawing/2014/main" xmlns="" id="{00000000-0008-0000-0A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236" name="235 Imagen">
          <a:extLst>
            <a:ext uri="{FF2B5EF4-FFF2-40B4-BE49-F238E27FC236}">
              <a16:creationId xmlns:a16="http://schemas.microsoft.com/office/drawing/2014/main" xmlns="" id="{00000000-0008-0000-0A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237" name="236 Imagen">
          <a:extLst>
            <a:ext uri="{FF2B5EF4-FFF2-40B4-BE49-F238E27FC236}">
              <a16:creationId xmlns:a16="http://schemas.microsoft.com/office/drawing/2014/main" xmlns="" id="{00000000-0008-0000-0A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238" name="237 Imagen">
          <a:extLst>
            <a:ext uri="{FF2B5EF4-FFF2-40B4-BE49-F238E27FC236}">
              <a16:creationId xmlns:a16="http://schemas.microsoft.com/office/drawing/2014/main" xmlns="" id="{00000000-0008-0000-0A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5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239" name="238 Imagen">
          <a:extLst>
            <a:ext uri="{FF2B5EF4-FFF2-40B4-BE49-F238E27FC236}">
              <a16:creationId xmlns:a16="http://schemas.microsoft.com/office/drawing/2014/main" xmlns="" id="{00000000-0008-0000-0A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8096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240" name="239 Imagen">
          <a:extLst>
            <a:ext uri="{FF2B5EF4-FFF2-40B4-BE49-F238E27FC236}">
              <a16:creationId xmlns:a16="http://schemas.microsoft.com/office/drawing/2014/main" xmlns="" id="{00000000-0008-0000-0A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5715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241" name="240 Imagen">
          <a:extLst>
            <a:ext uri="{FF2B5EF4-FFF2-40B4-BE49-F238E27FC236}">
              <a16:creationId xmlns:a16="http://schemas.microsoft.com/office/drawing/2014/main" xmlns="" id="{00000000-0008-0000-0A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9287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242" name="241 Imagen">
          <a:extLst>
            <a:ext uri="{FF2B5EF4-FFF2-40B4-BE49-F238E27FC236}">
              <a16:creationId xmlns:a16="http://schemas.microsoft.com/office/drawing/2014/main" xmlns="" id="{00000000-0008-0000-0A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80478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243" name="242 Imagen">
          <a:extLst>
            <a:ext uri="{FF2B5EF4-FFF2-40B4-BE49-F238E27FC236}">
              <a16:creationId xmlns:a16="http://schemas.microsoft.com/office/drawing/2014/main" xmlns="" id="{00000000-0008-0000-0A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4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244" name="243 Imagen">
          <a:extLst>
            <a:ext uri="{FF2B5EF4-FFF2-40B4-BE49-F238E27FC236}">
              <a16:creationId xmlns:a16="http://schemas.microsoft.com/office/drawing/2014/main" xmlns="" id="{00000000-0008-0000-0A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6906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245" name="244 Imagen">
          <a:extLst>
            <a:ext uri="{FF2B5EF4-FFF2-40B4-BE49-F238E27FC236}">
              <a16:creationId xmlns:a16="http://schemas.microsoft.com/office/drawing/2014/main" xmlns="" id="{00000000-0008-0000-0A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246" name="245 Imagen">
          <a:extLst>
            <a:ext uri="{FF2B5EF4-FFF2-40B4-BE49-F238E27FC236}">
              <a16:creationId xmlns:a16="http://schemas.microsoft.com/office/drawing/2014/main" xmlns="" id="{00000000-0008-0000-0A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247" name="246 Imagen">
          <a:extLst>
            <a:ext uri="{FF2B5EF4-FFF2-40B4-BE49-F238E27FC236}">
              <a16:creationId xmlns:a16="http://schemas.microsoft.com/office/drawing/2014/main" xmlns="" id="{00000000-0008-0000-0A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248" name="247 Imagen">
          <a:extLst>
            <a:ext uri="{FF2B5EF4-FFF2-40B4-BE49-F238E27FC236}">
              <a16:creationId xmlns:a16="http://schemas.microsoft.com/office/drawing/2014/main" xmlns="" id="{00000000-0008-0000-0A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249" name="248 Imagen">
          <a:extLst>
            <a:ext uri="{FF2B5EF4-FFF2-40B4-BE49-F238E27FC236}">
              <a16:creationId xmlns:a16="http://schemas.microsoft.com/office/drawing/2014/main" xmlns="" id="{00000000-0008-0000-0A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9078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250" name="249 Imagen">
          <a:extLst>
            <a:ext uri="{FF2B5EF4-FFF2-40B4-BE49-F238E27FC236}">
              <a16:creationId xmlns:a16="http://schemas.microsoft.com/office/drawing/2014/main" xmlns="" id="{00000000-0008-0000-0A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251" name="250 Imagen">
          <a:extLst>
            <a:ext uri="{FF2B5EF4-FFF2-40B4-BE49-F238E27FC236}">
              <a16:creationId xmlns:a16="http://schemas.microsoft.com/office/drawing/2014/main" xmlns="" id="{00000000-0008-0000-0A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252" name="251 Imagen">
          <a:extLst>
            <a:ext uri="{FF2B5EF4-FFF2-40B4-BE49-F238E27FC236}">
              <a16:creationId xmlns:a16="http://schemas.microsoft.com/office/drawing/2014/main" xmlns="" id="{00000000-0008-0000-0A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253" name="252 Imagen">
          <a:extLst>
            <a:ext uri="{FF2B5EF4-FFF2-40B4-BE49-F238E27FC236}">
              <a16:creationId xmlns:a16="http://schemas.microsoft.com/office/drawing/2014/main" xmlns="" id="{00000000-0008-0000-0A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254" name="253 Imagen">
          <a:extLst>
            <a:ext uri="{FF2B5EF4-FFF2-40B4-BE49-F238E27FC236}">
              <a16:creationId xmlns:a16="http://schemas.microsoft.com/office/drawing/2014/main" xmlns="" id="{00000000-0008-0000-0A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4315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255" name="254 Imagen">
          <a:extLst>
            <a:ext uri="{FF2B5EF4-FFF2-40B4-BE49-F238E27FC236}">
              <a16:creationId xmlns:a16="http://schemas.microsoft.com/office/drawing/2014/main" xmlns="" id="{00000000-0008-0000-0A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5506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256" name="255 Imagen">
          <a:extLst>
            <a:ext uri="{FF2B5EF4-FFF2-40B4-BE49-F238E27FC236}">
              <a16:creationId xmlns:a16="http://schemas.microsoft.com/office/drawing/2014/main" xmlns="" id="{00000000-0008-0000-0A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257" name="256 Imagen">
          <a:extLst>
            <a:ext uri="{FF2B5EF4-FFF2-40B4-BE49-F238E27FC236}">
              <a16:creationId xmlns:a16="http://schemas.microsoft.com/office/drawing/2014/main" xmlns="" id="{00000000-0008-0000-0A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258" name="257 Imagen">
          <a:extLst>
            <a:ext uri="{FF2B5EF4-FFF2-40B4-BE49-F238E27FC236}">
              <a16:creationId xmlns:a16="http://schemas.microsoft.com/office/drawing/2014/main" xmlns="" id="{00000000-0008-0000-0A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259" name="258 Imagen">
          <a:extLst>
            <a:ext uri="{FF2B5EF4-FFF2-40B4-BE49-F238E27FC236}">
              <a16:creationId xmlns:a16="http://schemas.microsoft.com/office/drawing/2014/main" xmlns="" id="{00000000-0008-0000-0A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260" name="259 Imagen">
          <a:extLst>
            <a:ext uri="{FF2B5EF4-FFF2-40B4-BE49-F238E27FC236}">
              <a16:creationId xmlns:a16="http://schemas.microsoft.com/office/drawing/2014/main" xmlns="" id="{00000000-0008-0000-0A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261" name="260 Imagen">
          <a:extLst>
            <a:ext uri="{FF2B5EF4-FFF2-40B4-BE49-F238E27FC236}">
              <a16:creationId xmlns:a16="http://schemas.microsoft.com/office/drawing/2014/main" xmlns="" id="{00000000-0008-0000-0A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262" name="261 Imagen">
          <a:extLst>
            <a:ext uri="{FF2B5EF4-FFF2-40B4-BE49-F238E27FC236}">
              <a16:creationId xmlns:a16="http://schemas.microsoft.com/office/drawing/2014/main" xmlns="" id="{00000000-0008-0000-0A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263" name="262 Imagen">
          <a:extLst>
            <a:ext uri="{FF2B5EF4-FFF2-40B4-BE49-F238E27FC236}">
              <a16:creationId xmlns:a16="http://schemas.microsoft.com/office/drawing/2014/main" xmlns="" id="{00000000-0008-0000-0A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264" name="263 Imagen">
          <a:extLst>
            <a:ext uri="{FF2B5EF4-FFF2-40B4-BE49-F238E27FC236}">
              <a16:creationId xmlns:a16="http://schemas.microsoft.com/office/drawing/2014/main" xmlns="" id="{00000000-0008-0000-0A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265" name="264 Imagen">
          <a:extLst>
            <a:ext uri="{FF2B5EF4-FFF2-40B4-BE49-F238E27FC236}">
              <a16:creationId xmlns:a16="http://schemas.microsoft.com/office/drawing/2014/main" xmlns="" id="{00000000-0008-0000-0A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6965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266" name="265 Imagen">
          <a:extLst>
            <a:ext uri="{FF2B5EF4-FFF2-40B4-BE49-F238E27FC236}">
              <a16:creationId xmlns:a16="http://schemas.microsoft.com/office/drawing/2014/main" xmlns="" id="{00000000-0008-0000-0A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267" name="266 Imagen">
          <a:extLst>
            <a:ext uri="{FF2B5EF4-FFF2-40B4-BE49-F238E27FC236}">
              <a16:creationId xmlns:a16="http://schemas.microsoft.com/office/drawing/2014/main" xmlns="" id="{00000000-0008-0000-0A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268" name="267 Imagen">
          <a:extLst>
            <a:ext uri="{FF2B5EF4-FFF2-40B4-BE49-F238E27FC236}">
              <a16:creationId xmlns:a16="http://schemas.microsoft.com/office/drawing/2014/main" xmlns="" id="{00000000-0008-0000-0A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269" name="268 Imagen">
          <a:extLst>
            <a:ext uri="{FF2B5EF4-FFF2-40B4-BE49-F238E27FC236}">
              <a16:creationId xmlns:a16="http://schemas.microsoft.com/office/drawing/2014/main" xmlns="" id="{00000000-0008-0000-0A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3393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270" name="269 Imagen">
          <a:extLst>
            <a:ext uri="{FF2B5EF4-FFF2-40B4-BE49-F238E27FC236}">
              <a16:creationId xmlns:a16="http://schemas.microsoft.com/office/drawing/2014/main" xmlns="" id="{00000000-0008-0000-0A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271" name="270 Imagen">
          <a:extLst>
            <a:ext uri="{FF2B5EF4-FFF2-40B4-BE49-F238E27FC236}">
              <a16:creationId xmlns:a16="http://schemas.microsoft.com/office/drawing/2014/main" xmlns="" id="{00000000-0008-0000-0A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272" name="271 Imagen">
          <a:extLst>
            <a:ext uri="{FF2B5EF4-FFF2-40B4-BE49-F238E27FC236}">
              <a16:creationId xmlns:a16="http://schemas.microsoft.com/office/drawing/2014/main" xmlns="" id="{00000000-0008-0000-0A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273" name="272 Imagen">
          <a:extLst>
            <a:ext uri="{FF2B5EF4-FFF2-40B4-BE49-F238E27FC236}">
              <a16:creationId xmlns:a16="http://schemas.microsoft.com/office/drawing/2014/main" xmlns="" id="{00000000-0008-0000-0A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274" name="273 Imagen">
          <a:extLst>
            <a:ext uri="{FF2B5EF4-FFF2-40B4-BE49-F238E27FC236}">
              <a16:creationId xmlns:a16="http://schemas.microsoft.com/office/drawing/2014/main" xmlns="" id="{00000000-0008-0000-0A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275" name="274 Imagen">
          <a:extLst>
            <a:ext uri="{FF2B5EF4-FFF2-40B4-BE49-F238E27FC236}">
              <a16:creationId xmlns:a16="http://schemas.microsoft.com/office/drawing/2014/main" xmlns="" id="{00000000-0008-0000-0A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276" name="275 Imagen">
          <a:extLst>
            <a:ext uri="{FF2B5EF4-FFF2-40B4-BE49-F238E27FC236}">
              <a16:creationId xmlns:a16="http://schemas.microsoft.com/office/drawing/2014/main" xmlns="" id="{00000000-0008-0000-0A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277" name="276 Imagen">
          <a:extLst>
            <a:ext uri="{FF2B5EF4-FFF2-40B4-BE49-F238E27FC236}">
              <a16:creationId xmlns:a16="http://schemas.microsoft.com/office/drawing/2014/main" xmlns="" id="{00000000-0008-0000-0A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278" name="277 Imagen">
          <a:extLst>
            <a:ext uri="{FF2B5EF4-FFF2-40B4-BE49-F238E27FC236}">
              <a16:creationId xmlns:a16="http://schemas.microsoft.com/office/drawing/2014/main" xmlns="" id="{00000000-0008-0000-0A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279" name="278 Imagen">
          <a:extLst>
            <a:ext uri="{FF2B5EF4-FFF2-40B4-BE49-F238E27FC236}">
              <a16:creationId xmlns:a16="http://schemas.microsoft.com/office/drawing/2014/main" xmlns="" id="{00000000-0008-0000-0A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280" name="279 Imagen">
          <a:extLst>
            <a:ext uri="{FF2B5EF4-FFF2-40B4-BE49-F238E27FC236}">
              <a16:creationId xmlns:a16="http://schemas.microsoft.com/office/drawing/2014/main" xmlns="" id="{00000000-0008-0000-0A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281" name="280 Imagen">
          <a:extLst>
            <a:ext uri="{FF2B5EF4-FFF2-40B4-BE49-F238E27FC236}">
              <a16:creationId xmlns:a16="http://schemas.microsoft.com/office/drawing/2014/main" xmlns="" id="{00000000-0008-0000-0A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282" name="281 Imagen">
          <a:extLst>
            <a:ext uri="{FF2B5EF4-FFF2-40B4-BE49-F238E27FC236}">
              <a16:creationId xmlns:a16="http://schemas.microsoft.com/office/drawing/2014/main" xmlns="" id="{00000000-0008-0000-0A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283" name="282 Imagen">
          <a:extLst>
            <a:ext uri="{FF2B5EF4-FFF2-40B4-BE49-F238E27FC236}">
              <a16:creationId xmlns:a16="http://schemas.microsoft.com/office/drawing/2014/main" xmlns="" id="{00000000-0008-0000-0A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284" name="283 Imagen">
          <a:extLst>
            <a:ext uri="{FF2B5EF4-FFF2-40B4-BE49-F238E27FC236}">
              <a16:creationId xmlns:a16="http://schemas.microsoft.com/office/drawing/2014/main" xmlns="" id="{00000000-0008-0000-0A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285" name="284 Imagen">
          <a:extLst>
            <a:ext uri="{FF2B5EF4-FFF2-40B4-BE49-F238E27FC236}">
              <a16:creationId xmlns:a16="http://schemas.microsoft.com/office/drawing/2014/main" xmlns="" id="{00000000-0008-0000-0A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286" name="285 Imagen">
          <a:extLst>
            <a:ext uri="{FF2B5EF4-FFF2-40B4-BE49-F238E27FC236}">
              <a16:creationId xmlns:a16="http://schemas.microsoft.com/office/drawing/2014/main" xmlns="" id="{00000000-0008-0000-0A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287" name="286 Imagen">
          <a:extLst>
            <a:ext uri="{FF2B5EF4-FFF2-40B4-BE49-F238E27FC236}">
              <a16:creationId xmlns:a16="http://schemas.microsoft.com/office/drawing/2014/main" xmlns="" id="{00000000-0008-0000-0A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288" name="287 Gráfico">
          <a:extLst>
            <a:ext uri="{FF2B5EF4-FFF2-40B4-BE49-F238E27FC236}">
              <a16:creationId xmlns:a16="http://schemas.microsoft.com/office/drawing/2014/main" xmlns="" id="{00000000-0008-0000-0A00-00002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289" name="288 Gráfico">
          <a:extLst>
            <a:ext uri="{FF2B5EF4-FFF2-40B4-BE49-F238E27FC236}">
              <a16:creationId xmlns:a16="http://schemas.microsoft.com/office/drawing/2014/main" xmlns="" id="{00000000-0008-0000-0A00-00002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90" name="289 Imagen">
          <a:extLst>
            <a:ext uri="{FF2B5EF4-FFF2-40B4-BE49-F238E27FC236}">
              <a16:creationId xmlns:a16="http://schemas.microsoft.com/office/drawing/2014/main" xmlns="" id="{00000000-0008-0000-0A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1168300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291" name="290 Imagen">
          <a:extLst>
            <a:ext uri="{FF2B5EF4-FFF2-40B4-BE49-F238E27FC236}">
              <a16:creationId xmlns:a16="http://schemas.microsoft.com/office/drawing/2014/main" xmlns="" id="{00000000-0008-0000-0A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330100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292" name="291 Imagen">
          <a:extLst>
            <a:ext uri="{FF2B5EF4-FFF2-40B4-BE49-F238E27FC236}">
              <a16:creationId xmlns:a16="http://schemas.microsoft.com/office/drawing/2014/main" xmlns="" id="{00000000-0008-0000-0A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63477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293" name="292 Imagen">
          <a:extLst>
            <a:ext uri="{FF2B5EF4-FFF2-40B4-BE49-F238E27FC236}">
              <a16:creationId xmlns:a16="http://schemas.microsoft.com/office/drawing/2014/main" xmlns="" id="{00000000-0008-0000-0A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4932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294" name="293 Imagen">
          <a:extLst>
            <a:ext uri="{FF2B5EF4-FFF2-40B4-BE49-F238E27FC236}">
              <a16:creationId xmlns:a16="http://schemas.microsoft.com/office/drawing/2014/main" xmlns="" id="{00000000-0008-0000-0A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13314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295" name="294 Imagen">
          <a:extLst>
            <a:ext uri="{FF2B5EF4-FFF2-40B4-BE49-F238E27FC236}">
              <a16:creationId xmlns:a16="http://schemas.microsoft.com/office/drawing/2014/main" xmlns="" id="{00000000-0008-0000-0A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305225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296" name="295 Imagen">
          <a:extLst>
            <a:ext uri="{FF2B5EF4-FFF2-40B4-BE49-F238E27FC236}">
              <a16:creationId xmlns:a16="http://schemas.microsoft.com/office/drawing/2014/main" xmlns="" id="{00000000-0008-0000-0A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267125" y="1009650"/>
          <a:ext cx="2076450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297" name="296 Imagen">
          <a:extLst>
            <a:ext uri="{FF2B5EF4-FFF2-40B4-BE49-F238E27FC236}">
              <a16:creationId xmlns:a16="http://schemas.microsoft.com/office/drawing/2014/main" xmlns="" id="{00000000-0008-0000-0A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7151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298" name="297 Imagen">
          <a:extLst>
            <a:ext uri="{FF2B5EF4-FFF2-40B4-BE49-F238E27FC236}">
              <a16:creationId xmlns:a16="http://schemas.microsoft.com/office/drawing/2014/main" xmlns="" id="{00000000-0008-0000-0A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815625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299" name="298 Imagen">
          <a:extLst>
            <a:ext uri="{FF2B5EF4-FFF2-40B4-BE49-F238E27FC236}">
              <a16:creationId xmlns:a16="http://schemas.microsoft.com/office/drawing/2014/main" xmlns="" id="{00000000-0008-0000-0A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0441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300" name="299 Imagen">
          <a:extLst>
            <a:ext uri="{FF2B5EF4-FFF2-40B4-BE49-F238E27FC236}">
              <a16:creationId xmlns:a16="http://schemas.microsoft.com/office/drawing/2014/main" xmlns="" id="{00000000-0008-0000-0A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31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301" name="300 Imagen">
          <a:extLst>
            <a:ext uri="{FF2B5EF4-FFF2-40B4-BE49-F238E27FC236}">
              <a16:creationId xmlns:a16="http://schemas.microsoft.com/office/drawing/2014/main" xmlns="" id="{00000000-0008-0000-0A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91425" y="161925"/>
          <a:ext cx="271462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302" name="301 Imagen">
          <a:extLst>
            <a:ext uri="{FF2B5EF4-FFF2-40B4-BE49-F238E27FC236}">
              <a16:creationId xmlns:a16="http://schemas.microsoft.com/office/drawing/2014/main" xmlns="" id="{00000000-0008-0000-0A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43800" y="2352675"/>
          <a:ext cx="27051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303" name="302 Imagen">
          <a:extLst>
            <a:ext uri="{FF2B5EF4-FFF2-40B4-BE49-F238E27FC236}">
              <a16:creationId xmlns:a16="http://schemas.microsoft.com/office/drawing/2014/main" xmlns="" id="{00000000-0008-0000-0A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6181900" y="44672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304" name="303 Imagen">
          <a:extLst>
            <a:ext uri="{FF2B5EF4-FFF2-40B4-BE49-F238E27FC236}">
              <a16:creationId xmlns:a16="http://schemas.microsoft.com/office/drawing/2014/main" xmlns="" id="{00000000-0008-0000-0A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805850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305" name="304 Imagen">
          <a:extLst>
            <a:ext uri="{FF2B5EF4-FFF2-40B4-BE49-F238E27FC236}">
              <a16:creationId xmlns:a16="http://schemas.microsoft.com/office/drawing/2014/main" xmlns="" id="{00000000-0008-0000-0A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692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306" name="305 Imagen">
          <a:extLst>
            <a:ext uri="{FF2B5EF4-FFF2-40B4-BE49-F238E27FC236}">
              <a16:creationId xmlns:a16="http://schemas.microsoft.com/office/drawing/2014/main" xmlns="" id="{00000000-0008-0000-0A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224700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307" name="306 Imagen">
          <a:extLst>
            <a:ext uri="{FF2B5EF4-FFF2-40B4-BE49-F238E27FC236}">
              <a16:creationId xmlns:a16="http://schemas.microsoft.com/office/drawing/2014/main" xmlns="" id="{00000000-0008-0000-0A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308" name="307 Imagen">
          <a:extLst>
            <a:ext uri="{FF2B5EF4-FFF2-40B4-BE49-F238E27FC236}">
              <a16:creationId xmlns:a16="http://schemas.microsoft.com/office/drawing/2014/main" xmlns="" id="{00000000-0008-0000-0A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11053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309" name="308 Imagen">
          <a:extLst>
            <a:ext uri="{FF2B5EF4-FFF2-40B4-BE49-F238E27FC236}">
              <a16:creationId xmlns:a16="http://schemas.microsoft.com/office/drawing/2014/main" xmlns="" id="{00000000-0008-0000-0A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310" name="309 Imagen">
          <a:extLst>
            <a:ext uri="{FF2B5EF4-FFF2-40B4-BE49-F238E27FC236}">
              <a16:creationId xmlns:a16="http://schemas.microsoft.com/office/drawing/2014/main" xmlns="" id="{00000000-0008-0000-0A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922959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311" name="310 Imagen">
          <a:extLst>
            <a:ext uri="{FF2B5EF4-FFF2-40B4-BE49-F238E27FC236}">
              <a16:creationId xmlns:a16="http://schemas.microsoft.com/office/drawing/2014/main" xmlns="" id="{00000000-0008-0000-0A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1536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312" name="311 Imagen">
          <a:extLst>
            <a:ext uri="{FF2B5EF4-FFF2-40B4-BE49-F238E27FC236}">
              <a16:creationId xmlns:a16="http://schemas.microsoft.com/office/drawing/2014/main" xmlns="" id="{00000000-0008-0000-0A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703081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313" name="312 Imagen">
          <a:extLst>
            <a:ext uri="{FF2B5EF4-FFF2-40B4-BE49-F238E27FC236}">
              <a16:creationId xmlns:a16="http://schemas.microsoft.com/office/drawing/2014/main" xmlns="" id="{00000000-0008-0000-0A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295752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314" name="313 Imagen">
          <a:extLst>
            <a:ext uri="{FF2B5EF4-FFF2-40B4-BE49-F238E27FC236}">
              <a16:creationId xmlns:a16="http://schemas.microsoft.com/office/drawing/2014/main" xmlns="" id="{00000000-0008-0000-0A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525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315" name="314 Imagen">
          <a:extLst>
            <a:ext uri="{FF2B5EF4-FFF2-40B4-BE49-F238E27FC236}">
              <a16:creationId xmlns:a16="http://schemas.microsoft.com/office/drawing/2014/main" xmlns="" id="{00000000-0008-0000-0A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316" name="315 Imagen">
          <a:extLst>
            <a:ext uri="{FF2B5EF4-FFF2-40B4-BE49-F238E27FC236}">
              <a16:creationId xmlns:a16="http://schemas.microsoft.com/office/drawing/2014/main" xmlns="" id="{00000000-0008-0000-0A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317" name="316 Imagen">
          <a:extLst>
            <a:ext uri="{FF2B5EF4-FFF2-40B4-BE49-F238E27FC236}">
              <a16:creationId xmlns:a16="http://schemas.microsoft.com/office/drawing/2014/main" xmlns="" id="{00000000-0008-0000-0A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18" name="317 Imagen">
          <a:extLst>
            <a:ext uri="{FF2B5EF4-FFF2-40B4-BE49-F238E27FC236}">
              <a16:creationId xmlns:a16="http://schemas.microsoft.com/office/drawing/2014/main" xmlns="" id="{00000000-0008-0000-0A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9" name="318 Imagen">
          <a:extLst>
            <a:ext uri="{FF2B5EF4-FFF2-40B4-BE49-F238E27FC236}">
              <a16:creationId xmlns:a16="http://schemas.microsoft.com/office/drawing/2014/main" xmlns="" id="{00000000-0008-0000-0A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208959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0" name="319 Imagen">
          <a:extLst>
            <a:ext uri="{FF2B5EF4-FFF2-40B4-BE49-F238E27FC236}">
              <a16:creationId xmlns:a16="http://schemas.microsoft.com/office/drawing/2014/main" xmlns="" id="{00000000-0008-0000-0A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21" name="320 Imagen">
          <a:extLst>
            <a:ext uri="{FF2B5EF4-FFF2-40B4-BE49-F238E27FC236}">
              <a16:creationId xmlns:a16="http://schemas.microsoft.com/office/drawing/2014/main" xmlns="" id="{00000000-0008-0000-0A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924163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22" name="321 Imagen">
          <a:extLst>
            <a:ext uri="{FF2B5EF4-FFF2-40B4-BE49-F238E27FC236}">
              <a16:creationId xmlns:a16="http://schemas.microsoft.com/office/drawing/2014/main" xmlns="" id="{00000000-0008-0000-0A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373969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23" name="322 Imagen">
          <a:extLst>
            <a:ext uri="{FF2B5EF4-FFF2-40B4-BE49-F238E27FC236}">
              <a16:creationId xmlns:a16="http://schemas.microsoft.com/office/drawing/2014/main" xmlns="" id="{00000000-0008-0000-0A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216671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24" name="323 Imagen">
          <a:extLst>
            <a:ext uri="{FF2B5EF4-FFF2-40B4-BE49-F238E27FC236}">
              <a16:creationId xmlns:a16="http://schemas.microsoft.com/office/drawing/2014/main" xmlns="" id="{00000000-0008-0000-0A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25" name="324 Imagen">
          <a:extLst>
            <a:ext uri="{FF2B5EF4-FFF2-40B4-BE49-F238E27FC236}">
              <a16:creationId xmlns:a16="http://schemas.microsoft.com/office/drawing/2014/main" xmlns="" id="{00000000-0008-0000-0A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94969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26" name="325 Imagen">
          <a:extLst>
            <a:ext uri="{FF2B5EF4-FFF2-40B4-BE49-F238E27FC236}">
              <a16:creationId xmlns:a16="http://schemas.microsoft.com/office/drawing/2014/main" xmlns="" id="{00000000-0008-0000-0A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7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27" name="326 Imagen">
          <a:extLst>
            <a:ext uri="{FF2B5EF4-FFF2-40B4-BE49-F238E27FC236}">
              <a16:creationId xmlns:a16="http://schemas.microsoft.com/office/drawing/2014/main" xmlns="" id="{00000000-0008-0000-0A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328" name="327 Imagen">
          <a:extLst>
            <a:ext uri="{FF2B5EF4-FFF2-40B4-BE49-F238E27FC236}">
              <a16:creationId xmlns:a16="http://schemas.microsoft.com/office/drawing/2014/main" xmlns="" id="{00000000-0008-0000-0A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83063" y="1000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329" name="328 Imagen">
          <a:extLst>
            <a:ext uri="{FF2B5EF4-FFF2-40B4-BE49-F238E27FC236}">
              <a16:creationId xmlns:a16="http://schemas.microsoft.com/office/drawing/2014/main" xmlns="" id="{00000000-0008-0000-0A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471156" y="1214439"/>
          <a:ext cx="285750" cy="16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30" name="329 Imagen">
          <a:extLst>
            <a:ext uri="{FF2B5EF4-FFF2-40B4-BE49-F238E27FC236}">
              <a16:creationId xmlns:a16="http://schemas.microsoft.com/office/drawing/2014/main" xmlns="" id="{00000000-0008-0000-0A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331" name="330 Imagen">
          <a:extLst>
            <a:ext uri="{FF2B5EF4-FFF2-40B4-BE49-F238E27FC236}">
              <a16:creationId xmlns:a16="http://schemas.microsoft.com/office/drawing/2014/main" xmlns="" id="{00000000-0008-0000-0A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504672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332" name="331 Imagen">
          <a:extLst>
            <a:ext uri="{FF2B5EF4-FFF2-40B4-BE49-F238E27FC236}">
              <a16:creationId xmlns:a16="http://schemas.microsoft.com/office/drawing/2014/main" xmlns="" id="{00000000-0008-0000-0A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623484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333" name="332 Imagen">
          <a:extLst>
            <a:ext uri="{FF2B5EF4-FFF2-40B4-BE49-F238E27FC236}">
              <a16:creationId xmlns:a16="http://schemas.microsoft.com/office/drawing/2014/main" xmlns="" id="{00000000-0008-0000-0A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22845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334" name="333 Imagen">
          <a:extLst>
            <a:ext uri="{FF2B5EF4-FFF2-40B4-BE49-F238E27FC236}">
              <a16:creationId xmlns:a16="http://schemas.microsoft.com/office/drawing/2014/main" xmlns="" id="{00000000-0008-0000-0A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50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335" name="334 Imagen">
          <a:extLst>
            <a:ext uri="{FF2B5EF4-FFF2-40B4-BE49-F238E27FC236}">
              <a16:creationId xmlns:a16="http://schemas.microsoft.com/office/drawing/2014/main" xmlns="" id="{00000000-0008-0000-0A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80969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336" name="335 Imagen">
          <a:extLst>
            <a:ext uri="{FF2B5EF4-FFF2-40B4-BE49-F238E27FC236}">
              <a16:creationId xmlns:a16="http://schemas.microsoft.com/office/drawing/2014/main" xmlns="" id="{00000000-0008-0000-0A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57156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337" name="336 Imagen">
          <a:extLst>
            <a:ext uri="{FF2B5EF4-FFF2-40B4-BE49-F238E27FC236}">
              <a16:creationId xmlns:a16="http://schemas.microsoft.com/office/drawing/2014/main" xmlns="" id="{00000000-0008-0000-0A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92876" y="814386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338" name="337 Imagen">
          <a:extLst>
            <a:ext uri="{FF2B5EF4-FFF2-40B4-BE49-F238E27FC236}">
              <a16:creationId xmlns:a16="http://schemas.microsoft.com/office/drawing/2014/main" xmlns="" id="{00000000-0008-0000-0A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804781" y="1023937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339" name="338 Imagen">
          <a:extLst>
            <a:ext uri="{FF2B5EF4-FFF2-40B4-BE49-F238E27FC236}">
              <a16:creationId xmlns:a16="http://schemas.microsoft.com/office/drawing/2014/main" xmlns="" id="{00000000-0008-0000-0A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45249" y="1166811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340" name="339 Imagen">
          <a:extLst>
            <a:ext uri="{FF2B5EF4-FFF2-40B4-BE49-F238E27FC236}">
              <a16:creationId xmlns:a16="http://schemas.microsoft.com/office/drawing/2014/main" xmlns="" id="{00000000-0008-0000-0A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769063" y="1393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147641</xdr:colOff>
      <xdr:row>3</xdr:row>
      <xdr:rowOff>0</xdr:rowOff>
    </xdr:from>
    <xdr:to>
      <xdr:col>10</xdr:col>
      <xdr:colOff>433391</xdr:colOff>
      <xdr:row>4</xdr:row>
      <xdr:rowOff>28575</xdr:rowOff>
    </xdr:to>
    <xdr:pic>
      <xdr:nvPicPr>
        <xdr:cNvPr id="341" name="340 Imagen">
          <a:extLst>
            <a:ext uri="{FF2B5EF4-FFF2-40B4-BE49-F238E27FC236}">
              <a16:creationId xmlns:a16="http://schemas.microsoft.com/office/drawing/2014/main" xmlns="" id="{00000000-0008-0000-0A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30441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342" name="341 Imagen">
          <a:extLst>
            <a:ext uri="{FF2B5EF4-FFF2-40B4-BE49-F238E27FC236}">
              <a16:creationId xmlns:a16="http://schemas.microsoft.com/office/drawing/2014/main" xmlns="" id="{00000000-0008-0000-0A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754219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343" name="342 Imagen">
          <a:extLst>
            <a:ext uri="{FF2B5EF4-FFF2-40B4-BE49-F238E27FC236}">
              <a16:creationId xmlns:a16="http://schemas.microsoft.com/office/drawing/2014/main" xmlns="" id="{00000000-0008-0000-0A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837313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344" name="343 Imagen">
          <a:extLst>
            <a:ext uri="{FF2B5EF4-FFF2-40B4-BE49-F238E27FC236}">
              <a16:creationId xmlns:a16="http://schemas.microsoft.com/office/drawing/2014/main" xmlns="" id="{00000000-0008-0000-0A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1378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345" name="344 Imagen">
          <a:extLst>
            <a:ext uri="{FF2B5EF4-FFF2-40B4-BE49-F238E27FC236}">
              <a16:creationId xmlns:a16="http://schemas.microsoft.com/office/drawing/2014/main" xmlns="" id="{00000000-0008-0000-0A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90782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346" name="345 Imagen">
          <a:extLst>
            <a:ext uri="{FF2B5EF4-FFF2-40B4-BE49-F238E27FC236}">
              <a16:creationId xmlns:a16="http://schemas.microsoft.com/office/drawing/2014/main" xmlns="" id="{00000000-0008-0000-0A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347" name="346 Imagen">
          <a:extLst>
            <a:ext uri="{FF2B5EF4-FFF2-40B4-BE49-F238E27FC236}">
              <a16:creationId xmlns:a16="http://schemas.microsoft.com/office/drawing/2014/main" xmlns="" id="{00000000-0008-0000-0A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78875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348" name="347 Imagen">
          <a:extLst>
            <a:ext uri="{FF2B5EF4-FFF2-40B4-BE49-F238E27FC236}">
              <a16:creationId xmlns:a16="http://schemas.microsoft.com/office/drawing/2014/main" xmlns="" id="{00000000-0008-0000-0A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9" y="809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349" name="348 Imagen">
          <a:extLst>
            <a:ext uri="{FF2B5EF4-FFF2-40B4-BE49-F238E27FC236}">
              <a16:creationId xmlns:a16="http://schemas.microsoft.com/office/drawing/2014/main" xmlns="" id="{00000000-0008-0000-0A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350" name="349 Imagen">
          <a:extLst>
            <a:ext uri="{FF2B5EF4-FFF2-40B4-BE49-F238E27FC236}">
              <a16:creationId xmlns:a16="http://schemas.microsoft.com/office/drawing/2014/main" xmlns="" id="{00000000-0008-0000-0A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43157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351" name="350 Imagen">
          <a:extLst>
            <a:ext uri="{FF2B5EF4-FFF2-40B4-BE49-F238E27FC236}">
              <a16:creationId xmlns:a16="http://schemas.microsoft.com/office/drawing/2014/main" xmlns="" id="{00000000-0008-0000-0A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55063" y="1393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352" name="351 Imagen">
          <a:extLst>
            <a:ext uri="{FF2B5EF4-FFF2-40B4-BE49-F238E27FC236}">
              <a16:creationId xmlns:a16="http://schemas.microsoft.com/office/drawing/2014/main" xmlns="" id="{00000000-0008-0000-0A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066968" y="1583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88111</xdr:colOff>
      <xdr:row>3</xdr:row>
      <xdr:rowOff>0</xdr:rowOff>
    </xdr:from>
    <xdr:to>
      <xdr:col>11</xdr:col>
      <xdr:colOff>373861</xdr:colOff>
      <xdr:row>4</xdr:row>
      <xdr:rowOff>28575</xdr:rowOff>
    </xdr:to>
    <xdr:pic>
      <xdr:nvPicPr>
        <xdr:cNvPr id="353" name="352 Imagen">
          <a:extLst>
            <a:ext uri="{FF2B5EF4-FFF2-40B4-BE49-F238E27FC236}">
              <a16:creationId xmlns:a16="http://schemas.microsoft.com/office/drawing/2014/main" xmlns="" id="{00000000-0008-0000-0A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18736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354" name="353 Imagen">
          <a:extLst>
            <a:ext uri="{FF2B5EF4-FFF2-40B4-BE49-F238E27FC236}">
              <a16:creationId xmlns:a16="http://schemas.microsoft.com/office/drawing/2014/main" xmlns="" id="{00000000-0008-0000-0A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968032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355" name="354 Imagen">
          <a:extLst>
            <a:ext uri="{FF2B5EF4-FFF2-40B4-BE49-F238E27FC236}">
              <a16:creationId xmlns:a16="http://schemas.microsoft.com/office/drawing/2014/main" xmlns="" id="{00000000-0008-0000-0A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8003500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356" name="355 Imagen">
          <a:extLst>
            <a:ext uri="{FF2B5EF4-FFF2-40B4-BE49-F238E27FC236}">
              <a16:creationId xmlns:a16="http://schemas.microsoft.com/office/drawing/2014/main" xmlns="" id="{00000000-0008-0000-0A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982938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357" name="356 Imagen">
          <a:extLst>
            <a:ext uri="{FF2B5EF4-FFF2-40B4-BE49-F238E27FC236}">
              <a16:creationId xmlns:a16="http://schemas.microsoft.com/office/drawing/2014/main" xmlns="" id="{00000000-0008-0000-0A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358" name="357 Imagen">
          <a:extLst>
            <a:ext uri="{FF2B5EF4-FFF2-40B4-BE49-F238E27FC236}">
              <a16:creationId xmlns:a16="http://schemas.microsoft.com/office/drawing/2014/main" xmlns="" id="{00000000-0008-0000-0A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359" name="358 Imagen">
          <a:extLst>
            <a:ext uri="{FF2B5EF4-FFF2-40B4-BE49-F238E27FC236}">
              <a16:creationId xmlns:a16="http://schemas.microsoft.com/office/drawing/2014/main" xmlns="" id="{00000000-0008-0000-0A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360" name="359 Imagen">
          <a:extLst>
            <a:ext uri="{FF2B5EF4-FFF2-40B4-BE49-F238E27FC236}">
              <a16:creationId xmlns:a16="http://schemas.microsoft.com/office/drawing/2014/main" xmlns="" id="{00000000-0008-0000-0A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821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361" name="360 Imagen">
          <a:extLst>
            <a:ext uri="{FF2B5EF4-FFF2-40B4-BE49-F238E27FC236}">
              <a16:creationId xmlns:a16="http://schemas.microsoft.com/office/drawing/2014/main" xmlns="" id="{00000000-0008-0000-0A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69650" y="952499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362" name="361 Imagen">
          <a:extLst>
            <a:ext uri="{FF2B5EF4-FFF2-40B4-BE49-F238E27FC236}">
              <a16:creationId xmlns:a16="http://schemas.microsoft.com/office/drawing/2014/main" xmlns="" id="{00000000-0008-0000-0A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81556" y="12025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363" name="362 Imagen">
          <a:extLst>
            <a:ext uri="{FF2B5EF4-FFF2-40B4-BE49-F238E27FC236}">
              <a16:creationId xmlns:a16="http://schemas.microsoft.com/office/drawing/2014/main" xmlns="" id="{00000000-0008-0000-0A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364" name="363 Imagen">
          <a:extLst>
            <a:ext uri="{FF2B5EF4-FFF2-40B4-BE49-F238E27FC236}">
              <a16:creationId xmlns:a16="http://schemas.microsoft.com/office/drawing/2014/main" xmlns="" id="{00000000-0008-0000-0A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57744" y="15716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365" name="364 Imagen">
          <a:extLst>
            <a:ext uri="{FF2B5EF4-FFF2-40B4-BE49-F238E27FC236}">
              <a16:creationId xmlns:a16="http://schemas.microsoft.com/office/drawing/2014/main" xmlns="" id="{00000000-0008-0000-0A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433931" y="17740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366" name="365 Imagen">
          <a:extLst>
            <a:ext uri="{FF2B5EF4-FFF2-40B4-BE49-F238E27FC236}">
              <a16:creationId xmlns:a16="http://schemas.microsoft.com/office/drawing/2014/main" xmlns="" id="{00000000-0008-0000-0A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6110406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367" name="366 Imagen">
          <a:extLst>
            <a:ext uri="{FF2B5EF4-FFF2-40B4-BE49-F238E27FC236}">
              <a16:creationId xmlns:a16="http://schemas.microsoft.com/office/drawing/2014/main" xmlns="" id="{00000000-0008-0000-0A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17312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368" name="367 Imagen">
          <a:extLst>
            <a:ext uri="{FF2B5EF4-FFF2-40B4-BE49-F238E27FC236}">
              <a16:creationId xmlns:a16="http://schemas.microsoft.com/office/drawing/2014/main" xmlns="" id="{00000000-0008-0000-0A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666105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369" name="368 Imagen">
          <a:extLst>
            <a:ext uri="{FF2B5EF4-FFF2-40B4-BE49-F238E27FC236}">
              <a16:creationId xmlns:a16="http://schemas.microsoft.com/office/drawing/2014/main" xmlns="" id="{00000000-0008-0000-0A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370" name="369 Imagen">
          <a:extLst>
            <a:ext uri="{FF2B5EF4-FFF2-40B4-BE49-F238E27FC236}">
              <a16:creationId xmlns:a16="http://schemas.microsoft.com/office/drawing/2014/main" xmlns="" id="{00000000-0008-0000-0A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371" name="370 Imagen">
          <a:extLst>
            <a:ext uri="{FF2B5EF4-FFF2-40B4-BE49-F238E27FC236}">
              <a16:creationId xmlns:a16="http://schemas.microsoft.com/office/drawing/2014/main" xmlns="" id="{00000000-0008-0000-0A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372" name="371 Imagen">
          <a:extLst>
            <a:ext uri="{FF2B5EF4-FFF2-40B4-BE49-F238E27FC236}">
              <a16:creationId xmlns:a16="http://schemas.microsoft.com/office/drawing/2014/main" xmlns="" id="{00000000-0008-0000-0A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3" y="802481"/>
          <a:ext cx="285750" cy="214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373" name="372 Imagen">
          <a:extLst>
            <a:ext uri="{FF2B5EF4-FFF2-40B4-BE49-F238E27FC236}">
              <a16:creationId xmlns:a16="http://schemas.microsoft.com/office/drawing/2014/main" xmlns="" id="{00000000-0008-0000-0A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012031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374" name="373 Imagen">
          <a:extLst>
            <a:ext uri="{FF2B5EF4-FFF2-40B4-BE49-F238E27FC236}">
              <a16:creationId xmlns:a16="http://schemas.microsoft.com/office/drawing/2014/main" xmlns="" id="{00000000-0008-0000-0A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154906"/>
          <a:ext cx="285750" cy="2428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375" name="374 Imagen">
          <a:extLst>
            <a:ext uri="{FF2B5EF4-FFF2-40B4-BE49-F238E27FC236}">
              <a16:creationId xmlns:a16="http://schemas.microsoft.com/office/drawing/2014/main" xmlns="" id="{00000000-0008-0000-0A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43744" y="1381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376" name="375 Imagen">
          <a:extLst>
            <a:ext uri="{FF2B5EF4-FFF2-40B4-BE49-F238E27FC236}">
              <a16:creationId xmlns:a16="http://schemas.microsoft.com/office/drawing/2014/main" xmlns="" id="{00000000-0008-0000-0A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583532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377" name="376 Imagen">
          <a:extLst>
            <a:ext uri="{FF2B5EF4-FFF2-40B4-BE49-F238E27FC236}">
              <a16:creationId xmlns:a16="http://schemas.microsoft.com/office/drawing/2014/main" xmlns="" id="{00000000-0008-0000-0A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19931" y="1762125"/>
          <a:ext cx="28575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378" name="377 Imagen">
          <a:extLst>
            <a:ext uri="{FF2B5EF4-FFF2-40B4-BE49-F238E27FC236}">
              <a16:creationId xmlns:a16="http://schemas.microsoft.com/office/drawing/2014/main" xmlns="" id="{00000000-0008-0000-0A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755650" y="1976438"/>
          <a:ext cx="285750" cy="166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379" name="378 Imagen">
          <a:extLst>
            <a:ext uri="{FF2B5EF4-FFF2-40B4-BE49-F238E27FC236}">
              <a16:creationId xmlns:a16="http://schemas.microsoft.com/office/drawing/2014/main" xmlns="" id="{00000000-0008-0000-0A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86201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380" name="379 Imagen">
          <a:extLst>
            <a:ext uri="{FF2B5EF4-FFF2-40B4-BE49-F238E27FC236}">
              <a16:creationId xmlns:a16="http://schemas.microsoft.com/office/drawing/2014/main" xmlns="" id="{00000000-0008-0000-0A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401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81" name="380 Imagen">
          <a:extLst>
            <a:ext uri="{FF2B5EF4-FFF2-40B4-BE49-F238E27FC236}">
              <a16:creationId xmlns:a16="http://schemas.microsoft.com/office/drawing/2014/main" xmlns="" id="{00000000-0008-0000-0A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8014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382" name="381 Imagen">
          <a:extLst>
            <a:ext uri="{FF2B5EF4-FFF2-40B4-BE49-F238E27FC236}">
              <a16:creationId xmlns:a16="http://schemas.microsoft.com/office/drawing/2014/main" xmlns="" id="{00000000-0008-0000-0A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4493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1624019</xdr:colOff>
      <xdr:row>3</xdr:row>
      <xdr:rowOff>0</xdr:rowOff>
    </xdr:from>
    <xdr:to>
      <xdr:col>12</xdr:col>
      <xdr:colOff>266707</xdr:colOff>
      <xdr:row>4</xdr:row>
      <xdr:rowOff>28575</xdr:rowOff>
    </xdr:to>
    <xdr:pic>
      <xdr:nvPicPr>
        <xdr:cNvPr id="383" name="382 Imagen">
          <a:extLst>
            <a:ext uri="{FF2B5EF4-FFF2-40B4-BE49-F238E27FC236}">
              <a16:creationId xmlns:a16="http://schemas.microsoft.com/office/drawing/2014/main" xmlns="" id="{00000000-0008-0000-0A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054644" y="485775"/>
          <a:ext cx="290513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384" name="383 Gráfico">
          <a:extLst>
            <a:ext uri="{FF2B5EF4-FFF2-40B4-BE49-F238E27FC236}">
              <a16:creationId xmlns:a16="http://schemas.microsoft.com/office/drawing/2014/main" xmlns="" id="{00000000-0008-0000-0A00-000080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385" name="384 Gráfico">
          <a:extLst>
            <a:ext uri="{FF2B5EF4-FFF2-40B4-BE49-F238E27FC236}">
              <a16:creationId xmlns:a16="http://schemas.microsoft.com/office/drawing/2014/main" xmlns="" id="{00000000-0008-0000-0A00-00008101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B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228600</xdr:colOff>
      <xdr:row>0</xdr:row>
      <xdr:rowOff>57150</xdr:rowOff>
    </xdr:from>
    <xdr:to>
      <xdr:col>169</xdr:col>
      <xdr:colOff>752475</xdr:colOff>
      <xdr:row>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B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0543100" y="57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167</xdr:col>
      <xdr:colOff>190500</xdr:colOff>
      <xdr:row>6</xdr:row>
      <xdr:rowOff>9525</xdr:rowOff>
    </xdr:from>
    <xdr:to>
      <xdr:col>169</xdr:col>
      <xdr:colOff>742950</xdr:colOff>
      <xdr:row>11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0505000" y="981075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B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B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B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304800</xdr:colOff>
      <xdr:row>1</xdr:row>
      <xdr:rowOff>0</xdr:rowOff>
    </xdr:from>
    <xdr:to>
      <xdr:col>175</xdr:col>
      <xdr:colOff>733425</xdr:colOff>
      <xdr:row>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B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4429300" y="161925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257175</xdr:colOff>
      <xdr:row>13</xdr:row>
      <xdr:rowOff>19050</xdr:rowOff>
    </xdr:from>
    <xdr:to>
      <xdr:col>175</xdr:col>
      <xdr:colOff>676275</xdr:colOff>
      <xdr:row>20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4381675" y="2124075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172</xdr:col>
      <xdr:colOff>295275</xdr:colOff>
      <xdr:row>26</xdr:row>
      <xdr:rowOff>0</xdr:rowOff>
    </xdr:from>
    <xdr:to>
      <xdr:col>175</xdr:col>
      <xdr:colOff>723900</xdr:colOff>
      <xdr:row>33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B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4419775" y="42100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B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B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2</xdr:row>
      <xdr:rowOff>0</xdr:rowOff>
    </xdr:from>
    <xdr:to>
      <xdr:col>178</xdr:col>
      <xdr:colOff>738178</xdr:colOff>
      <xdr:row>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B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148928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452428</xdr:colOff>
      <xdr:row>4</xdr:row>
      <xdr:rowOff>0</xdr:rowOff>
    </xdr:from>
    <xdr:to>
      <xdr:col>178</xdr:col>
      <xdr:colOff>738178</xdr:colOff>
      <xdr:row>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148928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6</xdr:row>
      <xdr:rowOff>0</xdr:rowOff>
    </xdr:from>
    <xdr:to>
      <xdr:col>178</xdr:col>
      <xdr:colOff>750084</xdr:colOff>
      <xdr:row>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B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160834" y="971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178</xdr:col>
      <xdr:colOff>464334</xdr:colOff>
      <xdr:row>8</xdr:row>
      <xdr:rowOff>0</xdr:rowOff>
    </xdr:from>
    <xdr:to>
      <xdr:col>178</xdr:col>
      <xdr:colOff>750084</xdr:colOff>
      <xdr:row>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B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160834" y="1295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B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B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2</xdr:row>
      <xdr:rowOff>0</xdr:rowOff>
    </xdr:from>
    <xdr:to>
      <xdr:col>181</xdr:col>
      <xdr:colOff>750084</xdr:colOff>
      <xdr:row>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B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446834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3</xdr:row>
      <xdr:rowOff>0</xdr:rowOff>
    </xdr:from>
    <xdr:to>
      <xdr:col>181</xdr:col>
      <xdr:colOff>750084</xdr:colOff>
      <xdr:row>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B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446834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4</xdr:row>
      <xdr:rowOff>0</xdr:rowOff>
    </xdr:from>
    <xdr:to>
      <xdr:col>181</xdr:col>
      <xdr:colOff>750084</xdr:colOff>
      <xdr:row>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446834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5</xdr:row>
      <xdr:rowOff>0</xdr:rowOff>
    </xdr:from>
    <xdr:to>
      <xdr:col>181</xdr:col>
      <xdr:colOff>750084</xdr:colOff>
      <xdr:row>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B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446834" y="809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181</xdr:col>
      <xdr:colOff>464334</xdr:colOff>
      <xdr:row>6</xdr:row>
      <xdr:rowOff>23812</xdr:rowOff>
    </xdr:from>
    <xdr:to>
      <xdr:col>181</xdr:col>
      <xdr:colOff>750084</xdr:colOff>
      <xdr:row>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B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1446834" y="9953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B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B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464343</xdr:colOff>
      <xdr:row>2</xdr:row>
      <xdr:rowOff>0</xdr:rowOff>
    </xdr:from>
    <xdr:to>
      <xdr:col>184</xdr:col>
      <xdr:colOff>750093</xdr:colOff>
      <xdr:row>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B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32843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464344</xdr:colOff>
      <xdr:row>2</xdr:row>
      <xdr:rowOff>154780</xdr:rowOff>
    </xdr:from>
    <xdr:to>
      <xdr:col>184</xdr:col>
      <xdr:colOff>750094</xdr:colOff>
      <xdr:row>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B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32844" y="478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440532</xdr:colOff>
      <xdr:row>4</xdr:row>
      <xdr:rowOff>11906</xdr:rowOff>
    </xdr:from>
    <xdr:to>
      <xdr:col>184</xdr:col>
      <xdr:colOff>726282</xdr:colOff>
      <xdr:row>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09032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5</xdr:row>
      <xdr:rowOff>11906</xdr:rowOff>
    </xdr:from>
    <xdr:to>
      <xdr:col>184</xdr:col>
      <xdr:colOff>726281</xdr:colOff>
      <xdr:row>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B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09031" y="821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452438</xdr:colOff>
      <xdr:row>6</xdr:row>
      <xdr:rowOff>0</xdr:rowOff>
    </xdr:from>
    <xdr:to>
      <xdr:col>184</xdr:col>
      <xdr:colOff>738188</xdr:colOff>
      <xdr:row>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B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20938" y="971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184</xdr:col>
      <xdr:colOff>440531</xdr:colOff>
      <xdr:row>7</xdr:row>
      <xdr:rowOff>23814</xdr:rowOff>
    </xdr:from>
    <xdr:to>
      <xdr:col>184</xdr:col>
      <xdr:colOff>726281</xdr:colOff>
      <xdr:row>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3709031" y="1157289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B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B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B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428625</xdr:colOff>
      <xdr:row>2</xdr:row>
      <xdr:rowOff>11906</xdr:rowOff>
    </xdr:from>
    <xdr:to>
      <xdr:col>187</xdr:col>
      <xdr:colOff>714375</xdr:colOff>
      <xdr:row>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B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983125" y="335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464344</xdr:colOff>
      <xdr:row>3</xdr:row>
      <xdr:rowOff>11906</xdr:rowOff>
    </xdr:from>
    <xdr:to>
      <xdr:col>187</xdr:col>
      <xdr:colOff>750094</xdr:colOff>
      <xdr:row>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6018844" y="497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440531</xdr:colOff>
      <xdr:row>4</xdr:row>
      <xdr:rowOff>0</xdr:rowOff>
    </xdr:from>
    <xdr:to>
      <xdr:col>187</xdr:col>
      <xdr:colOff>726281</xdr:colOff>
      <xdr:row>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B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995031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476251</xdr:colOff>
      <xdr:row>4</xdr:row>
      <xdr:rowOff>166686</xdr:rowOff>
    </xdr:from>
    <xdr:to>
      <xdr:col>188</xdr:col>
      <xdr:colOff>1</xdr:colOff>
      <xdr:row>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B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6030751" y="81438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488156</xdr:colOff>
      <xdr:row>6</xdr:row>
      <xdr:rowOff>23812</xdr:rowOff>
    </xdr:from>
    <xdr:to>
      <xdr:col>188</xdr:col>
      <xdr:colOff>11906</xdr:colOff>
      <xdr:row>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6042656" y="9953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428624</xdr:colOff>
      <xdr:row>6</xdr:row>
      <xdr:rowOff>166686</xdr:rowOff>
    </xdr:from>
    <xdr:to>
      <xdr:col>187</xdr:col>
      <xdr:colOff>714374</xdr:colOff>
      <xdr:row>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B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983124" y="113823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187</xdr:col>
      <xdr:colOff>452438</xdr:colOff>
      <xdr:row>8</xdr:row>
      <xdr:rowOff>11907</xdr:rowOff>
    </xdr:from>
    <xdr:to>
      <xdr:col>187</xdr:col>
      <xdr:colOff>738188</xdr:colOff>
      <xdr:row>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B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6006938" y="13073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B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B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488157</xdr:colOff>
      <xdr:row>2</xdr:row>
      <xdr:rowOff>23813</xdr:rowOff>
    </xdr:from>
    <xdr:to>
      <xdr:col>191</xdr:col>
      <xdr:colOff>11907</xdr:colOff>
      <xdr:row>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B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28657" y="347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3</xdr:row>
      <xdr:rowOff>11907</xdr:rowOff>
    </xdr:from>
    <xdr:to>
      <xdr:col>191</xdr:col>
      <xdr:colOff>0</xdr:colOff>
      <xdr:row>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B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16750" y="497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476250</xdr:colOff>
      <xdr:row>4</xdr:row>
      <xdr:rowOff>0</xdr:rowOff>
    </xdr:from>
    <xdr:to>
      <xdr:col>191</xdr:col>
      <xdr:colOff>0</xdr:colOff>
      <xdr:row>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16750" y="647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464344</xdr:colOff>
      <xdr:row>5</xdr:row>
      <xdr:rowOff>0</xdr:rowOff>
    </xdr:from>
    <xdr:to>
      <xdr:col>190</xdr:col>
      <xdr:colOff>750094</xdr:colOff>
      <xdr:row>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B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04844" y="809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6</xdr:row>
      <xdr:rowOff>11906</xdr:rowOff>
    </xdr:from>
    <xdr:to>
      <xdr:col>190</xdr:col>
      <xdr:colOff>750093</xdr:colOff>
      <xdr:row>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B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04843" y="983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440532</xdr:colOff>
      <xdr:row>7</xdr:row>
      <xdr:rowOff>11906</xdr:rowOff>
    </xdr:from>
    <xdr:to>
      <xdr:col>190</xdr:col>
      <xdr:colOff>726282</xdr:colOff>
      <xdr:row>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281032" y="1145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452438</xdr:colOff>
      <xdr:row>8</xdr:row>
      <xdr:rowOff>11906</xdr:rowOff>
    </xdr:from>
    <xdr:to>
      <xdr:col>190</xdr:col>
      <xdr:colOff>738188</xdr:colOff>
      <xdr:row>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B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292938" y="1307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190</xdr:col>
      <xdr:colOff>464343</xdr:colOff>
      <xdr:row>9</xdr:row>
      <xdr:rowOff>11906</xdr:rowOff>
    </xdr:from>
    <xdr:to>
      <xdr:col>190</xdr:col>
      <xdr:colOff>750093</xdr:colOff>
      <xdr:row>10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B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8304843" y="1469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B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B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2</xdr:row>
      <xdr:rowOff>0</xdr:rowOff>
    </xdr:from>
    <xdr:to>
      <xdr:col>193</xdr:col>
      <xdr:colOff>750094</xdr:colOff>
      <xdr:row>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B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695619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3</xdr:row>
      <xdr:rowOff>23812</xdr:rowOff>
    </xdr:from>
    <xdr:to>
      <xdr:col>193</xdr:col>
      <xdr:colOff>750094</xdr:colOff>
      <xdr:row>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B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695619" y="509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4</xdr:row>
      <xdr:rowOff>23813</xdr:rowOff>
    </xdr:from>
    <xdr:to>
      <xdr:col>194</xdr:col>
      <xdr:colOff>11906</xdr:colOff>
      <xdr:row>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719431" y="671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5</xdr:row>
      <xdr:rowOff>11906</xdr:rowOff>
    </xdr:from>
    <xdr:to>
      <xdr:col>194</xdr:col>
      <xdr:colOff>11906</xdr:colOff>
      <xdr:row>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B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719431" y="821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476250</xdr:colOff>
      <xdr:row>5</xdr:row>
      <xdr:rowOff>142874</xdr:rowOff>
    </xdr:from>
    <xdr:to>
      <xdr:col>194</xdr:col>
      <xdr:colOff>0</xdr:colOff>
      <xdr:row>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B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707525" y="952499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488156</xdr:colOff>
      <xdr:row>7</xdr:row>
      <xdr:rowOff>11906</xdr:rowOff>
    </xdr:from>
    <xdr:to>
      <xdr:col>194</xdr:col>
      <xdr:colOff>11906</xdr:colOff>
      <xdr:row>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719431" y="1145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8</xdr:row>
      <xdr:rowOff>0</xdr:rowOff>
    </xdr:from>
    <xdr:to>
      <xdr:col>193</xdr:col>
      <xdr:colOff>750094</xdr:colOff>
      <xdr:row>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B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695619" y="1295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464344</xdr:colOff>
      <xdr:row>9</xdr:row>
      <xdr:rowOff>0</xdr:rowOff>
    </xdr:from>
    <xdr:to>
      <xdr:col>193</xdr:col>
      <xdr:colOff>750094</xdr:colOff>
      <xdr:row>10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B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695619" y="1457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193</xdr:col>
      <xdr:colOff>440531</xdr:colOff>
      <xdr:row>10</xdr:row>
      <xdr:rowOff>11907</xdr:rowOff>
    </xdr:from>
    <xdr:to>
      <xdr:col>193</xdr:col>
      <xdr:colOff>726281</xdr:colOff>
      <xdr:row>11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0671806" y="16311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B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B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B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2</xdr:row>
      <xdr:rowOff>0</xdr:rowOff>
    </xdr:from>
    <xdr:to>
      <xdr:col>196</xdr:col>
      <xdr:colOff>726281</xdr:colOff>
      <xdr:row>3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B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57806" y="323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3</xdr:row>
      <xdr:rowOff>23813</xdr:rowOff>
    </xdr:from>
    <xdr:to>
      <xdr:col>196</xdr:col>
      <xdr:colOff>750094</xdr:colOff>
      <xdr:row>4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81619" y="509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11906</xdr:rowOff>
    </xdr:from>
    <xdr:to>
      <xdr:col>196</xdr:col>
      <xdr:colOff>750093</xdr:colOff>
      <xdr:row>5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B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81618" y="659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464343</xdr:colOff>
      <xdr:row>4</xdr:row>
      <xdr:rowOff>154781</xdr:rowOff>
    </xdr:from>
    <xdr:to>
      <xdr:col>196</xdr:col>
      <xdr:colOff>750093</xdr:colOff>
      <xdr:row>6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B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81618" y="80248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6</xdr:row>
      <xdr:rowOff>11906</xdr:rowOff>
    </xdr:from>
    <xdr:to>
      <xdr:col>197</xdr:col>
      <xdr:colOff>0</xdr:colOff>
      <xdr:row>7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93525" y="983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6</xdr:row>
      <xdr:rowOff>154781</xdr:rowOff>
    </xdr:from>
    <xdr:to>
      <xdr:col>196</xdr:col>
      <xdr:colOff>750094</xdr:colOff>
      <xdr:row>8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B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81619" y="112633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464344</xdr:colOff>
      <xdr:row>8</xdr:row>
      <xdr:rowOff>0</xdr:rowOff>
    </xdr:from>
    <xdr:to>
      <xdr:col>196</xdr:col>
      <xdr:colOff>750094</xdr:colOff>
      <xdr:row>9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B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81619" y="1295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9</xdr:row>
      <xdr:rowOff>11907</xdr:rowOff>
    </xdr:from>
    <xdr:to>
      <xdr:col>197</xdr:col>
      <xdr:colOff>0</xdr:colOff>
      <xdr:row>10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93525" y="14692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440531</xdr:colOff>
      <xdr:row>10</xdr:row>
      <xdr:rowOff>0</xdr:rowOff>
    </xdr:from>
    <xdr:to>
      <xdr:col>196</xdr:col>
      <xdr:colOff>726281</xdr:colOff>
      <xdr:row>11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B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57806" y="1619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196</xdr:col>
      <xdr:colOff>476250</xdr:colOff>
      <xdr:row>11</xdr:row>
      <xdr:rowOff>23813</xdr:rowOff>
    </xdr:from>
    <xdr:to>
      <xdr:col>197</xdr:col>
      <xdr:colOff>0</xdr:colOff>
      <xdr:row>12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B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993525" y="1804988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B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B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B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B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0B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B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B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511968</xdr:colOff>
      <xdr:row>49</xdr:row>
      <xdr:rowOff>110725</xdr:rowOff>
    </xdr:from>
    <xdr:to>
      <xdr:col>7</xdr:col>
      <xdr:colOff>845343</xdr:colOff>
      <xdr:row>78</xdr:row>
      <xdr:rowOff>119060</xdr:rowOff>
    </xdr:to>
    <xdr:graphicFrame macro="">
      <xdr:nvGraphicFramePr>
        <xdr:cNvPr id="99" name="98 Gráfico">
          <a:extLst>
            <a:ext uri="{FF2B5EF4-FFF2-40B4-BE49-F238E27FC236}">
              <a16:creationId xmlns:a16="http://schemas.microsoft.com/office/drawing/2014/main" xmlns="" id="{00000000-0008-0000-0B00-00006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</xdr:col>
      <xdr:colOff>154782</xdr:colOff>
      <xdr:row>49</xdr:row>
      <xdr:rowOff>154782</xdr:rowOff>
    </xdr:from>
    <xdr:to>
      <xdr:col>13</xdr:col>
      <xdr:colOff>476251</xdr:colOff>
      <xdr:row>78</xdr:row>
      <xdr:rowOff>163117</xdr:rowOff>
    </xdr:to>
    <xdr:graphicFrame macro="">
      <xdr:nvGraphicFramePr>
        <xdr:cNvPr id="100" name="99 Gráfico">
          <a:extLst>
            <a:ext uri="{FF2B5EF4-FFF2-40B4-BE49-F238E27FC236}">
              <a16:creationId xmlns:a16="http://schemas.microsoft.com/office/drawing/2014/main" xmlns="" id="{00000000-0008-0000-0B00-00006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44</xdr:row>
      <xdr:rowOff>57150</xdr:rowOff>
    </xdr:from>
    <xdr:to>
      <xdr:col>171</xdr:col>
      <xdr:colOff>752475</xdr:colOff>
      <xdr:row>49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C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71818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50</xdr:row>
      <xdr:rowOff>9525</xdr:rowOff>
    </xdr:from>
    <xdr:to>
      <xdr:col>171</xdr:col>
      <xdr:colOff>742950</xdr:colOff>
      <xdr:row>55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8105775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C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C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45</xdr:row>
      <xdr:rowOff>0</xdr:rowOff>
    </xdr:from>
    <xdr:to>
      <xdr:col>177</xdr:col>
      <xdr:colOff>733425</xdr:colOff>
      <xdr:row>52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C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7286625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57</xdr:row>
      <xdr:rowOff>19050</xdr:rowOff>
    </xdr:from>
    <xdr:to>
      <xdr:col>177</xdr:col>
      <xdr:colOff>676275</xdr:colOff>
      <xdr:row>64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9248775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70</xdr:row>
      <xdr:rowOff>0</xdr:rowOff>
    </xdr:from>
    <xdr:to>
      <xdr:col>177</xdr:col>
      <xdr:colOff>723900</xdr:colOff>
      <xdr:row>77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13347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C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46</xdr:row>
      <xdr:rowOff>0</xdr:rowOff>
    </xdr:from>
    <xdr:to>
      <xdr:col>180</xdr:col>
      <xdr:colOff>738178</xdr:colOff>
      <xdr:row>47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C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48</xdr:row>
      <xdr:rowOff>0</xdr:rowOff>
    </xdr:from>
    <xdr:to>
      <xdr:col>180</xdr:col>
      <xdr:colOff>738178</xdr:colOff>
      <xdr:row>49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50</xdr:row>
      <xdr:rowOff>0</xdr:rowOff>
    </xdr:from>
    <xdr:to>
      <xdr:col>180</xdr:col>
      <xdr:colOff>750084</xdr:colOff>
      <xdr:row>51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C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52</xdr:row>
      <xdr:rowOff>0</xdr:rowOff>
    </xdr:from>
    <xdr:to>
      <xdr:col>180</xdr:col>
      <xdr:colOff>750084</xdr:colOff>
      <xdr:row>53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C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8420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C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C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46</xdr:row>
      <xdr:rowOff>0</xdr:rowOff>
    </xdr:from>
    <xdr:to>
      <xdr:col>183</xdr:col>
      <xdr:colOff>750084</xdr:colOff>
      <xdr:row>47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C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47</xdr:row>
      <xdr:rowOff>0</xdr:rowOff>
    </xdr:from>
    <xdr:to>
      <xdr:col>183</xdr:col>
      <xdr:colOff>750084</xdr:colOff>
      <xdr:row>48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C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48</xdr:row>
      <xdr:rowOff>0</xdr:rowOff>
    </xdr:from>
    <xdr:to>
      <xdr:col>183</xdr:col>
      <xdr:colOff>750084</xdr:colOff>
      <xdr:row>49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49</xdr:row>
      <xdr:rowOff>0</xdr:rowOff>
    </xdr:from>
    <xdr:to>
      <xdr:col>183</xdr:col>
      <xdr:colOff>750084</xdr:colOff>
      <xdr:row>50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C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50</xdr:row>
      <xdr:rowOff>23812</xdr:rowOff>
    </xdr:from>
    <xdr:to>
      <xdr:col>183</xdr:col>
      <xdr:colOff>750084</xdr:colOff>
      <xdr:row>51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C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81200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C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C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46</xdr:row>
      <xdr:rowOff>0</xdr:rowOff>
    </xdr:from>
    <xdr:to>
      <xdr:col>186</xdr:col>
      <xdr:colOff>750093</xdr:colOff>
      <xdr:row>47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C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46</xdr:row>
      <xdr:rowOff>154780</xdr:rowOff>
    </xdr:from>
    <xdr:to>
      <xdr:col>186</xdr:col>
      <xdr:colOff>750094</xdr:colOff>
      <xdr:row>48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C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76033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48</xdr:row>
      <xdr:rowOff>11906</xdr:rowOff>
    </xdr:from>
    <xdr:to>
      <xdr:col>186</xdr:col>
      <xdr:colOff>726282</xdr:colOff>
      <xdr:row>49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49</xdr:row>
      <xdr:rowOff>11906</xdr:rowOff>
    </xdr:from>
    <xdr:to>
      <xdr:col>186</xdr:col>
      <xdr:colOff>726281</xdr:colOff>
      <xdr:row>50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C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50</xdr:row>
      <xdr:rowOff>0</xdr:rowOff>
    </xdr:from>
    <xdr:to>
      <xdr:col>186</xdr:col>
      <xdr:colOff>738188</xdr:colOff>
      <xdr:row>51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C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51</xdr:row>
      <xdr:rowOff>23814</xdr:rowOff>
    </xdr:from>
    <xdr:to>
      <xdr:col>186</xdr:col>
      <xdr:colOff>726281</xdr:colOff>
      <xdr:row>52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8281989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C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C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C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46</xdr:row>
      <xdr:rowOff>11906</xdr:rowOff>
    </xdr:from>
    <xdr:to>
      <xdr:col>189</xdr:col>
      <xdr:colOff>714375</xdr:colOff>
      <xdr:row>47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C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47</xdr:row>
      <xdr:rowOff>11906</xdr:rowOff>
    </xdr:from>
    <xdr:to>
      <xdr:col>189</xdr:col>
      <xdr:colOff>750094</xdr:colOff>
      <xdr:row>48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48</xdr:row>
      <xdr:rowOff>0</xdr:rowOff>
    </xdr:from>
    <xdr:to>
      <xdr:col>189</xdr:col>
      <xdr:colOff>726281</xdr:colOff>
      <xdr:row>49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C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48</xdr:row>
      <xdr:rowOff>166686</xdr:rowOff>
    </xdr:from>
    <xdr:to>
      <xdr:col>190</xdr:col>
      <xdr:colOff>1</xdr:colOff>
      <xdr:row>50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C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93908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50</xdr:row>
      <xdr:rowOff>23812</xdr:rowOff>
    </xdr:from>
    <xdr:to>
      <xdr:col>190</xdr:col>
      <xdr:colOff>11906</xdr:colOff>
      <xdr:row>51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81200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50</xdr:row>
      <xdr:rowOff>166686</xdr:rowOff>
    </xdr:from>
    <xdr:to>
      <xdr:col>189</xdr:col>
      <xdr:colOff>714374</xdr:colOff>
      <xdr:row>52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C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826293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52</xdr:row>
      <xdr:rowOff>11907</xdr:rowOff>
    </xdr:from>
    <xdr:to>
      <xdr:col>189</xdr:col>
      <xdr:colOff>738188</xdr:colOff>
      <xdr:row>53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C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84320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C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C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46</xdr:row>
      <xdr:rowOff>23813</xdr:rowOff>
    </xdr:from>
    <xdr:to>
      <xdr:col>193</xdr:col>
      <xdr:colOff>11907</xdr:colOff>
      <xdr:row>47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C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74723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47</xdr:row>
      <xdr:rowOff>11907</xdr:rowOff>
    </xdr:from>
    <xdr:to>
      <xdr:col>193</xdr:col>
      <xdr:colOff>0</xdr:colOff>
      <xdr:row>48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C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6223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48</xdr:row>
      <xdr:rowOff>0</xdr:rowOff>
    </xdr:from>
    <xdr:to>
      <xdr:col>193</xdr:col>
      <xdr:colOff>0</xdr:colOff>
      <xdr:row>49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49</xdr:row>
      <xdr:rowOff>0</xdr:rowOff>
    </xdr:from>
    <xdr:to>
      <xdr:col>192</xdr:col>
      <xdr:colOff>750094</xdr:colOff>
      <xdr:row>50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C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50</xdr:row>
      <xdr:rowOff>11906</xdr:rowOff>
    </xdr:from>
    <xdr:to>
      <xdr:col>192</xdr:col>
      <xdr:colOff>750093</xdr:colOff>
      <xdr:row>51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C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51</xdr:row>
      <xdr:rowOff>11906</xdr:rowOff>
    </xdr:from>
    <xdr:to>
      <xdr:col>192</xdr:col>
      <xdr:colOff>726282</xdr:colOff>
      <xdr:row>52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82700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52</xdr:row>
      <xdr:rowOff>11906</xdr:rowOff>
    </xdr:from>
    <xdr:to>
      <xdr:col>192</xdr:col>
      <xdr:colOff>738188</xdr:colOff>
      <xdr:row>53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C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84320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53</xdr:row>
      <xdr:rowOff>11906</xdr:rowOff>
    </xdr:from>
    <xdr:to>
      <xdr:col>192</xdr:col>
      <xdr:colOff>750093</xdr:colOff>
      <xdr:row>54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C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85939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C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C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46</xdr:row>
      <xdr:rowOff>0</xdr:rowOff>
    </xdr:from>
    <xdr:to>
      <xdr:col>195</xdr:col>
      <xdr:colOff>750094</xdr:colOff>
      <xdr:row>47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C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47</xdr:row>
      <xdr:rowOff>23812</xdr:rowOff>
    </xdr:from>
    <xdr:to>
      <xdr:col>195</xdr:col>
      <xdr:colOff>750094</xdr:colOff>
      <xdr:row>48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C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6342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48</xdr:row>
      <xdr:rowOff>23813</xdr:rowOff>
    </xdr:from>
    <xdr:to>
      <xdr:col>196</xdr:col>
      <xdr:colOff>11906</xdr:colOff>
      <xdr:row>49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7962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49</xdr:row>
      <xdr:rowOff>11906</xdr:rowOff>
    </xdr:from>
    <xdr:to>
      <xdr:col>196</xdr:col>
      <xdr:colOff>11906</xdr:colOff>
      <xdr:row>50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C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49</xdr:row>
      <xdr:rowOff>142874</xdr:rowOff>
    </xdr:from>
    <xdr:to>
      <xdr:col>196</xdr:col>
      <xdr:colOff>0</xdr:colOff>
      <xdr:row>51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C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8077199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51</xdr:row>
      <xdr:rowOff>11906</xdr:rowOff>
    </xdr:from>
    <xdr:to>
      <xdr:col>196</xdr:col>
      <xdr:colOff>11906</xdr:colOff>
      <xdr:row>52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82700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52</xdr:row>
      <xdr:rowOff>0</xdr:rowOff>
    </xdr:from>
    <xdr:to>
      <xdr:col>195</xdr:col>
      <xdr:colOff>750094</xdr:colOff>
      <xdr:row>53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C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420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53</xdr:row>
      <xdr:rowOff>0</xdr:rowOff>
    </xdr:from>
    <xdr:to>
      <xdr:col>195</xdr:col>
      <xdr:colOff>750094</xdr:colOff>
      <xdr:row>54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C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5820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54</xdr:row>
      <xdr:rowOff>11907</xdr:rowOff>
    </xdr:from>
    <xdr:to>
      <xdr:col>195</xdr:col>
      <xdr:colOff>726281</xdr:colOff>
      <xdr:row>55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87558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C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C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C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46</xdr:row>
      <xdr:rowOff>0</xdr:rowOff>
    </xdr:from>
    <xdr:to>
      <xdr:col>198</xdr:col>
      <xdr:colOff>726281</xdr:colOff>
      <xdr:row>47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C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47</xdr:row>
      <xdr:rowOff>23813</xdr:rowOff>
    </xdr:from>
    <xdr:to>
      <xdr:col>198</xdr:col>
      <xdr:colOff>750094</xdr:colOff>
      <xdr:row>48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6342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48</xdr:row>
      <xdr:rowOff>11906</xdr:rowOff>
    </xdr:from>
    <xdr:to>
      <xdr:col>198</xdr:col>
      <xdr:colOff>750093</xdr:colOff>
      <xdr:row>49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C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48</xdr:row>
      <xdr:rowOff>154781</xdr:rowOff>
    </xdr:from>
    <xdr:to>
      <xdr:col>198</xdr:col>
      <xdr:colOff>750093</xdr:colOff>
      <xdr:row>50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C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92718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50</xdr:row>
      <xdr:rowOff>11906</xdr:rowOff>
    </xdr:from>
    <xdr:to>
      <xdr:col>199</xdr:col>
      <xdr:colOff>0</xdr:colOff>
      <xdr:row>51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50</xdr:row>
      <xdr:rowOff>154781</xdr:rowOff>
    </xdr:from>
    <xdr:to>
      <xdr:col>198</xdr:col>
      <xdr:colOff>750094</xdr:colOff>
      <xdr:row>52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C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825103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52</xdr:row>
      <xdr:rowOff>0</xdr:rowOff>
    </xdr:from>
    <xdr:to>
      <xdr:col>198</xdr:col>
      <xdr:colOff>750094</xdr:colOff>
      <xdr:row>53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C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8420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53</xdr:row>
      <xdr:rowOff>11907</xdr:rowOff>
    </xdr:from>
    <xdr:to>
      <xdr:col>199</xdr:col>
      <xdr:colOff>0</xdr:colOff>
      <xdr:row>54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5939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54</xdr:row>
      <xdr:rowOff>0</xdr:rowOff>
    </xdr:from>
    <xdr:to>
      <xdr:col>198</xdr:col>
      <xdr:colOff>726281</xdr:colOff>
      <xdr:row>55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C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87439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55</xdr:row>
      <xdr:rowOff>23813</xdr:rowOff>
    </xdr:from>
    <xdr:to>
      <xdr:col>199</xdr:col>
      <xdr:colOff>0</xdr:colOff>
      <xdr:row>56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C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929688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C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C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C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C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0C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C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C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619125</xdr:colOff>
      <xdr:row>44</xdr:row>
      <xdr:rowOff>146447</xdr:rowOff>
    </xdr:from>
    <xdr:to>
      <xdr:col>7</xdr:col>
      <xdr:colOff>1190625</xdr:colOff>
      <xdr:row>69</xdr:row>
      <xdr:rowOff>47625</xdr:rowOff>
    </xdr:to>
    <xdr:graphicFrame macro="">
      <xdr:nvGraphicFramePr>
        <xdr:cNvPr id="99" name="98 Gráfico">
          <a:extLst>
            <a:ext uri="{FF2B5EF4-FFF2-40B4-BE49-F238E27FC236}">
              <a16:creationId xmlns:a16="http://schemas.microsoft.com/office/drawing/2014/main" xmlns="" id="{00000000-0008-0000-0C00-00006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43</xdr:row>
      <xdr:rowOff>57150</xdr:rowOff>
    </xdr:from>
    <xdr:to>
      <xdr:col>171</xdr:col>
      <xdr:colOff>752475</xdr:colOff>
      <xdr:row>48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7019925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49</xdr:row>
      <xdr:rowOff>9525</xdr:rowOff>
    </xdr:from>
    <xdr:to>
      <xdr:col>171</xdr:col>
      <xdr:colOff>742950</xdr:colOff>
      <xdr:row>54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7943850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D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44</xdr:row>
      <xdr:rowOff>0</xdr:rowOff>
    </xdr:from>
    <xdr:to>
      <xdr:col>177</xdr:col>
      <xdr:colOff>733425</xdr:colOff>
      <xdr:row>51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7124700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56</xdr:row>
      <xdr:rowOff>19050</xdr:rowOff>
    </xdr:from>
    <xdr:to>
      <xdr:col>177</xdr:col>
      <xdr:colOff>676275</xdr:colOff>
      <xdr:row>63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9086850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69</xdr:row>
      <xdr:rowOff>0</xdr:rowOff>
    </xdr:from>
    <xdr:to>
      <xdr:col>177</xdr:col>
      <xdr:colOff>723900</xdr:colOff>
      <xdr:row>76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11728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45</xdr:row>
      <xdr:rowOff>0</xdr:rowOff>
    </xdr:from>
    <xdr:to>
      <xdr:col>180</xdr:col>
      <xdr:colOff>738178</xdr:colOff>
      <xdr:row>46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47</xdr:row>
      <xdr:rowOff>0</xdr:rowOff>
    </xdr:from>
    <xdr:to>
      <xdr:col>180</xdr:col>
      <xdr:colOff>738178</xdr:colOff>
      <xdr:row>48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49</xdr:row>
      <xdr:rowOff>0</xdr:rowOff>
    </xdr:from>
    <xdr:to>
      <xdr:col>180</xdr:col>
      <xdr:colOff>750084</xdr:colOff>
      <xdr:row>50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51</xdr:row>
      <xdr:rowOff>0</xdr:rowOff>
    </xdr:from>
    <xdr:to>
      <xdr:col>180</xdr:col>
      <xdr:colOff>750084</xdr:colOff>
      <xdr:row>52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8258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45</xdr:row>
      <xdr:rowOff>0</xdr:rowOff>
    </xdr:from>
    <xdr:to>
      <xdr:col>183</xdr:col>
      <xdr:colOff>750084</xdr:colOff>
      <xdr:row>46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46</xdr:row>
      <xdr:rowOff>0</xdr:rowOff>
    </xdr:from>
    <xdr:to>
      <xdr:col>183</xdr:col>
      <xdr:colOff>750084</xdr:colOff>
      <xdr:row>47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47</xdr:row>
      <xdr:rowOff>0</xdr:rowOff>
    </xdr:from>
    <xdr:to>
      <xdr:col>183</xdr:col>
      <xdr:colOff>750084</xdr:colOff>
      <xdr:row>48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48</xdr:row>
      <xdr:rowOff>0</xdr:rowOff>
    </xdr:from>
    <xdr:to>
      <xdr:col>183</xdr:col>
      <xdr:colOff>750084</xdr:colOff>
      <xdr:row>49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49</xdr:row>
      <xdr:rowOff>23812</xdr:rowOff>
    </xdr:from>
    <xdr:to>
      <xdr:col>183</xdr:col>
      <xdr:colOff>750084</xdr:colOff>
      <xdr:row>50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95813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45</xdr:row>
      <xdr:rowOff>0</xdr:rowOff>
    </xdr:from>
    <xdr:to>
      <xdr:col>186</xdr:col>
      <xdr:colOff>750093</xdr:colOff>
      <xdr:row>46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45</xdr:row>
      <xdr:rowOff>154780</xdr:rowOff>
    </xdr:from>
    <xdr:to>
      <xdr:col>186</xdr:col>
      <xdr:colOff>750094</xdr:colOff>
      <xdr:row>47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7441405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47</xdr:row>
      <xdr:rowOff>11906</xdr:rowOff>
    </xdr:from>
    <xdr:to>
      <xdr:col>186</xdr:col>
      <xdr:colOff>726282</xdr:colOff>
      <xdr:row>48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48</xdr:row>
      <xdr:rowOff>11906</xdr:rowOff>
    </xdr:from>
    <xdr:to>
      <xdr:col>186</xdr:col>
      <xdr:colOff>726281</xdr:colOff>
      <xdr:row>49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D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49</xdr:row>
      <xdr:rowOff>0</xdr:rowOff>
    </xdr:from>
    <xdr:to>
      <xdr:col>186</xdr:col>
      <xdr:colOff>738188</xdr:colOff>
      <xdr:row>50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D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50</xdr:row>
      <xdr:rowOff>23814</xdr:rowOff>
    </xdr:from>
    <xdr:to>
      <xdr:col>186</xdr:col>
      <xdr:colOff>726281</xdr:colOff>
      <xdr:row>51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8120064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D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D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D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45</xdr:row>
      <xdr:rowOff>11906</xdr:rowOff>
    </xdr:from>
    <xdr:to>
      <xdr:col>189</xdr:col>
      <xdr:colOff>714375</xdr:colOff>
      <xdr:row>46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D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46</xdr:row>
      <xdr:rowOff>11906</xdr:rowOff>
    </xdr:from>
    <xdr:to>
      <xdr:col>189</xdr:col>
      <xdr:colOff>750094</xdr:colOff>
      <xdr:row>47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47</xdr:row>
      <xdr:rowOff>0</xdr:rowOff>
    </xdr:from>
    <xdr:to>
      <xdr:col>189</xdr:col>
      <xdr:colOff>726281</xdr:colOff>
      <xdr:row>48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D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47</xdr:row>
      <xdr:rowOff>166686</xdr:rowOff>
    </xdr:from>
    <xdr:to>
      <xdr:col>190</xdr:col>
      <xdr:colOff>1</xdr:colOff>
      <xdr:row>49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D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77716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49</xdr:row>
      <xdr:rowOff>23812</xdr:rowOff>
    </xdr:from>
    <xdr:to>
      <xdr:col>190</xdr:col>
      <xdr:colOff>11906</xdr:colOff>
      <xdr:row>50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795813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49</xdr:row>
      <xdr:rowOff>166686</xdr:rowOff>
    </xdr:from>
    <xdr:to>
      <xdr:col>189</xdr:col>
      <xdr:colOff>714374</xdr:colOff>
      <xdr:row>51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D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810101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51</xdr:row>
      <xdr:rowOff>11907</xdr:rowOff>
    </xdr:from>
    <xdr:to>
      <xdr:col>189</xdr:col>
      <xdr:colOff>738188</xdr:colOff>
      <xdr:row>52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D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82700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D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D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45</xdr:row>
      <xdr:rowOff>23813</xdr:rowOff>
    </xdr:from>
    <xdr:to>
      <xdr:col>193</xdr:col>
      <xdr:colOff>11907</xdr:colOff>
      <xdr:row>46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D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731043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46</xdr:row>
      <xdr:rowOff>11907</xdr:rowOff>
    </xdr:from>
    <xdr:to>
      <xdr:col>193</xdr:col>
      <xdr:colOff>0</xdr:colOff>
      <xdr:row>47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D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4604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47</xdr:row>
      <xdr:rowOff>0</xdr:rowOff>
    </xdr:from>
    <xdr:to>
      <xdr:col>193</xdr:col>
      <xdr:colOff>0</xdr:colOff>
      <xdr:row>48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48</xdr:row>
      <xdr:rowOff>0</xdr:rowOff>
    </xdr:from>
    <xdr:to>
      <xdr:col>192</xdr:col>
      <xdr:colOff>750094</xdr:colOff>
      <xdr:row>49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D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49</xdr:row>
      <xdr:rowOff>11906</xdr:rowOff>
    </xdr:from>
    <xdr:to>
      <xdr:col>192</xdr:col>
      <xdr:colOff>750093</xdr:colOff>
      <xdr:row>50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D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50</xdr:row>
      <xdr:rowOff>11906</xdr:rowOff>
    </xdr:from>
    <xdr:to>
      <xdr:col>192</xdr:col>
      <xdr:colOff>726282</xdr:colOff>
      <xdr:row>51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51</xdr:row>
      <xdr:rowOff>11906</xdr:rowOff>
    </xdr:from>
    <xdr:to>
      <xdr:col>192</xdr:col>
      <xdr:colOff>738188</xdr:colOff>
      <xdr:row>52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D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82700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52</xdr:row>
      <xdr:rowOff>11906</xdr:rowOff>
    </xdr:from>
    <xdr:to>
      <xdr:col>192</xdr:col>
      <xdr:colOff>750093</xdr:colOff>
      <xdr:row>53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D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84320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D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D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45</xdr:row>
      <xdr:rowOff>0</xdr:rowOff>
    </xdr:from>
    <xdr:to>
      <xdr:col>195</xdr:col>
      <xdr:colOff>750094</xdr:colOff>
      <xdr:row>46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D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46</xdr:row>
      <xdr:rowOff>23812</xdr:rowOff>
    </xdr:from>
    <xdr:to>
      <xdr:col>195</xdr:col>
      <xdr:colOff>750094</xdr:colOff>
      <xdr:row>47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D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4723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47</xdr:row>
      <xdr:rowOff>23813</xdr:rowOff>
    </xdr:from>
    <xdr:to>
      <xdr:col>196</xdr:col>
      <xdr:colOff>11906</xdr:colOff>
      <xdr:row>48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6342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48</xdr:row>
      <xdr:rowOff>11906</xdr:rowOff>
    </xdr:from>
    <xdr:to>
      <xdr:col>196</xdr:col>
      <xdr:colOff>11906</xdr:colOff>
      <xdr:row>49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D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48</xdr:row>
      <xdr:rowOff>142874</xdr:rowOff>
    </xdr:from>
    <xdr:to>
      <xdr:col>196</xdr:col>
      <xdr:colOff>0</xdr:colOff>
      <xdr:row>50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D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7915274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50</xdr:row>
      <xdr:rowOff>11906</xdr:rowOff>
    </xdr:from>
    <xdr:to>
      <xdr:col>196</xdr:col>
      <xdr:colOff>11906</xdr:colOff>
      <xdr:row>51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51</xdr:row>
      <xdr:rowOff>0</xdr:rowOff>
    </xdr:from>
    <xdr:to>
      <xdr:col>195</xdr:col>
      <xdr:colOff>750094</xdr:colOff>
      <xdr:row>52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D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258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52</xdr:row>
      <xdr:rowOff>0</xdr:rowOff>
    </xdr:from>
    <xdr:to>
      <xdr:col>195</xdr:col>
      <xdr:colOff>750094</xdr:colOff>
      <xdr:row>53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D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420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53</xdr:row>
      <xdr:rowOff>11907</xdr:rowOff>
    </xdr:from>
    <xdr:to>
      <xdr:col>195</xdr:col>
      <xdr:colOff>726281</xdr:colOff>
      <xdr:row>54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85939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D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D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D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45</xdr:row>
      <xdr:rowOff>0</xdr:rowOff>
    </xdr:from>
    <xdr:to>
      <xdr:col>198</xdr:col>
      <xdr:colOff>726281</xdr:colOff>
      <xdr:row>46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D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46</xdr:row>
      <xdr:rowOff>23813</xdr:rowOff>
    </xdr:from>
    <xdr:to>
      <xdr:col>198</xdr:col>
      <xdr:colOff>750094</xdr:colOff>
      <xdr:row>47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4723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47</xdr:row>
      <xdr:rowOff>11906</xdr:rowOff>
    </xdr:from>
    <xdr:to>
      <xdr:col>198</xdr:col>
      <xdr:colOff>750093</xdr:colOff>
      <xdr:row>48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D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47</xdr:row>
      <xdr:rowOff>154781</xdr:rowOff>
    </xdr:from>
    <xdr:to>
      <xdr:col>198</xdr:col>
      <xdr:colOff>750093</xdr:colOff>
      <xdr:row>49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D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76525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49</xdr:row>
      <xdr:rowOff>11906</xdr:rowOff>
    </xdr:from>
    <xdr:to>
      <xdr:col>199</xdr:col>
      <xdr:colOff>0</xdr:colOff>
      <xdr:row>50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49</xdr:row>
      <xdr:rowOff>154781</xdr:rowOff>
    </xdr:from>
    <xdr:to>
      <xdr:col>198</xdr:col>
      <xdr:colOff>750094</xdr:colOff>
      <xdr:row>51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D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808910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51</xdr:row>
      <xdr:rowOff>0</xdr:rowOff>
    </xdr:from>
    <xdr:to>
      <xdr:col>198</xdr:col>
      <xdr:colOff>750094</xdr:colOff>
      <xdr:row>52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D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8258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52</xdr:row>
      <xdr:rowOff>11907</xdr:rowOff>
    </xdr:from>
    <xdr:to>
      <xdr:col>199</xdr:col>
      <xdr:colOff>0</xdr:colOff>
      <xdr:row>53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4320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53</xdr:row>
      <xdr:rowOff>0</xdr:rowOff>
    </xdr:from>
    <xdr:to>
      <xdr:col>198</xdr:col>
      <xdr:colOff>726281</xdr:colOff>
      <xdr:row>54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D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85820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54</xdr:row>
      <xdr:rowOff>23813</xdr:rowOff>
    </xdr:from>
    <xdr:to>
      <xdr:col>199</xdr:col>
      <xdr:colOff>0</xdr:colOff>
      <xdr:row>55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D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767763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D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D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D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D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0D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D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D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E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E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42</xdr:row>
      <xdr:rowOff>57150</xdr:rowOff>
    </xdr:from>
    <xdr:to>
      <xdr:col>171</xdr:col>
      <xdr:colOff>752475</xdr:colOff>
      <xdr:row>47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E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685800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48</xdr:row>
      <xdr:rowOff>9525</xdr:rowOff>
    </xdr:from>
    <xdr:to>
      <xdr:col>171</xdr:col>
      <xdr:colOff>742950</xdr:colOff>
      <xdr:row>53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E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7781925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E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E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E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E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43</xdr:row>
      <xdr:rowOff>0</xdr:rowOff>
    </xdr:from>
    <xdr:to>
      <xdr:col>177</xdr:col>
      <xdr:colOff>733425</xdr:colOff>
      <xdr:row>50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E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6962775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55</xdr:row>
      <xdr:rowOff>19050</xdr:rowOff>
    </xdr:from>
    <xdr:to>
      <xdr:col>177</xdr:col>
      <xdr:colOff>676275</xdr:colOff>
      <xdr:row>62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E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8924925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68</xdr:row>
      <xdr:rowOff>0</xdr:rowOff>
    </xdr:from>
    <xdr:to>
      <xdr:col>177</xdr:col>
      <xdr:colOff>723900</xdr:colOff>
      <xdr:row>75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E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101090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E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E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E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44</xdr:row>
      <xdr:rowOff>0</xdr:rowOff>
    </xdr:from>
    <xdr:to>
      <xdr:col>180</xdr:col>
      <xdr:colOff>738178</xdr:colOff>
      <xdr:row>45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E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46</xdr:row>
      <xdr:rowOff>0</xdr:rowOff>
    </xdr:from>
    <xdr:to>
      <xdr:col>180</xdr:col>
      <xdr:colOff>738178</xdr:colOff>
      <xdr:row>47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E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48</xdr:row>
      <xdr:rowOff>0</xdr:rowOff>
    </xdr:from>
    <xdr:to>
      <xdr:col>180</xdr:col>
      <xdr:colOff>750084</xdr:colOff>
      <xdr:row>49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E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50</xdr:row>
      <xdr:rowOff>0</xdr:rowOff>
    </xdr:from>
    <xdr:to>
      <xdr:col>180</xdr:col>
      <xdr:colOff>750084</xdr:colOff>
      <xdr:row>51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E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E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E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E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E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44</xdr:row>
      <xdr:rowOff>0</xdr:rowOff>
    </xdr:from>
    <xdr:to>
      <xdr:col>183</xdr:col>
      <xdr:colOff>750084</xdr:colOff>
      <xdr:row>45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E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45</xdr:row>
      <xdr:rowOff>0</xdr:rowOff>
    </xdr:from>
    <xdr:to>
      <xdr:col>183</xdr:col>
      <xdr:colOff>750084</xdr:colOff>
      <xdr:row>46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E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46</xdr:row>
      <xdr:rowOff>0</xdr:rowOff>
    </xdr:from>
    <xdr:to>
      <xdr:col>183</xdr:col>
      <xdr:colOff>750084</xdr:colOff>
      <xdr:row>47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E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47</xdr:row>
      <xdr:rowOff>0</xdr:rowOff>
    </xdr:from>
    <xdr:to>
      <xdr:col>183</xdr:col>
      <xdr:colOff>750084</xdr:colOff>
      <xdr:row>48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E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48</xdr:row>
      <xdr:rowOff>23812</xdr:rowOff>
    </xdr:from>
    <xdr:to>
      <xdr:col>183</xdr:col>
      <xdr:colOff>750084</xdr:colOff>
      <xdr:row>49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E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79621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E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E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E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E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44</xdr:row>
      <xdr:rowOff>0</xdr:rowOff>
    </xdr:from>
    <xdr:to>
      <xdr:col>186</xdr:col>
      <xdr:colOff>750093</xdr:colOff>
      <xdr:row>45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E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44</xdr:row>
      <xdr:rowOff>154780</xdr:rowOff>
    </xdr:from>
    <xdr:to>
      <xdr:col>186</xdr:col>
      <xdr:colOff>750094</xdr:colOff>
      <xdr:row>46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E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727948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46</xdr:row>
      <xdr:rowOff>11906</xdr:rowOff>
    </xdr:from>
    <xdr:to>
      <xdr:col>186</xdr:col>
      <xdr:colOff>726282</xdr:colOff>
      <xdr:row>47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E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47</xdr:row>
      <xdr:rowOff>11906</xdr:rowOff>
    </xdr:from>
    <xdr:to>
      <xdr:col>186</xdr:col>
      <xdr:colOff>726281</xdr:colOff>
      <xdr:row>48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E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48</xdr:row>
      <xdr:rowOff>0</xdr:rowOff>
    </xdr:from>
    <xdr:to>
      <xdr:col>186</xdr:col>
      <xdr:colOff>738188</xdr:colOff>
      <xdr:row>49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E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49</xdr:row>
      <xdr:rowOff>23814</xdr:rowOff>
    </xdr:from>
    <xdr:to>
      <xdr:col>186</xdr:col>
      <xdr:colOff>726281</xdr:colOff>
      <xdr:row>50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E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958139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E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E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E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E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44</xdr:row>
      <xdr:rowOff>11906</xdr:rowOff>
    </xdr:from>
    <xdr:to>
      <xdr:col>189</xdr:col>
      <xdr:colOff>714375</xdr:colOff>
      <xdr:row>45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E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45</xdr:row>
      <xdr:rowOff>11906</xdr:rowOff>
    </xdr:from>
    <xdr:to>
      <xdr:col>189</xdr:col>
      <xdr:colOff>750094</xdr:colOff>
      <xdr:row>46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E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46</xdr:row>
      <xdr:rowOff>0</xdr:rowOff>
    </xdr:from>
    <xdr:to>
      <xdr:col>189</xdr:col>
      <xdr:colOff>726281</xdr:colOff>
      <xdr:row>47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E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46</xdr:row>
      <xdr:rowOff>166686</xdr:rowOff>
    </xdr:from>
    <xdr:to>
      <xdr:col>190</xdr:col>
      <xdr:colOff>1</xdr:colOff>
      <xdr:row>48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E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61523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48</xdr:row>
      <xdr:rowOff>23812</xdr:rowOff>
    </xdr:from>
    <xdr:to>
      <xdr:col>190</xdr:col>
      <xdr:colOff>11906</xdr:colOff>
      <xdr:row>49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E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779621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48</xdr:row>
      <xdr:rowOff>166686</xdr:rowOff>
    </xdr:from>
    <xdr:to>
      <xdr:col>189</xdr:col>
      <xdr:colOff>714374</xdr:colOff>
      <xdr:row>50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E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793908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50</xdr:row>
      <xdr:rowOff>11907</xdr:rowOff>
    </xdr:from>
    <xdr:to>
      <xdr:col>189</xdr:col>
      <xdr:colOff>738188</xdr:colOff>
      <xdr:row>51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E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81081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E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E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E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E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44</xdr:row>
      <xdr:rowOff>23813</xdr:rowOff>
    </xdr:from>
    <xdr:to>
      <xdr:col>193</xdr:col>
      <xdr:colOff>11907</xdr:colOff>
      <xdr:row>45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E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7148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45</xdr:row>
      <xdr:rowOff>11907</xdr:rowOff>
    </xdr:from>
    <xdr:to>
      <xdr:col>193</xdr:col>
      <xdr:colOff>0</xdr:colOff>
      <xdr:row>46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E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2985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46</xdr:row>
      <xdr:rowOff>0</xdr:rowOff>
    </xdr:from>
    <xdr:to>
      <xdr:col>193</xdr:col>
      <xdr:colOff>0</xdr:colOff>
      <xdr:row>47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E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47</xdr:row>
      <xdr:rowOff>0</xdr:rowOff>
    </xdr:from>
    <xdr:to>
      <xdr:col>192</xdr:col>
      <xdr:colOff>750094</xdr:colOff>
      <xdr:row>48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E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48</xdr:row>
      <xdr:rowOff>11906</xdr:rowOff>
    </xdr:from>
    <xdr:to>
      <xdr:col>192</xdr:col>
      <xdr:colOff>750093</xdr:colOff>
      <xdr:row>49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E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49</xdr:row>
      <xdr:rowOff>11906</xdr:rowOff>
    </xdr:from>
    <xdr:to>
      <xdr:col>192</xdr:col>
      <xdr:colOff>726282</xdr:colOff>
      <xdr:row>50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E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50</xdr:row>
      <xdr:rowOff>11906</xdr:rowOff>
    </xdr:from>
    <xdr:to>
      <xdr:col>192</xdr:col>
      <xdr:colOff>738188</xdr:colOff>
      <xdr:row>51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E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51</xdr:row>
      <xdr:rowOff>11906</xdr:rowOff>
    </xdr:from>
    <xdr:to>
      <xdr:col>192</xdr:col>
      <xdr:colOff>750093</xdr:colOff>
      <xdr:row>52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E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82700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E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E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E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E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44</xdr:row>
      <xdr:rowOff>0</xdr:rowOff>
    </xdr:from>
    <xdr:to>
      <xdr:col>195</xdr:col>
      <xdr:colOff>750094</xdr:colOff>
      <xdr:row>45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E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45</xdr:row>
      <xdr:rowOff>23812</xdr:rowOff>
    </xdr:from>
    <xdr:to>
      <xdr:col>195</xdr:col>
      <xdr:colOff>750094</xdr:colOff>
      <xdr:row>46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E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31043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46</xdr:row>
      <xdr:rowOff>23813</xdr:rowOff>
    </xdr:from>
    <xdr:to>
      <xdr:col>196</xdr:col>
      <xdr:colOff>11906</xdr:colOff>
      <xdr:row>47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E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4723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47</xdr:row>
      <xdr:rowOff>11906</xdr:rowOff>
    </xdr:from>
    <xdr:to>
      <xdr:col>196</xdr:col>
      <xdr:colOff>11906</xdr:colOff>
      <xdr:row>48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E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47</xdr:row>
      <xdr:rowOff>142874</xdr:rowOff>
    </xdr:from>
    <xdr:to>
      <xdr:col>196</xdr:col>
      <xdr:colOff>0</xdr:colOff>
      <xdr:row>49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E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7753349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49</xdr:row>
      <xdr:rowOff>11906</xdr:rowOff>
    </xdr:from>
    <xdr:to>
      <xdr:col>196</xdr:col>
      <xdr:colOff>11906</xdr:colOff>
      <xdr:row>50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E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50</xdr:row>
      <xdr:rowOff>0</xdr:rowOff>
    </xdr:from>
    <xdr:to>
      <xdr:col>195</xdr:col>
      <xdr:colOff>750094</xdr:colOff>
      <xdr:row>51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E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51</xdr:row>
      <xdr:rowOff>0</xdr:rowOff>
    </xdr:from>
    <xdr:to>
      <xdr:col>195</xdr:col>
      <xdr:colOff>750094</xdr:colOff>
      <xdr:row>52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E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258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52</xdr:row>
      <xdr:rowOff>11907</xdr:rowOff>
    </xdr:from>
    <xdr:to>
      <xdr:col>195</xdr:col>
      <xdr:colOff>726281</xdr:colOff>
      <xdr:row>53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E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84320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E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E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E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E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44</xdr:row>
      <xdr:rowOff>0</xdr:rowOff>
    </xdr:from>
    <xdr:to>
      <xdr:col>198</xdr:col>
      <xdr:colOff>726281</xdr:colOff>
      <xdr:row>45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E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45</xdr:row>
      <xdr:rowOff>23813</xdr:rowOff>
    </xdr:from>
    <xdr:to>
      <xdr:col>198</xdr:col>
      <xdr:colOff>750094</xdr:colOff>
      <xdr:row>46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E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31043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46</xdr:row>
      <xdr:rowOff>11906</xdr:rowOff>
    </xdr:from>
    <xdr:to>
      <xdr:col>198</xdr:col>
      <xdr:colOff>750093</xdr:colOff>
      <xdr:row>47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E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46</xdr:row>
      <xdr:rowOff>154781</xdr:rowOff>
    </xdr:from>
    <xdr:to>
      <xdr:col>198</xdr:col>
      <xdr:colOff>750093</xdr:colOff>
      <xdr:row>48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E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60333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48</xdr:row>
      <xdr:rowOff>11906</xdr:rowOff>
    </xdr:from>
    <xdr:to>
      <xdr:col>199</xdr:col>
      <xdr:colOff>0</xdr:colOff>
      <xdr:row>49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E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48</xdr:row>
      <xdr:rowOff>154781</xdr:rowOff>
    </xdr:from>
    <xdr:to>
      <xdr:col>198</xdr:col>
      <xdr:colOff>750094</xdr:colOff>
      <xdr:row>50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E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92718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50</xdr:row>
      <xdr:rowOff>0</xdr:rowOff>
    </xdr:from>
    <xdr:to>
      <xdr:col>198</xdr:col>
      <xdr:colOff>750094</xdr:colOff>
      <xdr:row>51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E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51</xdr:row>
      <xdr:rowOff>11907</xdr:rowOff>
    </xdr:from>
    <xdr:to>
      <xdr:col>199</xdr:col>
      <xdr:colOff>0</xdr:colOff>
      <xdr:row>52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E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2700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52</xdr:row>
      <xdr:rowOff>0</xdr:rowOff>
    </xdr:from>
    <xdr:to>
      <xdr:col>198</xdr:col>
      <xdr:colOff>726281</xdr:colOff>
      <xdr:row>53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E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84201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53</xdr:row>
      <xdr:rowOff>23813</xdr:rowOff>
    </xdr:from>
    <xdr:to>
      <xdr:col>199</xdr:col>
      <xdr:colOff>0</xdr:colOff>
      <xdr:row>54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E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605838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E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E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E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E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0E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E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E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41</xdr:row>
      <xdr:rowOff>57150</xdr:rowOff>
    </xdr:from>
    <xdr:to>
      <xdr:col>171</xdr:col>
      <xdr:colOff>752475</xdr:colOff>
      <xdr:row>46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0F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6696075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47</xdr:row>
      <xdr:rowOff>9525</xdr:rowOff>
    </xdr:from>
    <xdr:to>
      <xdr:col>171</xdr:col>
      <xdr:colOff>742950</xdr:colOff>
      <xdr:row>52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0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7620000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0F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0F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0F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0F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42</xdr:row>
      <xdr:rowOff>0</xdr:rowOff>
    </xdr:from>
    <xdr:to>
      <xdr:col>177</xdr:col>
      <xdr:colOff>733425</xdr:colOff>
      <xdr:row>49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0F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6800850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54</xdr:row>
      <xdr:rowOff>19050</xdr:rowOff>
    </xdr:from>
    <xdr:to>
      <xdr:col>177</xdr:col>
      <xdr:colOff>676275</xdr:colOff>
      <xdr:row>61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0F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8763000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67</xdr:row>
      <xdr:rowOff>0</xdr:rowOff>
    </xdr:from>
    <xdr:to>
      <xdr:col>177</xdr:col>
      <xdr:colOff>723900</xdr:colOff>
      <xdr:row>74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0F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084897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0F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0F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0F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43</xdr:row>
      <xdr:rowOff>0</xdr:rowOff>
    </xdr:from>
    <xdr:to>
      <xdr:col>180</xdr:col>
      <xdr:colOff>738178</xdr:colOff>
      <xdr:row>44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0F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45</xdr:row>
      <xdr:rowOff>0</xdr:rowOff>
    </xdr:from>
    <xdr:to>
      <xdr:col>180</xdr:col>
      <xdr:colOff>738178</xdr:colOff>
      <xdr:row>46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0F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47</xdr:row>
      <xdr:rowOff>0</xdr:rowOff>
    </xdr:from>
    <xdr:to>
      <xdr:col>180</xdr:col>
      <xdr:colOff>750084</xdr:colOff>
      <xdr:row>48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0F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49</xdr:row>
      <xdr:rowOff>0</xdr:rowOff>
    </xdr:from>
    <xdr:to>
      <xdr:col>180</xdr:col>
      <xdr:colOff>750084</xdr:colOff>
      <xdr:row>50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0F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0F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0F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0F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0F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43</xdr:row>
      <xdr:rowOff>0</xdr:rowOff>
    </xdr:from>
    <xdr:to>
      <xdr:col>183</xdr:col>
      <xdr:colOff>750084</xdr:colOff>
      <xdr:row>44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0F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44</xdr:row>
      <xdr:rowOff>0</xdr:rowOff>
    </xdr:from>
    <xdr:to>
      <xdr:col>183</xdr:col>
      <xdr:colOff>750084</xdr:colOff>
      <xdr:row>45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0F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45</xdr:row>
      <xdr:rowOff>0</xdr:rowOff>
    </xdr:from>
    <xdr:to>
      <xdr:col>183</xdr:col>
      <xdr:colOff>750084</xdr:colOff>
      <xdr:row>46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0F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46</xdr:row>
      <xdr:rowOff>0</xdr:rowOff>
    </xdr:from>
    <xdr:to>
      <xdr:col>183</xdr:col>
      <xdr:colOff>750084</xdr:colOff>
      <xdr:row>47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0F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47</xdr:row>
      <xdr:rowOff>23812</xdr:rowOff>
    </xdr:from>
    <xdr:to>
      <xdr:col>183</xdr:col>
      <xdr:colOff>750084</xdr:colOff>
      <xdr:row>48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0F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6342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0F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0F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0F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0F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43</xdr:row>
      <xdr:rowOff>0</xdr:rowOff>
    </xdr:from>
    <xdr:to>
      <xdr:col>186</xdr:col>
      <xdr:colOff>750093</xdr:colOff>
      <xdr:row>44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0F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43</xdr:row>
      <xdr:rowOff>154780</xdr:rowOff>
    </xdr:from>
    <xdr:to>
      <xdr:col>186</xdr:col>
      <xdr:colOff>750094</xdr:colOff>
      <xdr:row>45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0F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7117555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45</xdr:row>
      <xdr:rowOff>11906</xdr:rowOff>
    </xdr:from>
    <xdr:to>
      <xdr:col>186</xdr:col>
      <xdr:colOff>726282</xdr:colOff>
      <xdr:row>46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0F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46</xdr:row>
      <xdr:rowOff>11906</xdr:rowOff>
    </xdr:from>
    <xdr:to>
      <xdr:col>186</xdr:col>
      <xdr:colOff>726281</xdr:colOff>
      <xdr:row>47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0F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47</xdr:row>
      <xdr:rowOff>0</xdr:rowOff>
    </xdr:from>
    <xdr:to>
      <xdr:col>186</xdr:col>
      <xdr:colOff>738188</xdr:colOff>
      <xdr:row>48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0F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48</xdr:row>
      <xdr:rowOff>23814</xdr:rowOff>
    </xdr:from>
    <xdr:to>
      <xdr:col>186</xdr:col>
      <xdr:colOff>726281</xdr:colOff>
      <xdr:row>49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0F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796214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0F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0F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0F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0F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43</xdr:row>
      <xdr:rowOff>11906</xdr:rowOff>
    </xdr:from>
    <xdr:to>
      <xdr:col>189</xdr:col>
      <xdr:colOff>714375</xdr:colOff>
      <xdr:row>44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0F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6974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44</xdr:row>
      <xdr:rowOff>11906</xdr:rowOff>
    </xdr:from>
    <xdr:to>
      <xdr:col>189</xdr:col>
      <xdr:colOff>750094</xdr:colOff>
      <xdr:row>45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0F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45</xdr:row>
      <xdr:rowOff>0</xdr:rowOff>
    </xdr:from>
    <xdr:to>
      <xdr:col>189</xdr:col>
      <xdr:colOff>726281</xdr:colOff>
      <xdr:row>46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0F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45</xdr:row>
      <xdr:rowOff>166686</xdr:rowOff>
    </xdr:from>
    <xdr:to>
      <xdr:col>190</xdr:col>
      <xdr:colOff>1</xdr:colOff>
      <xdr:row>47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0F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45331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47</xdr:row>
      <xdr:rowOff>23812</xdr:rowOff>
    </xdr:from>
    <xdr:to>
      <xdr:col>190</xdr:col>
      <xdr:colOff>11906</xdr:colOff>
      <xdr:row>48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0F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76342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47</xdr:row>
      <xdr:rowOff>166686</xdr:rowOff>
    </xdr:from>
    <xdr:to>
      <xdr:col>189</xdr:col>
      <xdr:colOff>714374</xdr:colOff>
      <xdr:row>49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0F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777716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49</xdr:row>
      <xdr:rowOff>11907</xdr:rowOff>
    </xdr:from>
    <xdr:to>
      <xdr:col>189</xdr:col>
      <xdr:colOff>738188</xdr:colOff>
      <xdr:row>50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0F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79462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0F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0F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0F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0F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43</xdr:row>
      <xdr:rowOff>23813</xdr:rowOff>
    </xdr:from>
    <xdr:to>
      <xdr:col>193</xdr:col>
      <xdr:colOff>11907</xdr:colOff>
      <xdr:row>44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0F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6986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44</xdr:row>
      <xdr:rowOff>11907</xdr:rowOff>
    </xdr:from>
    <xdr:to>
      <xdr:col>193</xdr:col>
      <xdr:colOff>0</xdr:colOff>
      <xdr:row>45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0F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1366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45</xdr:row>
      <xdr:rowOff>0</xdr:rowOff>
    </xdr:from>
    <xdr:to>
      <xdr:col>193</xdr:col>
      <xdr:colOff>0</xdr:colOff>
      <xdr:row>46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0F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46</xdr:row>
      <xdr:rowOff>0</xdr:rowOff>
    </xdr:from>
    <xdr:to>
      <xdr:col>192</xdr:col>
      <xdr:colOff>750094</xdr:colOff>
      <xdr:row>47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0F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47</xdr:row>
      <xdr:rowOff>11906</xdr:rowOff>
    </xdr:from>
    <xdr:to>
      <xdr:col>192</xdr:col>
      <xdr:colOff>750093</xdr:colOff>
      <xdr:row>48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0F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48</xdr:row>
      <xdr:rowOff>11906</xdr:rowOff>
    </xdr:from>
    <xdr:to>
      <xdr:col>192</xdr:col>
      <xdr:colOff>726282</xdr:colOff>
      <xdr:row>49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0F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49</xdr:row>
      <xdr:rowOff>11906</xdr:rowOff>
    </xdr:from>
    <xdr:to>
      <xdr:col>192</xdr:col>
      <xdr:colOff>738188</xdr:colOff>
      <xdr:row>50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0F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50</xdr:row>
      <xdr:rowOff>11906</xdr:rowOff>
    </xdr:from>
    <xdr:to>
      <xdr:col>192</xdr:col>
      <xdr:colOff>750093</xdr:colOff>
      <xdr:row>51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0F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81081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0F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0F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0F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0F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43</xdr:row>
      <xdr:rowOff>0</xdr:rowOff>
    </xdr:from>
    <xdr:to>
      <xdr:col>195</xdr:col>
      <xdr:colOff>750094</xdr:colOff>
      <xdr:row>44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0F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44</xdr:row>
      <xdr:rowOff>23812</xdr:rowOff>
    </xdr:from>
    <xdr:to>
      <xdr:col>195</xdr:col>
      <xdr:colOff>750094</xdr:colOff>
      <xdr:row>45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0F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14851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45</xdr:row>
      <xdr:rowOff>23813</xdr:rowOff>
    </xdr:from>
    <xdr:to>
      <xdr:col>196</xdr:col>
      <xdr:colOff>11906</xdr:colOff>
      <xdr:row>46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0F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31043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46</xdr:row>
      <xdr:rowOff>11906</xdr:rowOff>
    </xdr:from>
    <xdr:to>
      <xdr:col>196</xdr:col>
      <xdr:colOff>11906</xdr:colOff>
      <xdr:row>47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0F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46</xdr:row>
      <xdr:rowOff>142874</xdr:rowOff>
    </xdr:from>
    <xdr:to>
      <xdr:col>196</xdr:col>
      <xdr:colOff>0</xdr:colOff>
      <xdr:row>48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0F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7591424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48</xdr:row>
      <xdr:rowOff>11906</xdr:rowOff>
    </xdr:from>
    <xdr:to>
      <xdr:col>196</xdr:col>
      <xdr:colOff>11906</xdr:colOff>
      <xdr:row>49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0F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49</xdr:row>
      <xdr:rowOff>0</xdr:rowOff>
    </xdr:from>
    <xdr:to>
      <xdr:col>195</xdr:col>
      <xdr:colOff>750094</xdr:colOff>
      <xdr:row>50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0F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50</xdr:row>
      <xdr:rowOff>0</xdr:rowOff>
    </xdr:from>
    <xdr:to>
      <xdr:col>195</xdr:col>
      <xdr:colOff>750094</xdr:colOff>
      <xdr:row>51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0F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51</xdr:row>
      <xdr:rowOff>11907</xdr:rowOff>
    </xdr:from>
    <xdr:to>
      <xdr:col>195</xdr:col>
      <xdr:colOff>726281</xdr:colOff>
      <xdr:row>52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0F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82700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0F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0F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0F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0F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43</xdr:row>
      <xdr:rowOff>0</xdr:rowOff>
    </xdr:from>
    <xdr:to>
      <xdr:col>198</xdr:col>
      <xdr:colOff>726281</xdr:colOff>
      <xdr:row>44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0F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44</xdr:row>
      <xdr:rowOff>23813</xdr:rowOff>
    </xdr:from>
    <xdr:to>
      <xdr:col>198</xdr:col>
      <xdr:colOff>750094</xdr:colOff>
      <xdr:row>45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0F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148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45</xdr:row>
      <xdr:rowOff>11906</xdr:rowOff>
    </xdr:from>
    <xdr:to>
      <xdr:col>198</xdr:col>
      <xdr:colOff>750093</xdr:colOff>
      <xdr:row>46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0F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45</xdr:row>
      <xdr:rowOff>154781</xdr:rowOff>
    </xdr:from>
    <xdr:to>
      <xdr:col>198</xdr:col>
      <xdr:colOff>750093</xdr:colOff>
      <xdr:row>47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0F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44140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47</xdr:row>
      <xdr:rowOff>11906</xdr:rowOff>
    </xdr:from>
    <xdr:to>
      <xdr:col>199</xdr:col>
      <xdr:colOff>0</xdr:colOff>
      <xdr:row>48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0F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47</xdr:row>
      <xdr:rowOff>154781</xdr:rowOff>
    </xdr:from>
    <xdr:to>
      <xdr:col>198</xdr:col>
      <xdr:colOff>750094</xdr:colOff>
      <xdr:row>49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0F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76525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49</xdr:row>
      <xdr:rowOff>0</xdr:rowOff>
    </xdr:from>
    <xdr:to>
      <xdr:col>198</xdr:col>
      <xdr:colOff>750094</xdr:colOff>
      <xdr:row>50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0F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50</xdr:row>
      <xdr:rowOff>11907</xdr:rowOff>
    </xdr:from>
    <xdr:to>
      <xdr:col>199</xdr:col>
      <xdr:colOff>0</xdr:colOff>
      <xdr:row>51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0F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1081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51</xdr:row>
      <xdr:rowOff>0</xdr:rowOff>
    </xdr:from>
    <xdr:to>
      <xdr:col>198</xdr:col>
      <xdr:colOff>726281</xdr:colOff>
      <xdr:row>52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0F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82581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52</xdr:row>
      <xdr:rowOff>23813</xdr:rowOff>
    </xdr:from>
    <xdr:to>
      <xdr:col>199</xdr:col>
      <xdr:colOff>0</xdr:colOff>
      <xdr:row>53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0F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443913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0F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0F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0F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0F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0F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0F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0F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1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40</xdr:row>
      <xdr:rowOff>57150</xdr:rowOff>
    </xdr:from>
    <xdr:to>
      <xdr:col>171</xdr:col>
      <xdr:colOff>752475</xdr:colOff>
      <xdr:row>45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1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6534150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46</xdr:row>
      <xdr:rowOff>9525</xdr:rowOff>
    </xdr:from>
    <xdr:to>
      <xdr:col>171</xdr:col>
      <xdr:colOff>742950</xdr:colOff>
      <xdr:row>51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1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7458075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1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41</xdr:row>
      <xdr:rowOff>0</xdr:rowOff>
    </xdr:from>
    <xdr:to>
      <xdr:col>177</xdr:col>
      <xdr:colOff>733425</xdr:colOff>
      <xdr:row>48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6638925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53</xdr:row>
      <xdr:rowOff>19050</xdr:rowOff>
    </xdr:from>
    <xdr:to>
      <xdr:col>177</xdr:col>
      <xdr:colOff>676275</xdr:colOff>
      <xdr:row>60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8601075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66</xdr:row>
      <xdr:rowOff>0</xdr:rowOff>
    </xdr:from>
    <xdr:to>
      <xdr:col>177</xdr:col>
      <xdr:colOff>723900</xdr:colOff>
      <xdr:row>73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0687050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42</xdr:row>
      <xdr:rowOff>0</xdr:rowOff>
    </xdr:from>
    <xdr:to>
      <xdr:col>180</xdr:col>
      <xdr:colOff>738178</xdr:colOff>
      <xdr:row>43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44</xdr:row>
      <xdr:rowOff>0</xdr:rowOff>
    </xdr:from>
    <xdr:to>
      <xdr:col>180</xdr:col>
      <xdr:colOff>738178</xdr:colOff>
      <xdr:row>45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46</xdr:row>
      <xdr:rowOff>0</xdr:rowOff>
    </xdr:from>
    <xdr:to>
      <xdr:col>180</xdr:col>
      <xdr:colOff>750084</xdr:colOff>
      <xdr:row>47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48</xdr:row>
      <xdr:rowOff>0</xdr:rowOff>
    </xdr:from>
    <xdr:to>
      <xdr:col>180</xdr:col>
      <xdr:colOff>750084</xdr:colOff>
      <xdr:row>49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1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1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42</xdr:row>
      <xdr:rowOff>0</xdr:rowOff>
    </xdr:from>
    <xdr:to>
      <xdr:col>183</xdr:col>
      <xdr:colOff>750084</xdr:colOff>
      <xdr:row>43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1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43</xdr:row>
      <xdr:rowOff>0</xdr:rowOff>
    </xdr:from>
    <xdr:to>
      <xdr:col>183</xdr:col>
      <xdr:colOff>750084</xdr:colOff>
      <xdr:row>44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1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44</xdr:row>
      <xdr:rowOff>0</xdr:rowOff>
    </xdr:from>
    <xdr:to>
      <xdr:col>183</xdr:col>
      <xdr:colOff>750084</xdr:colOff>
      <xdr:row>45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1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45</xdr:row>
      <xdr:rowOff>0</xdr:rowOff>
    </xdr:from>
    <xdr:to>
      <xdr:col>183</xdr:col>
      <xdr:colOff>750084</xdr:colOff>
      <xdr:row>46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46</xdr:row>
      <xdr:rowOff>23812</xdr:rowOff>
    </xdr:from>
    <xdr:to>
      <xdr:col>183</xdr:col>
      <xdr:colOff>750084</xdr:colOff>
      <xdr:row>47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1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4723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1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1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1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1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42</xdr:row>
      <xdr:rowOff>0</xdr:rowOff>
    </xdr:from>
    <xdr:to>
      <xdr:col>186</xdr:col>
      <xdr:colOff>750093</xdr:colOff>
      <xdr:row>43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1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42</xdr:row>
      <xdr:rowOff>154780</xdr:rowOff>
    </xdr:from>
    <xdr:to>
      <xdr:col>186</xdr:col>
      <xdr:colOff>750094</xdr:colOff>
      <xdr:row>44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1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6955630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44</xdr:row>
      <xdr:rowOff>11906</xdr:rowOff>
    </xdr:from>
    <xdr:to>
      <xdr:col>186</xdr:col>
      <xdr:colOff>726282</xdr:colOff>
      <xdr:row>45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1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45</xdr:row>
      <xdr:rowOff>11906</xdr:rowOff>
    </xdr:from>
    <xdr:to>
      <xdr:col>186</xdr:col>
      <xdr:colOff>726281</xdr:colOff>
      <xdr:row>46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1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46</xdr:row>
      <xdr:rowOff>0</xdr:rowOff>
    </xdr:from>
    <xdr:to>
      <xdr:col>186</xdr:col>
      <xdr:colOff>738188</xdr:colOff>
      <xdr:row>47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1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74485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47</xdr:row>
      <xdr:rowOff>23814</xdr:rowOff>
    </xdr:from>
    <xdr:to>
      <xdr:col>186</xdr:col>
      <xdr:colOff>726281</xdr:colOff>
      <xdr:row>48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1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634289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1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1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1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1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42</xdr:row>
      <xdr:rowOff>11906</xdr:rowOff>
    </xdr:from>
    <xdr:to>
      <xdr:col>189</xdr:col>
      <xdr:colOff>714375</xdr:colOff>
      <xdr:row>43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1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6812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43</xdr:row>
      <xdr:rowOff>11906</xdr:rowOff>
    </xdr:from>
    <xdr:to>
      <xdr:col>189</xdr:col>
      <xdr:colOff>750094</xdr:colOff>
      <xdr:row>44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1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6974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44</xdr:row>
      <xdr:rowOff>0</xdr:rowOff>
    </xdr:from>
    <xdr:to>
      <xdr:col>189</xdr:col>
      <xdr:colOff>726281</xdr:colOff>
      <xdr:row>45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1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44</xdr:row>
      <xdr:rowOff>166686</xdr:rowOff>
    </xdr:from>
    <xdr:to>
      <xdr:col>190</xdr:col>
      <xdr:colOff>1</xdr:colOff>
      <xdr:row>46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1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29138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46</xdr:row>
      <xdr:rowOff>23812</xdr:rowOff>
    </xdr:from>
    <xdr:to>
      <xdr:col>190</xdr:col>
      <xdr:colOff>11906</xdr:colOff>
      <xdr:row>47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1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74723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46</xdr:row>
      <xdr:rowOff>166686</xdr:rowOff>
    </xdr:from>
    <xdr:to>
      <xdr:col>189</xdr:col>
      <xdr:colOff>714374</xdr:colOff>
      <xdr:row>48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1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761523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48</xdr:row>
      <xdr:rowOff>11907</xdr:rowOff>
    </xdr:from>
    <xdr:to>
      <xdr:col>189</xdr:col>
      <xdr:colOff>738188</xdr:colOff>
      <xdr:row>49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1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77843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1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1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1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1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42</xdr:row>
      <xdr:rowOff>23813</xdr:rowOff>
    </xdr:from>
    <xdr:to>
      <xdr:col>193</xdr:col>
      <xdr:colOff>11907</xdr:colOff>
      <xdr:row>43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1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6824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43</xdr:row>
      <xdr:rowOff>11907</xdr:rowOff>
    </xdr:from>
    <xdr:to>
      <xdr:col>193</xdr:col>
      <xdr:colOff>0</xdr:colOff>
      <xdr:row>44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1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69746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44</xdr:row>
      <xdr:rowOff>0</xdr:rowOff>
    </xdr:from>
    <xdr:to>
      <xdr:col>193</xdr:col>
      <xdr:colOff>0</xdr:colOff>
      <xdr:row>45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1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45</xdr:row>
      <xdr:rowOff>0</xdr:rowOff>
    </xdr:from>
    <xdr:to>
      <xdr:col>192</xdr:col>
      <xdr:colOff>750094</xdr:colOff>
      <xdr:row>46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1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46</xdr:row>
      <xdr:rowOff>11906</xdr:rowOff>
    </xdr:from>
    <xdr:to>
      <xdr:col>192</xdr:col>
      <xdr:colOff>750093</xdr:colOff>
      <xdr:row>47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1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47</xdr:row>
      <xdr:rowOff>11906</xdr:rowOff>
    </xdr:from>
    <xdr:to>
      <xdr:col>192</xdr:col>
      <xdr:colOff>726282</xdr:colOff>
      <xdr:row>48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1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48</xdr:row>
      <xdr:rowOff>11906</xdr:rowOff>
    </xdr:from>
    <xdr:to>
      <xdr:col>192</xdr:col>
      <xdr:colOff>738188</xdr:colOff>
      <xdr:row>49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1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49</xdr:row>
      <xdr:rowOff>11906</xdr:rowOff>
    </xdr:from>
    <xdr:to>
      <xdr:col>192</xdr:col>
      <xdr:colOff>750093</xdr:colOff>
      <xdr:row>50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1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9462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1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1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1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1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42</xdr:row>
      <xdr:rowOff>0</xdr:rowOff>
    </xdr:from>
    <xdr:to>
      <xdr:col>195</xdr:col>
      <xdr:colOff>750094</xdr:colOff>
      <xdr:row>43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1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43</xdr:row>
      <xdr:rowOff>23812</xdr:rowOff>
    </xdr:from>
    <xdr:to>
      <xdr:col>195</xdr:col>
      <xdr:colOff>750094</xdr:colOff>
      <xdr:row>44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1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698658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44</xdr:row>
      <xdr:rowOff>23813</xdr:rowOff>
    </xdr:from>
    <xdr:to>
      <xdr:col>196</xdr:col>
      <xdr:colOff>11906</xdr:colOff>
      <xdr:row>45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1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14851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45</xdr:row>
      <xdr:rowOff>11906</xdr:rowOff>
    </xdr:from>
    <xdr:to>
      <xdr:col>196</xdr:col>
      <xdr:colOff>11906</xdr:colOff>
      <xdr:row>46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1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45</xdr:row>
      <xdr:rowOff>142874</xdr:rowOff>
    </xdr:from>
    <xdr:to>
      <xdr:col>196</xdr:col>
      <xdr:colOff>0</xdr:colOff>
      <xdr:row>47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1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7429499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47</xdr:row>
      <xdr:rowOff>11906</xdr:rowOff>
    </xdr:from>
    <xdr:to>
      <xdr:col>196</xdr:col>
      <xdr:colOff>11906</xdr:colOff>
      <xdr:row>48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1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48</xdr:row>
      <xdr:rowOff>0</xdr:rowOff>
    </xdr:from>
    <xdr:to>
      <xdr:col>195</xdr:col>
      <xdr:colOff>750094</xdr:colOff>
      <xdr:row>49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1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49</xdr:row>
      <xdr:rowOff>0</xdr:rowOff>
    </xdr:from>
    <xdr:to>
      <xdr:col>195</xdr:col>
      <xdr:colOff>750094</xdr:colOff>
      <xdr:row>50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1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50</xdr:row>
      <xdr:rowOff>11907</xdr:rowOff>
    </xdr:from>
    <xdr:to>
      <xdr:col>195</xdr:col>
      <xdr:colOff>726281</xdr:colOff>
      <xdr:row>51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1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81081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1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1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1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1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42</xdr:row>
      <xdr:rowOff>0</xdr:rowOff>
    </xdr:from>
    <xdr:to>
      <xdr:col>198</xdr:col>
      <xdr:colOff>726281</xdr:colOff>
      <xdr:row>43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1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43</xdr:row>
      <xdr:rowOff>23813</xdr:rowOff>
    </xdr:from>
    <xdr:to>
      <xdr:col>198</xdr:col>
      <xdr:colOff>750094</xdr:colOff>
      <xdr:row>44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1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6986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44</xdr:row>
      <xdr:rowOff>11906</xdr:rowOff>
    </xdr:from>
    <xdr:to>
      <xdr:col>198</xdr:col>
      <xdr:colOff>750093</xdr:colOff>
      <xdr:row>45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1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44</xdr:row>
      <xdr:rowOff>154781</xdr:rowOff>
    </xdr:from>
    <xdr:to>
      <xdr:col>198</xdr:col>
      <xdr:colOff>750093</xdr:colOff>
      <xdr:row>46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1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27948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46</xdr:row>
      <xdr:rowOff>11906</xdr:rowOff>
    </xdr:from>
    <xdr:to>
      <xdr:col>199</xdr:col>
      <xdr:colOff>0</xdr:colOff>
      <xdr:row>47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1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46</xdr:row>
      <xdr:rowOff>154781</xdr:rowOff>
    </xdr:from>
    <xdr:to>
      <xdr:col>198</xdr:col>
      <xdr:colOff>750094</xdr:colOff>
      <xdr:row>48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1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60333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48</xdr:row>
      <xdr:rowOff>0</xdr:rowOff>
    </xdr:from>
    <xdr:to>
      <xdr:col>198</xdr:col>
      <xdr:colOff>750094</xdr:colOff>
      <xdr:row>49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1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49</xdr:row>
      <xdr:rowOff>11907</xdr:rowOff>
    </xdr:from>
    <xdr:to>
      <xdr:col>199</xdr:col>
      <xdr:colOff>0</xdr:colOff>
      <xdr:row>50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1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9462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50</xdr:row>
      <xdr:rowOff>0</xdr:rowOff>
    </xdr:from>
    <xdr:to>
      <xdr:col>198</xdr:col>
      <xdr:colOff>726281</xdr:colOff>
      <xdr:row>51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1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80962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51</xdr:row>
      <xdr:rowOff>23813</xdr:rowOff>
    </xdr:from>
    <xdr:to>
      <xdr:col>199</xdr:col>
      <xdr:colOff>0</xdr:colOff>
      <xdr:row>52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1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281988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1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1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1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1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1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1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1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295275</xdr:colOff>
      <xdr:row>2</xdr:row>
      <xdr:rowOff>142875</xdr:rowOff>
    </xdr:from>
    <xdr:to>
      <xdr:col>33</xdr:col>
      <xdr:colOff>381000</xdr:colOff>
      <xdr:row>4</xdr:row>
      <xdr:rowOff>9525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949225" y="466725"/>
          <a:ext cx="857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219075</xdr:colOff>
      <xdr:row>1</xdr:row>
      <xdr:rowOff>9525</xdr:rowOff>
    </xdr:from>
    <xdr:to>
      <xdr:col>32</xdr:col>
      <xdr:colOff>581025</xdr:colOff>
      <xdr:row>4</xdr:row>
      <xdr:rowOff>9525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0111025" y="1714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31</xdr:col>
      <xdr:colOff>285750</xdr:colOff>
      <xdr:row>1</xdr:row>
      <xdr:rowOff>9525</xdr:rowOff>
    </xdr:from>
    <xdr:to>
      <xdr:col>31</xdr:col>
      <xdr:colOff>657225</xdr:colOff>
      <xdr:row>4</xdr:row>
      <xdr:rowOff>9525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xmlns="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9415700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142875</xdr:colOff>
      <xdr:row>1</xdr:row>
      <xdr:rowOff>21430</xdr:rowOff>
    </xdr:from>
    <xdr:to>
      <xdr:col>43</xdr:col>
      <xdr:colOff>647700</xdr:colOff>
      <xdr:row>4</xdr:row>
      <xdr:rowOff>21431</xdr:rowOff>
    </xdr:to>
    <xdr:pic>
      <xdr:nvPicPr>
        <xdr:cNvPr id="5" name="4 Imagen">
          <a:extLst>
            <a:ext uri="{FF2B5EF4-FFF2-40B4-BE49-F238E27FC236}">
              <a16:creationId xmlns:a16="http://schemas.microsoft.com/office/drawing/2014/main" xmlns="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931175" y="183355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219075</xdr:colOff>
      <xdr:row>1</xdr:row>
      <xdr:rowOff>35718</xdr:rowOff>
    </xdr:from>
    <xdr:to>
      <xdr:col>44</xdr:col>
      <xdr:colOff>581025</xdr:colOff>
      <xdr:row>4</xdr:row>
      <xdr:rowOff>35718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xmlns="" id="{00000000-0008-0000-1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9769375" y="197643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228600</xdr:colOff>
      <xdr:row>39</xdr:row>
      <xdr:rowOff>57150</xdr:rowOff>
    </xdr:from>
    <xdr:to>
      <xdr:col>171</xdr:col>
      <xdr:colOff>752475</xdr:colOff>
      <xdr:row>44</xdr:row>
      <xdr:rowOff>19050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xmlns="" id="{00000000-0008-0000-1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67100" y="6372225"/>
          <a:ext cx="204787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169</xdr:col>
      <xdr:colOff>190500</xdr:colOff>
      <xdr:row>45</xdr:row>
      <xdr:rowOff>9525</xdr:rowOff>
    </xdr:from>
    <xdr:to>
      <xdr:col>171</xdr:col>
      <xdr:colOff>742950</xdr:colOff>
      <xdr:row>50</xdr:row>
      <xdr:rowOff>0</xdr:rowOff>
    </xdr:to>
    <xdr:pic>
      <xdr:nvPicPr>
        <xdr:cNvPr id="8" name="7 Imagen">
          <a:extLst>
            <a:ext uri="{FF2B5EF4-FFF2-40B4-BE49-F238E27FC236}">
              <a16:creationId xmlns:a16="http://schemas.microsoft.com/office/drawing/2014/main" xmlns="" id="{00000000-0008-0000-1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2029000" y="7296150"/>
          <a:ext cx="20764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209550</xdr:colOff>
      <xdr:row>3</xdr:row>
      <xdr:rowOff>0</xdr:rowOff>
    </xdr:from>
    <xdr:to>
      <xdr:col>5</xdr:col>
      <xdr:colOff>495300</xdr:colOff>
      <xdr:row>4</xdr:row>
      <xdr:rowOff>28575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96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228600</xdr:colOff>
      <xdr:row>1</xdr:row>
      <xdr:rowOff>0</xdr:rowOff>
    </xdr:from>
    <xdr:to>
      <xdr:col>30</xdr:col>
      <xdr:colOff>600075</xdr:colOff>
      <xdr:row>4</xdr:row>
      <xdr:rowOff>0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8596550" y="161925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29</xdr:col>
      <xdr:colOff>295275</xdr:colOff>
      <xdr:row>1</xdr:row>
      <xdr:rowOff>9525</xdr:rowOff>
    </xdr:from>
    <xdr:to>
      <xdr:col>29</xdr:col>
      <xdr:colOff>666750</xdr:colOff>
      <xdr:row>4</xdr:row>
      <xdr:rowOff>9525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xmlns="" id="{00000000-0008-0000-1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825025" y="171450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42</xdr:col>
      <xdr:colOff>142875</xdr:colOff>
      <xdr:row>1</xdr:row>
      <xdr:rowOff>35718</xdr:rowOff>
    </xdr:from>
    <xdr:to>
      <xdr:col>42</xdr:col>
      <xdr:colOff>657225</xdr:colOff>
      <xdr:row>4</xdr:row>
      <xdr:rowOff>35718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8169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304800</xdr:colOff>
      <xdr:row>40</xdr:row>
      <xdr:rowOff>0</xdr:rowOff>
    </xdr:from>
    <xdr:to>
      <xdr:col>177</xdr:col>
      <xdr:colOff>733425</xdr:colOff>
      <xdr:row>47</xdr:row>
      <xdr:rowOff>47625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53300" y="6477000"/>
          <a:ext cx="2714625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257175</xdr:colOff>
      <xdr:row>52</xdr:row>
      <xdr:rowOff>19050</xdr:rowOff>
    </xdr:from>
    <xdr:to>
      <xdr:col>177</xdr:col>
      <xdr:colOff>676275</xdr:colOff>
      <xdr:row>59</xdr:row>
      <xdr:rowOff>85725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05675" y="8439150"/>
          <a:ext cx="270510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174</xdr:col>
      <xdr:colOff>295275</xdr:colOff>
      <xdr:row>65</xdr:row>
      <xdr:rowOff>0</xdr:rowOff>
    </xdr:from>
    <xdr:to>
      <xdr:col>177</xdr:col>
      <xdr:colOff>723900</xdr:colOff>
      <xdr:row>72</xdr:row>
      <xdr:rowOff>66675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5943775" y="10525125"/>
          <a:ext cx="2714625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704850</xdr:colOff>
      <xdr:row>1</xdr:row>
      <xdr:rowOff>35718</xdr:rowOff>
    </xdr:from>
    <xdr:to>
      <xdr:col>28</xdr:col>
      <xdr:colOff>1076325</xdr:colOff>
      <xdr:row>4</xdr:row>
      <xdr:rowOff>35718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586775" y="197643"/>
          <a:ext cx="3714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200025</xdr:colOff>
      <xdr:row>1</xdr:row>
      <xdr:rowOff>35718</xdr:rowOff>
    </xdr:from>
    <xdr:to>
      <xdr:col>41</xdr:col>
      <xdr:colOff>714375</xdr:colOff>
      <xdr:row>4</xdr:row>
      <xdr:rowOff>35718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7407175" y="197643"/>
          <a:ext cx="5143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638175</xdr:colOff>
      <xdr:row>1</xdr:row>
      <xdr:rowOff>33336</xdr:rowOff>
    </xdr:from>
    <xdr:to>
      <xdr:col>27</xdr:col>
      <xdr:colOff>1009650</xdr:colOff>
      <xdr:row>4</xdr:row>
      <xdr:rowOff>33337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005625" y="195261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41</xdr:row>
      <xdr:rowOff>0</xdr:rowOff>
    </xdr:from>
    <xdr:to>
      <xdr:col>180</xdr:col>
      <xdr:colOff>738178</xdr:colOff>
      <xdr:row>42</xdr:row>
      <xdr:rowOff>28575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6638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452428</xdr:colOff>
      <xdr:row>43</xdr:row>
      <xdr:rowOff>0</xdr:rowOff>
    </xdr:from>
    <xdr:to>
      <xdr:col>180</xdr:col>
      <xdr:colOff>738178</xdr:colOff>
      <xdr:row>44</xdr:row>
      <xdr:rowOff>28575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72928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45</xdr:row>
      <xdr:rowOff>0</xdr:rowOff>
    </xdr:from>
    <xdr:to>
      <xdr:col>180</xdr:col>
      <xdr:colOff>750084</xdr:colOff>
      <xdr:row>46</xdr:row>
      <xdr:rowOff>28575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180</xdr:col>
      <xdr:colOff>464334</xdr:colOff>
      <xdr:row>47</xdr:row>
      <xdr:rowOff>0</xdr:rowOff>
    </xdr:from>
    <xdr:to>
      <xdr:col>180</xdr:col>
      <xdr:colOff>750084</xdr:colOff>
      <xdr:row>48</xdr:row>
      <xdr:rowOff>28575</xdr:rowOff>
    </xdr:to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0684834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314325</xdr:colOff>
      <xdr:row>3</xdr:row>
      <xdr:rowOff>0</xdr:rowOff>
    </xdr:from>
    <xdr:to>
      <xdr:col>7</xdr:col>
      <xdr:colOff>600075</xdr:colOff>
      <xdr:row>4</xdr:row>
      <xdr:rowOff>28575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9345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583406</xdr:colOff>
      <xdr:row>1</xdr:row>
      <xdr:rowOff>47624</xdr:rowOff>
    </xdr:from>
    <xdr:to>
      <xdr:col>26</xdr:col>
      <xdr:colOff>954881</xdr:colOff>
      <xdr:row>4</xdr:row>
      <xdr:rowOff>47625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3484006" y="209549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500052</xdr:colOff>
      <xdr:row>1</xdr:row>
      <xdr:rowOff>35721</xdr:rowOff>
    </xdr:from>
    <xdr:to>
      <xdr:col>25</xdr:col>
      <xdr:colOff>871527</xdr:colOff>
      <xdr:row>4</xdr:row>
      <xdr:rowOff>35722</xdr:rowOff>
    </xdr:to>
    <xdr:pic>
      <xdr:nvPicPr>
        <xdr:cNvPr id="25" name="24 Imagen">
          <a:extLst>
            <a:ext uri="{FF2B5EF4-FFF2-40B4-BE49-F238E27FC236}">
              <a16:creationId xmlns:a16="http://schemas.microsoft.com/office/drawing/2014/main" xmlns="" id="{00000000-0008-0000-1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2076677" y="197646"/>
          <a:ext cx="37147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40</xdr:col>
      <xdr:colOff>202402</xdr:colOff>
      <xdr:row>1</xdr:row>
      <xdr:rowOff>35721</xdr:rowOff>
    </xdr:from>
    <xdr:to>
      <xdr:col>40</xdr:col>
      <xdr:colOff>716752</xdr:colOff>
      <xdr:row>4</xdr:row>
      <xdr:rowOff>35722</xdr:rowOff>
    </xdr:to>
    <xdr:pic>
      <xdr:nvPicPr>
        <xdr:cNvPr id="26" name="25 Imagen">
          <a:extLst>
            <a:ext uri="{FF2B5EF4-FFF2-40B4-BE49-F238E27FC236}">
              <a16:creationId xmlns:a16="http://schemas.microsoft.com/office/drawing/2014/main" xmlns="" id="{00000000-0008-0000-1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65904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41</xdr:row>
      <xdr:rowOff>0</xdr:rowOff>
    </xdr:from>
    <xdr:to>
      <xdr:col>183</xdr:col>
      <xdr:colOff>750084</xdr:colOff>
      <xdr:row>42</xdr:row>
      <xdr:rowOff>28575</xdr:rowOff>
    </xdr:to>
    <xdr:pic>
      <xdr:nvPicPr>
        <xdr:cNvPr id="27" name="26 Imagen">
          <a:extLst>
            <a:ext uri="{FF2B5EF4-FFF2-40B4-BE49-F238E27FC236}">
              <a16:creationId xmlns:a16="http://schemas.microsoft.com/office/drawing/2014/main" xmlns="" id="{00000000-0008-0000-1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638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42</xdr:row>
      <xdr:rowOff>0</xdr:rowOff>
    </xdr:from>
    <xdr:to>
      <xdr:col>183</xdr:col>
      <xdr:colOff>750084</xdr:colOff>
      <xdr:row>43</xdr:row>
      <xdr:rowOff>28575</xdr:rowOff>
    </xdr:to>
    <xdr:pic>
      <xdr:nvPicPr>
        <xdr:cNvPr id="28" name="27 Imagen">
          <a:extLst>
            <a:ext uri="{FF2B5EF4-FFF2-40B4-BE49-F238E27FC236}">
              <a16:creationId xmlns:a16="http://schemas.microsoft.com/office/drawing/2014/main" xmlns="" id="{00000000-0008-0000-1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80085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43</xdr:row>
      <xdr:rowOff>0</xdr:rowOff>
    </xdr:from>
    <xdr:to>
      <xdr:col>183</xdr:col>
      <xdr:colOff>750084</xdr:colOff>
      <xdr:row>44</xdr:row>
      <xdr:rowOff>28575</xdr:rowOff>
    </xdr:to>
    <xdr:pic>
      <xdr:nvPicPr>
        <xdr:cNvPr id="29" name="28 Imagen">
          <a:extLst>
            <a:ext uri="{FF2B5EF4-FFF2-40B4-BE49-F238E27FC236}">
              <a16:creationId xmlns:a16="http://schemas.microsoft.com/office/drawing/2014/main" xmlns="" id="{00000000-0008-0000-1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44</xdr:row>
      <xdr:rowOff>0</xdr:rowOff>
    </xdr:from>
    <xdr:to>
      <xdr:col>183</xdr:col>
      <xdr:colOff>750084</xdr:colOff>
      <xdr:row>45</xdr:row>
      <xdr:rowOff>28575</xdr:rowOff>
    </xdr:to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183</xdr:col>
      <xdr:colOff>464334</xdr:colOff>
      <xdr:row>45</xdr:row>
      <xdr:rowOff>23812</xdr:rowOff>
    </xdr:from>
    <xdr:to>
      <xdr:col>183</xdr:col>
      <xdr:colOff>750084</xdr:colOff>
      <xdr:row>46</xdr:row>
      <xdr:rowOff>52387</xdr:rowOff>
    </xdr:to>
    <xdr:pic>
      <xdr:nvPicPr>
        <xdr:cNvPr id="31" name="30 Imagen">
          <a:extLst>
            <a:ext uri="{FF2B5EF4-FFF2-40B4-BE49-F238E27FC236}">
              <a16:creationId xmlns:a16="http://schemas.microsoft.com/office/drawing/2014/main" xmlns="" id="{00000000-0008-0000-1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2970834" y="731043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32" name="31 Imagen">
          <a:extLst>
            <a:ext uri="{FF2B5EF4-FFF2-40B4-BE49-F238E27FC236}">
              <a16:creationId xmlns:a16="http://schemas.microsoft.com/office/drawing/2014/main" xmlns="" id="{00000000-0008-0000-1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642938</xdr:colOff>
      <xdr:row>1</xdr:row>
      <xdr:rowOff>47625</xdr:rowOff>
    </xdr:from>
    <xdr:to>
      <xdr:col>24</xdr:col>
      <xdr:colOff>1004888</xdr:colOff>
      <xdr:row>4</xdr:row>
      <xdr:rowOff>47625</xdr:rowOff>
    </xdr:to>
    <xdr:pic>
      <xdr:nvPicPr>
        <xdr:cNvPr id="33" name="32 Imagen">
          <a:extLst>
            <a:ext uri="{FF2B5EF4-FFF2-40B4-BE49-F238E27FC236}">
              <a16:creationId xmlns:a16="http://schemas.microsoft.com/office/drawing/2014/main" xmlns="" id="{00000000-0008-0000-1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705088" y="209550"/>
          <a:ext cx="36195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23</xdr:col>
      <xdr:colOff>702469</xdr:colOff>
      <xdr:row>1</xdr:row>
      <xdr:rowOff>47625</xdr:rowOff>
    </xdr:from>
    <xdr:to>
      <xdr:col>23</xdr:col>
      <xdr:colOff>1121569</xdr:colOff>
      <xdr:row>4</xdr:row>
      <xdr:rowOff>47625</xdr:rowOff>
    </xdr:to>
    <xdr:pic>
      <xdr:nvPicPr>
        <xdr:cNvPr id="34" name="33 Imagen">
          <a:extLst>
            <a:ext uri="{FF2B5EF4-FFF2-40B4-BE49-F238E27FC236}">
              <a16:creationId xmlns:a16="http://schemas.microsoft.com/office/drawing/2014/main" xmlns="" id="{00000000-0008-0000-1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9154894" y="209550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39</xdr:col>
      <xdr:colOff>190496</xdr:colOff>
      <xdr:row>1</xdr:row>
      <xdr:rowOff>35721</xdr:rowOff>
    </xdr:from>
    <xdr:to>
      <xdr:col>39</xdr:col>
      <xdr:colOff>704846</xdr:colOff>
      <xdr:row>4</xdr:row>
      <xdr:rowOff>35722</xdr:rowOff>
    </xdr:to>
    <xdr:pic>
      <xdr:nvPicPr>
        <xdr:cNvPr id="35" name="34 Imagen">
          <a:extLst>
            <a:ext uri="{FF2B5EF4-FFF2-40B4-BE49-F238E27FC236}">
              <a16:creationId xmlns:a16="http://schemas.microsoft.com/office/drawing/2014/main" xmlns="" id="{00000000-0008-0000-1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5759346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464343</xdr:colOff>
      <xdr:row>41</xdr:row>
      <xdr:rowOff>0</xdr:rowOff>
    </xdr:from>
    <xdr:to>
      <xdr:col>186</xdr:col>
      <xdr:colOff>750093</xdr:colOff>
      <xdr:row>42</xdr:row>
      <xdr:rowOff>28575</xdr:rowOff>
    </xdr:to>
    <xdr:pic>
      <xdr:nvPicPr>
        <xdr:cNvPr id="36" name="35 Imagen">
          <a:extLst>
            <a:ext uri="{FF2B5EF4-FFF2-40B4-BE49-F238E27FC236}">
              <a16:creationId xmlns:a16="http://schemas.microsoft.com/office/drawing/2014/main" xmlns="" id="{00000000-0008-0000-1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3" y="6638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464344</xdr:colOff>
      <xdr:row>41</xdr:row>
      <xdr:rowOff>154780</xdr:rowOff>
    </xdr:from>
    <xdr:to>
      <xdr:col>186</xdr:col>
      <xdr:colOff>750094</xdr:colOff>
      <xdr:row>43</xdr:row>
      <xdr:rowOff>16668</xdr:rowOff>
    </xdr:to>
    <xdr:pic>
      <xdr:nvPicPr>
        <xdr:cNvPr id="37" name="36 Imagen">
          <a:extLst>
            <a:ext uri="{FF2B5EF4-FFF2-40B4-BE49-F238E27FC236}">
              <a16:creationId xmlns:a16="http://schemas.microsoft.com/office/drawing/2014/main" xmlns="" id="{00000000-0008-0000-1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56844" y="6793705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440532</xdr:colOff>
      <xdr:row>43</xdr:row>
      <xdr:rowOff>11906</xdr:rowOff>
    </xdr:from>
    <xdr:to>
      <xdr:col>186</xdr:col>
      <xdr:colOff>726282</xdr:colOff>
      <xdr:row>44</xdr:row>
      <xdr:rowOff>40481</xdr:rowOff>
    </xdr:to>
    <xdr:pic>
      <xdr:nvPicPr>
        <xdr:cNvPr id="38" name="37 Imagen">
          <a:extLst>
            <a:ext uri="{FF2B5EF4-FFF2-40B4-BE49-F238E27FC236}">
              <a16:creationId xmlns:a16="http://schemas.microsoft.com/office/drawing/2014/main" xmlns="" id="{00000000-0008-0000-1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2" y="6974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44</xdr:row>
      <xdr:rowOff>11906</xdr:rowOff>
    </xdr:from>
    <xdr:to>
      <xdr:col>186</xdr:col>
      <xdr:colOff>726281</xdr:colOff>
      <xdr:row>45</xdr:row>
      <xdr:rowOff>40481</xdr:rowOff>
    </xdr:to>
    <xdr:pic>
      <xdr:nvPicPr>
        <xdr:cNvPr id="39" name="38 Imagen">
          <a:extLst>
            <a:ext uri="{FF2B5EF4-FFF2-40B4-BE49-F238E27FC236}">
              <a16:creationId xmlns:a16="http://schemas.microsoft.com/office/drawing/2014/main" xmlns="" id="{00000000-0008-0000-1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452438</xdr:colOff>
      <xdr:row>45</xdr:row>
      <xdr:rowOff>0</xdr:rowOff>
    </xdr:from>
    <xdr:to>
      <xdr:col>186</xdr:col>
      <xdr:colOff>738188</xdr:colOff>
      <xdr:row>46</xdr:row>
      <xdr:rowOff>28575</xdr:rowOff>
    </xdr:to>
    <xdr:pic>
      <xdr:nvPicPr>
        <xdr:cNvPr id="40" name="39 Imagen">
          <a:extLst>
            <a:ext uri="{FF2B5EF4-FFF2-40B4-BE49-F238E27FC236}">
              <a16:creationId xmlns:a16="http://schemas.microsoft.com/office/drawing/2014/main" xmlns="" id="{00000000-0008-0000-1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44938" y="72866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186</xdr:col>
      <xdr:colOff>440531</xdr:colOff>
      <xdr:row>46</xdr:row>
      <xdr:rowOff>23814</xdr:rowOff>
    </xdr:from>
    <xdr:to>
      <xdr:col>186</xdr:col>
      <xdr:colOff>726281</xdr:colOff>
      <xdr:row>47</xdr:row>
      <xdr:rowOff>0</xdr:rowOff>
    </xdr:to>
    <xdr:pic>
      <xdr:nvPicPr>
        <xdr:cNvPr id="41" name="40 Imagen">
          <a:extLst>
            <a:ext uri="{FF2B5EF4-FFF2-40B4-BE49-F238E27FC236}">
              <a16:creationId xmlns:a16="http://schemas.microsoft.com/office/drawing/2014/main" xmlns="" id="{00000000-0008-0000-1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5233031" y="7472364"/>
          <a:ext cx="285750" cy="138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xmlns="" id="{00000000-0008-0000-1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738172</xdr:colOff>
      <xdr:row>1</xdr:row>
      <xdr:rowOff>35718</xdr:rowOff>
    </xdr:from>
    <xdr:to>
      <xdr:col>22</xdr:col>
      <xdr:colOff>1157272</xdr:colOff>
      <xdr:row>4</xdr:row>
      <xdr:rowOff>35718</xdr:rowOff>
    </xdr:to>
    <xdr:pic>
      <xdr:nvPicPr>
        <xdr:cNvPr id="43" name="42 Imagen">
          <a:extLst>
            <a:ext uri="{FF2B5EF4-FFF2-40B4-BE49-F238E27FC236}">
              <a16:creationId xmlns:a16="http://schemas.microsoft.com/office/drawing/2014/main" xmlns="" id="{00000000-0008-0000-1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7285597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761984</xdr:colOff>
      <xdr:row>1</xdr:row>
      <xdr:rowOff>35718</xdr:rowOff>
    </xdr:from>
    <xdr:to>
      <xdr:col>21</xdr:col>
      <xdr:colOff>1181084</xdr:colOff>
      <xdr:row>4</xdr:row>
      <xdr:rowOff>35718</xdr:rowOff>
    </xdr:to>
    <xdr:pic>
      <xdr:nvPicPr>
        <xdr:cNvPr id="44" name="43 Imagen">
          <a:extLst>
            <a:ext uri="{FF2B5EF4-FFF2-40B4-BE49-F238E27FC236}">
              <a16:creationId xmlns:a16="http://schemas.microsoft.com/office/drawing/2014/main" xmlns="" id="{00000000-0008-0000-1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5404409" y="197643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202402</xdr:colOff>
      <xdr:row>1</xdr:row>
      <xdr:rowOff>35721</xdr:rowOff>
    </xdr:from>
    <xdr:to>
      <xdr:col>38</xdr:col>
      <xdr:colOff>716752</xdr:colOff>
      <xdr:row>4</xdr:row>
      <xdr:rowOff>35722</xdr:rowOff>
    </xdr:to>
    <xdr:pic>
      <xdr:nvPicPr>
        <xdr:cNvPr id="45" name="44 Imagen">
          <a:extLst>
            <a:ext uri="{FF2B5EF4-FFF2-40B4-BE49-F238E27FC236}">
              <a16:creationId xmlns:a16="http://schemas.microsoft.com/office/drawing/2014/main" xmlns="" id="{00000000-0008-0000-1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952102" y="197646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428625</xdr:colOff>
      <xdr:row>41</xdr:row>
      <xdr:rowOff>11906</xdr:rowOff>
    </xdr:from>
    <xdr:to>
      <xdr:col>189</xdr:col>
      <xdr:colOff>714375</xdr:colOff>
      <xdr:row>42</xdr:row>
      <xdr:rowOff>40481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xmlns="" id="{00000000-0008-0000-1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5" y="66508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464344</xdr:colOff>
      <xdr:row>42</xdr:row>
      <xdr:rowOff>11906</xdr:rowOff>
    </xdr:from>
    <xdr:to>
      <xdr:col>189</xdr:col>
      <xdr:colOff>750094</xdr:colOff>
      <xdr:row>43</xdr:row>
      <xdr:rowOff>40481</xdr:rowOff>
    </xdr:to>
    <xdr:pic>
      <xdr:nvPicPr>
        <xdr:cNvPr id="47" name="46 Imagen">
          <a:extLst>
            <a:ext uri="{FF2B5EF4-FFF2-40B4-BE49-F238E27FC236}">
              <a16:creationId xmlns:a16="http://schemas.microsoft.com/office/drawing/2014/main" xmlns="" id="{00000000-0008-0000-1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42844" y="68127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440531</xdr:colOff>
      <xdr:row>43</xdr:row>
      <xdr:rowOff>0</xdr:rowOff>
    </xdr:from>
    <xdr:to>
      <xdr:col>189</xdr:col>
      <xdr:colOff>726281</xdr:colOff>
      <xdr:row>44</xdr:row>
      <xdr:rowOff>28575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xmlns="" id="{00000000-0008-0000-1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19031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476251</xdr:colOff>
      <xdr:row>43</xdr:row>
      <xdr:rowOff>166686</xdr:rowOff>
    </xdr:from>
    <xdr:to>
      <xdr:col>190</xdr:col>
      <xdr:colOff>1</xdr:colOff>
      <xdr:row>45</xdr:row>
      <xdr:rowOff>28574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xmlns="" id="{00000000-0008-0000-1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54751" y="712946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488156</xdr:colOff>
      <xdr:row>45</xdr:row>
      <xdr:rowOff>23812</xdr:rowOff>
    </xdr:from>
    <xdr:to>
      <xdr:col>190</xdr:col>
      <xdr:colOff>11906</xdr:colOff>
      <xdr:row>46</xdr:row>
      <xdr:rowOff>52387</xdr:rowOff>
    </xdr:to>
    <xdr:pic>
      <xdr:nvPicPr>
        <xdr:cNvPr id="50" name="49 Imagen">
          <a:extLst>
            <a:ext uri="{FF2B5EF4-FFF2-40B4-BE49-F238E27FC236}">
              <a16:creationId xmlns:a16="http://schemas.microsoft.com/office/drawing/2014/main" xmlns="" id="{00000000-0008-0000-1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66656" y="731043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428624</xdr:colOff>
      <xdr:row>45</xdr:row>
      <xdr:rowOff>166686</xdr:rowOff>
    </xdr:from>
    <xdr:to>
      <xdr:col>189</xdr:col>
      <xdr:colOff>714374</xdr:colOff>
      <xdr:row>47</xdr:row>
      <xdr:rowOff>28574</xdr:rowOff>
    </xdr:to>
    <xdr:pic>
      <xdr:nvPicPr>
        <xdr:cNvPr id="51" name="50 Imagen">
          <a:extLst>
            <a:ext uri="{FF2B5EF4-FFF2-40B4-BE49-F238E27FC236}">
              <a16:creationId xmlns:a16="http://schemas.microsoft.com/office/drawing/2014/main" xmlns="" id="{00000000-0008-0000-1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07124" y="7453311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189</xdr:col>
      <xdr:colOff>452438</xdr:colOff>
      <xdr:row>47</xdr:row>
      <xdr:rowOff>11907</xdr:rowOff>
    </xdr:from>
    <xdr:to>
      <xdr:col>189</xdr:col>
      <xdr:colOff>738188</xdr:colOff>
      <xdr:row>48</xdr:row>
      <xdr:rowOff>40482</xdr:rowOff>
    </xdr:to>
    <xdr:pic>
      <xdr:nvPicPr>
        <xdr:cNvPr id="52" name="51 Imagen">
          <a:extLst>
            <a:ext uri="{FF2B5EF4-FFF2-40B4-BE49-F238E27FC236}">
              <a16:creationId xmlns:a16="http://schemas.microsoft.com/office/drawing/2014/main" xmlns="" id="{00000000-0008-0000-1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7530938" y="762238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53" name="52 Imagen">
          <a:extLst>
            <a:ext uri="{FF2B5EF4-FFF2-40B4-BE49-F238E27FC236}">
              <a16:creationId xmlns:a16="http://schemas.microsoft.com/office/drawing/2014/main" xmlns="" id="{00000000-0008-0000-1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797719</xdr:colOff>
      <xdr:row>1</xdr:row>
      <xdr:rowOff>47625</xdr:rowOff>
    </xdr:from>
    <xdr:to>
      <xdr:col>20</xdr:col>
      <xdr:colOff>1216819</xdr:colOff>
      <xdr:row>4</xdr:row>
      <xdr:rowOff>47626</xdr:rowOff>
    </xdr:to>
    <xdr:pic>
      <xdr:nvPicPr>
        <xdr:cNvPr id="54" name="53 Imagen">
          <a:extLst>
            <a:ext uri="{FF2B5EF4-FFF2-40B4-BE49-F238E27FC236}">
              <a16:creationId xmlns:a16="http://schemas.microsoft.com/office/drawing/2014/main" xmlns="" id="{00000000-0008-0000-1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3535144" y="209550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785813</xdr:colOff>
      <xdr:row>1</xdr:row>
      <xdr:rowOff>11906</xdr:rowOff>
    </xdr:from>
    <xdr:to>
      <xdr:col>19</xdr:col>
      <xdr:colOff>1204913</xdr:colOff>
      <xdr:row>4</xdr:row>
      <xdr:rowOff>11906</xdr:rowOff>
    </xdr:to>
    <xdr:pic>
      <xdr:nvPicPr>
        <xdr:cNvPr id="55" name="54 Imagen">
          <a:extLst>
            <a:ext uri="{FF2B5EF4-FFF2-40B4-BE49-F238E27FC236}">
              <a16:creationId xmlns:a16="http://schemas.microsoft.com/office/drawing/2014/main" xmlns="" id="{00000000-0008-0000-1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618238" y="173831"/>
          <a:ext cx="419100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178593</xdr:colOff>
      <xdr:row>1</xdr:row>
      <xdr:rowOff>35718</xdr:rowOff>
    </xdr:from>
    <xdr:to>
      <xdr:col>37</xdr:col>
      <xdr:colOff>692943</xdr:colOff>
      <xdr:row>4</xdr:row>
      <xdr:rowOff>35719</xdr:rowOff>
    </xdr:to>
    <xdr:pic>
      <xdr:nvPicPr>
        <xdr:cNvPr id="56" name="55 Imagen">
          <a:extLst>
            <a:ext uri="{FF2B5EF4-FFF2-40B4-BE49-F238E27FC236}">
              <a16:creationId xmlns:a16="http://schemas.microsoft.com/office/drawing/2014/main" xmlns="" id="{00000000-0008-0000-1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4109143" y="197643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488157</xdr:colOff>
      <xdr:row>41</xdr:row>
      <xdr:rowOff>23813</xdr:rowOff>
    </xdr:from>
    <xdr:to>
      <xdr:col>193</xdr:col>
      <xdr:colOff>11907</xdr:colOff>
      <xdr:row>42</xdr:row>
      <xdr:rowOff>52388</xdr:rowOff>
    </xdr:to>
    <xdr:pic>
      <xdr:nvPicPr>
        <xdr:cNvPr id="57" name="56 Imagen">
          <a:extLst>
            <a:ext uri="{FF2B5EF4-FFF2-40B4-BE49-F238E27FC236}">
              <a16:creationId xmlns:a16="http://schemas.microsoft.com/office/drawing/2014/main" xmlns="" id="{00000000-0008-0000-1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57432" y="666273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42</xdr:row>
      <xdr:rowOff>11907</xdr:rowOff>
    </xdr:from>
    <xdr:to>
      <xdr:col>193</xdr:col>
      <xdr:colOff>0</xdr:colOff>
      <xdr:row>43</xdr:row>
      <xdr:rowOff>40482</xdr:rowOff>
    </xdr:to>
    <xdr:pic>
      <xdr:nvPicPr>
        <xdr:cNvPr id="58" name="57 Imagen">
          <a:extLst>
            <a:ext uri="{FF2B5EF4-FFF2-40B4-BE49-F238E27FC236}">
              <a16:creationId xmlns:a16="http://schemas.microsoft.com/office/drawing/2014/main" xmlns="" id="{00000000-0008-0000-1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681275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476250</xdr:colOff>
      <xdr:row>43</xdr:row>
      <xdr:rowOff>0</xdr:rowOff>
    </xdr:from>
    <xdr:to>
      <xdr:col>193</xdr:col>
      <xdr:colOff>0</xdr:colOff>
      <xdr:row>44</xdr:row>
      <xdr:rowOff>28575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xmlns="" id="{00000000-0008-0000-1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45525" y="6962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464344</xdr:colOff>
      <xdr:row>44</xdr:row>
      <xdr:rowOff>0</xdr:rowOff>
    </xdr:from>
    <xdr:to>
      <xdr:col>192</xdr:col>
      <xdr:colOff>750094</xdr:colOff>
      <xdr:row>45</xdr:row>
      <xdr:rowOff>28575</xdr:rowOff>
    </xdr:to>
    <xdr:pic>
      <xdr:nvPicPr>
        <xdr:cNvPr id="60" name="59 Imagen">
          <a:extLst>
            <a:ext uri="{FF2B5EF4-FFF2-40B4-BE49-F238E27FC236}">
              <a16:creationId xmlns:a16="http://schemas.microsoft.com/office/drawing/2014/main" xmlns="" id="{00000000-0008-0000-1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9" y="71247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45</xdr:row>
      <xdr:rowOff>11906</xdr:rowOff>
    </xdr:from>
    <xdr:to>
      <xdr:col>192</xdr:col>
      <xdr:colOff>750093</xdr:colOff>
      <xdr:row>46</xdr:row>
      <xdr:rowOff>40481</xdr:rowOff>
    </xdr:to>
    <xdr:pic>
      <xdr:nvPicPr>
        <xdr:cNvPr id="61" name="60 Imagen">
          <a:extLst>
            <a:ext uri="{FF2B5EF4-FFF2-40B4-BE49-F238E27FC236}">
              <a16:creationId xmlns:a16="http://schemas.microsoft.com/office/drawing/2014/main" xmlns="" id="{00000000-0008-0000-1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440532</xdr:colOff>
      <xdr:row>46</xdr:row>
      <xdr:rowOff>11906</xdr:rowOff>
    </xdr:from>
    <xdr:to>
      <xdr:col>192</xdr:col>
      <xdr:colOff>726282</xdr:colOff>
      <xdr:row>47</xdr:row>
      <xdr:rowOff>40481</xdr:rowOff>
    </xdr:to>
    <xdr:pic>
      <xdr:nvPicPr>
        <xdr:cNvPr id="62" name="61 Imagen">
          <a:extLst>
            <a:ext uri="{FF2B5EF4-FFF2-40B4-BE49-F238E27FC236}">
              <a16:creationId xmlns:a16="http://schemas.microsoft.com/office/drawing/2014/main" xmlns="" id="{00000000-0008-0000-1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09807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452438</xdr:colOff>
      <xdr:row>47</xdr:row>
      <xdr:rowOff>11906</xdr:rowOff>
    </xdr:from>
    <xdr:to>
      <xdr:col>192</xdr:col>
      <xdr:colOff>738188</xdr:colOff>
      <xdr:row>48</xdr:row>
      <xdr:rowOff>40481</xdr:rowOff>
    </xdr:to>
    <xdr:pic>
      <xdr:nvPicPr>
        <xdr:cNvPr id="63" name="62 Imagen">
          <a:extLst>
            <a:ext uri="{FF2B5EF4-FFF2-40B4-BE49-F238E27FC236}">
              <a16:creationId xmlns:a16="http://schemas.microsoft.com/office/drawing/2014/main" xmlns="" id="{00000000-0008-0000-1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21713" y="76223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192</xdr:col>
      <xdr:colOff>464343</xdr:colOff>
      <xdr:row>48</xdr:row>
      <xdr:rowOff>11906</xdr:rowOff>
    </xdr:from>
    <xdr:to>
      <xdr:col>192</xdr:col>
      <xdr:colOff>750093</xdr:colOff>
      <xdr:row>49</xdr:row>
      <xdr:rowOff>40481</xdr:rowOff>
    </xdr:to>
    <xdr:pic>
      <xdr:nvPicPr>
        <xdr:cNvPr id="64" name="63 Imagen">
          <a:extLst>
            <a:ext uri="{FF2B5EF4-FFF2-40B4-BE49-F238E27FC236}">
              <a16:creationId xmlns:a16="http://schemas.microsoft.com/office/drawing/2014/main" xmlns="" id="{00000000-0008-0000-1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49933618" y="77843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65" name="64 Imagen">
          <a:extLst>
            <a:ext uri="{FF2B5EF4-FFF2-40B4-BE49-F238E27FC236}">
              <a16:creationId xmlns:a16="http://schemas.microsoft.com/office/drawing/2014/main" xmlns="" id="{00000000-0008-0000-1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821532</xdr:colOff>
      <xdr:row>1</xdr:row>
      <xdr:rowOff>35719</xdr:rowOff>
    </xdr:from>
    <xdr:to>
      <xdr:col>18</xdr:col>
      <xdr:colOff>1240632</xdr:colOff>
      <xdr:row>4</xdr:row>
      <xdr:rowOff>35720</xdr:rowOff>
    </xdr:to>
    <xdr:pic>
      <xdr:nvPicPr>
        <xdr:cNvPr id="66" name="65 Imagen">
          <a:extLst>
            <a:ext uri="{FF2B5EF4-FFF2-40B4-BE49-F238E27FC236}">
              <a16:creationId xmlns:a16="http://schemas.microsoft.com/office/drawing/2014/main" xmlns="" id="{00000000-0008-0000-1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748957" y="197644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762000</xdr:colOff>
      <xdr:row>1</xdr:row>
      <xdr:rowOff>23812</xdr:rowOff>
    </xdr:from>
    <xdr:to>
      <xdr:col>17</xdr:col>
      <xdr:colOff>1181100</xdr:colOff>
      <xdr:row>4</xdr:row>
      <xdr:rowOff>23813</xdr:rowOff>
    </xdr:to>
    <xdr:pic>
      <xdr:nvPicPr>
        <xdr:cNvPr id="67" name="66 Imagen">
          <a:extLst>
            <a:ext uri="{FF2B5EF4-FFF2-40B4-BE49-F238E27FC236}">
              <a16:creationId xmlns:a16="http://schemas.microsoft.com/office/drawing/2014/main" xmlns="" id="{00000000-0008-0000-1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7784425" y="185737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214313</xdr:colOff>
      <xdr:row>1</xdr:row>
      <xdr:rowOff>47624</xdr:rowOff>
    </xdr:from>
    <xdr:to>
      <xdr:col>36</xdr:col>
      <xdr:colOff>728663</xdr:colOff>
      <xdr:row>4</xdr:row>
      <xdr:rowOff>47625</xdr:rowOff>
    </xdr:to>
    <xdr:pic>
      <xdr:nvPicPr>
        <xdr:cNvPr id="68" name="67 Imagen">
          <a:extLst>
            <a:ext uri="{FF2B5EF4-FFF2-40B4-BE49-F238E27FC236}">
              <a16:creationId xmlns:a16="http://schemas.microsoft.com/office/drawing/2014/main" xmlns="" id="{00000000-0008-0000-1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3325713" y="209549"/>
          <a:ext cx="51435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41</xdr:row>
      <xdr:rowOff>0</xdr:rowOff>
    </xdr:from>
    <xdr:to>
      <xdr:col>195</xdr:col>
      <xdr:colOff>750094</xdr:colOff>
      <xdr:row>42</xdr:row>
      <xdr:rowOff>28575</xdr:rowOff>
    </xdr:to>
    <xdr:pic>
      <xdr:nvPicPr>
        <xdr:cNvPr id="69" name="68 Imagen">
          <a:extLst>
            <a:ext uri="{FF2B5EF4-FFF2-40B4-BE49-F238E27FC236}">
              <a16:creationId xmlns:a16="http://schemas.microsoft.com/office/drawing/2014/main" xmlns="" id="{00000000-0008-0000-1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6638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42</xdr:row>
      <xdr:rowOff>23812</xdr:rowOff>
    </xdr:from>
    <xdr:to>
      <xdr:col>195</xdr:col>
      <xdr:colOff>750094</xdr:colOff>
      <xdr:row>43</xdr:row>
      <xdr:rowOff>52387</xdr:rowOff>
    </xdr:to>
    <xdr:pic>
      <xdr:nvPicPr>
        <xdr:cNvPr id="70" name="69 Imagen">
          <a:extLst>
            <a:ext uri="{FF2B5EF4-FFF2-40B4-BE49-F238E27FC236}">
              <a16:creationId xmlns:a16="http://schemas.microsoft.com/office/drawing/2014/main" xmlns="" id="{00000000-0008-0000-1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682466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43</xdr:row>
      <xdr:rowOff>23813</xdr:rowOff>
    </xdr:from>
    <xdr:to>
      <xdr:col>196</xdr:col>
      <xdr:colOff>11906</xdr:colOff>
      <xdr:row>44</xdr:row>
      <xdr:rowOff>52388</xdr:rowOff>
    </xdr:to>
    <xdr:pic>
      <xdr:nvPicPr>
        <xdr:cNvPr id="71" name="70 Imagen">
          <a:extLst>
            <a:ext uri="{FF2B5EF4-FFF2-40B4-BE49-F238E27FC236}">
              <a16:creationId xmlns:a16="http://schemas.microsoft.com/office/drawing/2014/main" xmlns="" id="{00000000-0008-0000-1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6986588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44</xdr:row>
      <xdr:rowOff>11906</xdr:rowOff>
    </xdr:from>
    <xdr:to>
      <xdr:col>196</xdr:col>
      <xdr:colOff>11906</xdr:colOff>
      <xdr:row>45</xdr:row>
      <xdr:rowOff>40481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xmlns="" id="{00000000-0008-0000-1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13660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476250</xdr:colOff>
      <xdr:row>44</xdr:row>
      <xdr:rowOff>142874</xdr:rowOff>
    </xdr:from>
    <xdr:to>
      <xdr:col>196</xdr:col>
      <xdr:colOff>0</xdr:colOff>
      <xdr:row>46</xdr:row>
      <xdr:rowOff>4762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xmlns="" id="{00000000-0008-0000-1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31525" y="7267574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488156</xdr:colOff>
      <xdr:row>46</xdr:row>
      <xdr:rowOff>11906</xdr:rowOff>
    </xdr:from>
    <xdr:to>
      <xdr:col>196</xdr:col>
      <xdr:colOff>11906</xdr:colOff>
      <xdr:row>47</xdr:row>
      <xdr:rowOff>40481</xdr:rowOff>
    </xdr:to>
    <xdr:pic>
      <xdr:nvPicPr>
        <xdr:cNvPr id="74" name="73 Imagen">
          <a:extLst>
            <a:ext uri="{FF2B5EF4-FFF2-40B4-BE49-F238E27FC236}">
              <a16:creationId xmlns:a16="http://schemas.microsoft.com/office/drawing/2014/main" xmlns="" id="{00000000-0008-0000-1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43431" y="7460456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47</xdr:row>
      <xdr:rowOff>0</xdr:rowOff>
    </xdr:from>
    <xdr:to>
      <xdr:col>195</xdr:col>
      <xdr:colOff>750094</xdr:colOff>
      <xdr:row>48</xdr:row>
      <xdr:rowOff>28575</xdr:rowOff>
    </xdr:to>
    <xdr:pic>
      <xdr:nvPicPr>
        <xdr:cNvPr id="75" name="74 Imagen">
          <a:extLst>
            <a:ext uri="{FF2B5EF4-FFF2-40B4-BE49-F238E27FC236}">
              <a16:creationId xmlns:a16="http://schemas.microsoft.com/office/drawing/2014/main" xmlns="" id="{00000000-0008-0000-1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464344</xdr:colOff>
      <xdr:row>48</xdr:row>
      <xdr:rowOff>0</xdr:rowOff>
    </xdr:from>
    <xdr:to>
      <xdr:col>195</xdr:col>
      <xdr:colOff>750094</xdr:colOff>
      <xdr:row>49</xdr:row>
      <xdr:rowOff>28575</xdr:rowOff>
    </xdr:to>
    <xdr:pic>
      <xdr:nvPicPr>
        <xdr:cNvPr id="76" name="75 Imagen">
          <a:extLst>
            <a:ext uri="{FF2B5EF4-FFF2-40B4-BE49-F238E27FC236}">
              <a16:creationId xmlns:a16="http://schemas.microsoft.com/office/drawing/2014/main" xmlns="" id="{00000000-0008-0000-1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219619" y="7772400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195</xdr:col>
      <xdr:colOff>440531</xdr:colOff>
      <xdr:row>49</xdr:row>
      <xdr:rowOff>11907</xdr:rowOff>
    </xdr:from>
    <xdr:to>
      <xdr:col>195</xdr:col>
      <xdr:colOff>726281</xdr:colOff>
      <xdr:row>50</xdr:row>
      <xdr:rowOff>40482</xdr:rowOff>
    </xdr:to>
    <xdr:pic>
      <xdr:nvPicPr>
        <xdr:cNvPr id="77" name="76 Imagen">
          <a:extLst>
            <a:ext uri="{FF2B5EF4-FFF2-40B4-BE49-F238E27FC236}">
              <a16:creationId xmlns:a16="http://schemas.microsoft.com/office/drawing/2014/main" xmlns="" id="{00000000-0008-0000-1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2195806" y="7946232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78" name="77 Imagen">
          <a:extLst>
            <a:ext uri="{FF2B5EF4-FFF2-40B4-BE49-F238E27FC236}">
              <a16:creationId xmlns:a16="http://schemas.microsoft.com/office/drawing/2014/main" xmlns="" id="{00000000-0008-0000-1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773906</xdr:colOff>
      <xdr:row>1</xdr:row>
      <xdr:rowOff>35718</xdr:rowOff>
    </xdr:from>
    <xdr:to>
      <xdr:col>16</xdr:col>
      <xdr:colOff>1193006</xdr:colOff>
      <xdr:row>4</xdr:row>
      <xdr:rowOff>35719</xdr:rowOff>
    </xdr:to>
    <xdr:pic>
      <xdr:nvPicPr>
        <xdr:cNvPr id="79" name="78 Imagen">
          <a:extLst>
            <a:ext uri="{FF2B5EF4-FFF2-40B4-BE49-F238E27FC236}">
              <a16:creationId xmlns:a16="http://schemas.microsoft.com/office/drawing/2014/main" xmlns="" id="{00000000-0008-0000-1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891331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785812</xdr:colOff>
      <xdr:row>1</xdr:row>
      <xdr:rowOff>35718</xdr:rowOff>
    </xdr:from>
    <xdr:to>
      <xdr:col>15</xdr:col>
      <xdr:colOff>1204912</xdr:colOff>
      <xdr:row>4</xdr:row>
      <xdr:rowOff>35719</xdr:rowOff>
    </xdr:to>
    <xdr:pic>
      <xdr:nvPicPr>
        <xdr:cNvPr id="80" name="79 Imagen">
          <a:extLst>
            <a:ext uri="{FF2B5EF4-FFF2-40B4-BE49-F238E27FC236}">
              <a16:creationId xmlns:a16="http://schemas.microsoft.com/office/drawing/2014/main" xmlns="" id="{00000000-0008-0000-1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3998237" y="197643"/>
          <a:ext cx="419100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154780</xdr:colOff>
      <xdr:row>1</xdr:row>
      <xdr:rowOff>23813</xdr:rowOff>
    </xdr:from>
    <xdr:to>
      <xdr:col>35</xdr:col>
      <xdr:colOff>659605</xdr:colOff>
      <xdr:row>4</xdr:row>
      <xdr:rowOff>23814</xdr:rowOff>
    </xdr:to>
    <xdr:pic>
      <xdr:nvPicPr>
        <xdr:cNvPr id="81" name="80 Imagen">
          <a:extLst>
            <a:ext uri="{FF2B5EF4-FFF2-40B4-BE49-F238E27FC236}">
              <a16:creationId xmlns:a16="http://schemas.microsoft.com/office/drawing/2014/main" xmlns="" id="{00000000-0008-0000-1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52447030" y="185738"/>
          <a:ext cx="504825" cy="485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41</xdr:row>
      <xdr:rowOff>0</xdr:rowOff>
    </xdr:from>
    <xdr:to>
      <xdr:col>198</xdr:col>
      <xdr:colOff>726281</xdr:colOff>
      <xdr:row>42</xdr:row>
      <xdr:rowOff>28575</xdr:rowOff>
    </xdr:to>
    <xdr:pic>
      <xdr:nvPicPr>
        <xdr:cNvPr id="82" name="81 Imagen">
          <a:extLst>
            <a:ext uri="{FF2B5EF4-FFF2-40B4-BE49-F238E27FC236}">
              <a16:creationId xmlns:a16="http://schemas.microsoft.com/office/drawing/2014/main" xmlns="" id="{00000000-0008-0000-1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66389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42</xdr:row>
      <xdr:rowOff>23813</xdr:rowOff>
    </xdr:from>
    <xdr:to>
      <xdr:col>198</xdr:col>
      <xdr:colOff>750094</xdr:colOff>
      <xdr:row>43</xdr:row>
      <xdr:rowOff>52388</xdr:rowOff>
    </xdr:to>
    <xdr:pic>
      <xdr:nvPicPr>
        <xdr:cNvPr id="83" name="82 Imagen">
          <a:extLst>
            <a:ext uri="{FF2B5EF4-FFF2-40B4-BE49-F238E27FC236}">
              <a16:creationId xmlns:a16="http://schemas.microsoft.com/office/drawing/2014/main" xmlns="" id="{00000000-0008-0000-1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6824663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43</xdr:row>
      <xdr:rowOff>11906</xdr:rowOff>
    </xdr:from>
    <xdr:to>
      <xdr:col>198</xdr:col>
      <xdr:colOff>750093</xdr:colOff>
      <xdr:row>44</xdr:row>
      <xdr:rowOff>40481</xdr:rowOff>
    </xdr:to>
    <xdr:pic>
      <xdr:nvPicPr>
        <xdr:cNvPr id="84" name="83 Imagen">
          <a:extLst>
            <a:ext uri="{FF2B5EF4-FFF2-40B4-BE49-F238E27FC236}">
              <a16:creationId xmlns:a16="http://schemas.microsoft.com/office/drawing/2014/main" xmlns="" id="{00000000-0008-0000-1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697468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464343</xdr:colOff>
      <xdr:row>43</xdr:row>
      <xdr:rowOff>154781</xdr:rowOff>
    </xdr:from>
    <xdr:to>
      <xdr:col>198</xdr:col>
      <xdr:colOff>750093</xdr:colOff>
      <xdr:row>45</xdr:row>
      <xdr:rowOff>16669</xdr:rowOff>
    </xdr:to>
    <xdr:pic>
      <xdr:nvPicPr>
        <xdr:cNvPr id="85" name="84 Imagen">
          <a:extLst>
            <a:ext uri="{FF2B5EF4-FFF2-40B4-BE49-F238E27FC236}">
              <a16:creationId xmlns:a16="http://schemas.microsoft.com/office/drawing/2014/main" xmlns="" id="{00000000-0008-0000-1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8" y="711755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45</xdr:row>
      <xdr:rowOff>11906</xdr:rowOff>
    </xdr:from>
    <xdr:to>
      <xdr:col>199</xdr:col>
      <xdr:colOff>0</xdr:colOff>
      <xdr:row>46</xdr:row>
      <xdr:rowOff>40481</xdr:rowOff>
    </xdr:to>
    <xdr:pic>
      <xdr:nvPicPr>
        <xdr:cNvPr id="86" name="85 Imagen">
          <a:extLst>
            <a:ext uri="{FF2B5EF4-FFF2-40B4-BE49-F238E27FC236}">
              <a16:creationId xmlns:a16="http://schemas.microsoft.com/office/drawing/2014/main" xmlns="" id="{00000000-0008-0000-1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298531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45</xdr:row>
      <xdr:rowOff>154781</xdr:rowOff>
    </xdr:from>
    <xdr:to>
      <xdr:col>198</xdr:col>
      <xdr:colOff>750094</xdr:colOff>
      <xdr:row>47</xdr:row>
      <xdr:rowOff>16669</xdr:rowOff>
    </xdr:to>
    <xdr:pic>
      <xdr:nvPicPr>
        <xdr:cNvPr id="87" name="86 Imagen">
          <a:extLst>
            <a:ext uri="{FF2B5EF4-FFF2-40B4-BE49-F238E27FC236}">
              <a16:creationId xmlns:a16="http://schemas.microsoft.com/office/drawing/2014/main" xmlns="" id="{00000000-0008-0000-1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441406"/>
          <a:ext cx="285750" cy="185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464344</xdr:colOff>
      <xdr:row>47</xdr:row>
      <xdr:rowOff>0</xdr:rowOff>
    </xdr:from>
    <xdr:to>
      <xdr:col>198</xdr:col>
      <xdr:colOff>750094</xdr:colOff>
      <xdr:row>48</xdr:row>
      <xdr:rowOff>28575</xdr:rowOff>
    </xdr:to>
    <xdr:pic>
      <xdr:nvPicPr>
        <xdr:cNvPr id="88" name="87 Imagen">
          <a:extLst>
            <a:ext uri="{FF2B5EF4-FFF2-40B4-BE49-F238E27FC236}">
              <a16:creationId xmlns:a16="http://schemas.microsoft.com/office/drawing/2014/main" xmlns="" id="{00000000-0008-0000-1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58019" y="76104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48</xdr:row>
      <xdr:rowOff>11907</xdr:rowOff>
    </xdr:from>
    <xdr:to>
      <xdr:col>199</xdr:col>
      <xdr:colOff>0</xdr:colOff>
      <xdr:row>49</xdr:row>
      <xdr:rowOff>40482</xdr:rowOff>
    </xdr:to>
    <xdr:pic>
      <xdr:nvPicPr>
        <xdr:cNvPr id="89" name="88 Imagen">
          <a:extLst>
            <a:ext uri="{FF2B5EF4-FFF2-40B4-BE49-F238E27FC236}">
              <a16:creationId xmlns:a16="http://schemas.microsoft.com/office/drawing/2014/main" xmlns="" id="{00000000-0008-0000-1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7784307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440531</xdr:colOff>
      <xdr:row>49</xdr:row>
      <xdr:rowOff>0</xdr:rowOff>
    </xdr:from>
    <xdr:to>
      <xdr:col>198</xdr:col>
      <xdr:colOff>726281</xdr:colOff>
      <xdr:row>50</xdr:row>
      <xdr:rowOff>28575</xdr:rowOff>
    </xdr:to>
    <xdr:pic>
      <xdr:nvPicPr>
        <xdr:cNvPr id="90" name="89 Imagen">
          <a:extLst>
            <a:ext uri="{FF2B5EF4-FFF2-40B4-BE49-F238E27FC236}">
              <a16:creationId xmlns:a16="http://schemas.microsoft.com/office/drawing/2014/main" xmlns="" id="{00000000-0008-0000-1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34206" y="793432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198</xdr:col>
      <xdr:colOff>476250</xdr:colOff>
      <xdr:row>50</xdr:row>
      <xdr:rowOff>23813</xdr:rowOff>
    </xdr:from>
    <xdr:to>
      <xdr:col>199</xdr:col>
      <xdr:colOff>0</xdr:colOff>
      <xdr:row>51</xdr:row>
      <xdr:rowOff>0</xdr:rowOff>
    </xdr:to>
    <xdr:pic>
      <xdr:nvPicPr>
        <xdr:cNvPr id="91" name="90 Imagen">
          <a:extLst>
            <a:ext uri="{FF2B5EF4-FFF2-40B4-BE49-F238E27FC236}">
              <a16:creationId xmlns:a16="http://schemas.microsoft.com/office/drawing/2014/main" xmlns="" id="{00000000-0008-0000-1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54669925" y="8120063"/>
          <a:ext cx="285750" cy="138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135735</xdr:colOff>
      <xdr:row>3</xdr:row>
      <xdr:rowOff>0</xdr:rowOff>
    </xdr:from>
    <xdr:to>
      <xdr:col>13</xdr:col>
      <xdr:colOff>421485</xdr:colOff>
      <xdr:row>4</xdr:row>
      <xdr:rowOff>28575</xdr:rowOff>
    </xdr:to>
    <xdr:pic>
      <xdr:nvPicPr>
        <xdr:cNvPr id="92" name="91 Imagen">
          <a:extLst>
            <a:ext uri="{FF2B5EF4-FFF2-40B4-BE49-F238E27FC236}">
              <a16:creationId xmlns:a16="http://schemas.microsoft.com/office/drawing/2014/main" xmlns="" id="{00000000-0008-0000-1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964293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209550</xdr:colOff>
      <xdr:row>3</xdr:row>
      <xdr:rowOff>0</xdr:rowOff>
    </xdr:from>
    <xdr:to>
      <xdr:col>6</xdr:col>
      <xdr:colOff>495300</xdr:colOff>
      <xdr:row>4</xdr:row>
      <xdr:rowOff>28575</xdr:rowOff>
    </xdr:to>
    <xdr:pic>
      <xdr:nvPicPr>
        <xdr:cNvPr id="93" name="92 Imagen">
          <a:extLst>
            <a:ext uri="{FF2B5EF4-FFF2-40B4-BE49-F238E27FC236}">
              <a16:creationId xmlns:a16="http://schemas.microsoft.com/office/drawing/2014/main" xmlns="" id="{00000000-0008-0000-1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819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314325</xdr:colOff>
      <xdr:row>3</xdr:row>
      <xdr:rowOff>0</xdr:rowOff>
    </xdr:from>
    <xdr:to>
      <xdr:col>8</xdr:col>
      <xdr:colOff>600075</xdr:colOff>
      <xdr:row>4</xdr:row>
      <xdr:rowOff>28575</xdr:rowOff>
    </xdr:to>
    <xdr:pic>
      <xdr:nvPicPr>
        <xdr:cNvPr id="94" name="93 Imagen">
          <a:extLst>
            <a:ext uri="{FF2B5EF4-FFF2-40B4-BE49-F238E27FC236}">
              <a16:creationId xmlns:a16="http://schemas.microsoft.com/office/drawing/2014/main" xmlns="" id="{00000000-0008-0000-1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5824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314325</xdr:colOff>
      <xdr:row>3</xdr:row>
      <xdr:rowOff>0</xdr:rowOff>
    </xdr:from>
    <xdr:to>
      <xdr:col>9</xdr:col>
      <xdr:colOff>600075</xdr:colOff>
      <xdr:row>4</xdr:row>
      <xdr:rowOff>28575</xdr:rowOff>
    </xdr:to>
    <xdr:pic>
      <xdr:nvPicPr>
        <xdr:cNvPr id="95" name="94 Imagen">
          <a:extLst>
            <a:ext uri="{FF2B5EF4-FFF2-40B4-BE49-F238E27FC236}">
              <a16:creationId xmlns:a16="http://schemas.microsoft.com/office/drawing/2014/main" xmlns="" id="{00000000-0008-0000-1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23022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314325</xdr:colOff>
      <xdr:row>3</xdr:row>
      <xdr:rowOff>0</xdr:rowOff>
    </xdr:from>
    <xdr:to>
      <xdr:col>10</xdr:col>
      <xdr:colOff>600075</xdr:colOff>
      <xdr:row>4</xdr:row>
      <xdr:rowOff>28575</xdr:rowOff>
    </xdr:to>
    <xdr:pic>
      <xdr:nvPicPr>
        <xdr:cNvPr id="96" name="95 Imagen">
          <a:extLst>
            <a:ext uri="{FF2B5EF4-FFF2-40B4-BE49-F238E27FC236}">
              <a16:creationId xmlns:a16="http://schemas.microsoft.com/office/drawing/2014/main" xmlns="" id="{00000000-0008-0000-1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87805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314325</xdr:colOff>
      <xdr:row>3</xdr:row>
      <xdr:rowOff>0</xdr:rowOff>
    </xdr:from>
    <xdr:to>
      <xdr:col>11</xdr:col>
      <xdr:colOff>600075</xdr:colOff>
      <xdr:row>4</xdr:row>
      <xdr:rowOff>28575</xdr:rowOff>
    </xdr:to>
    <xdr:pic>
      <xdr:nvPicPr>
        <xdr:cNvPr id="97" name="96 Imagen">
          <a:extLst>
            <a:ext uri="{FF2B5EF4-FFF2-40B4-BE49-F238E27FC236}">
              <a16:creationId xmlns:a16="http://schemas.microsoft.com/office/drawing/2014/main" xmlns="" id="{00000000-0008-0000-1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6525875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3</xdr:row>
      <xdr:rowOff>0</xdr:rowOff>
    </xdr:from>
    <xdr:to>
      <xdr:col>12</xdr:col>
      <xdr:colOff>600075</xdr:colOff>
      <xdr:row>4</xdr:row>
      <xdr:rowOff>28575</xdr:rowOff>
    </xdr:to>
    <xdr:pic>
      <xdr:nvPicPr>
        <xdr:cNvPr id="98" name="97 Imagen">
          <a:extLst>
            <a:ext uri="{FF2B5EF4-FFF2-40B4-BE49-F238E27FC236}">
              <a16:creationId xmlns:a16="http://schemas.microsoft.com/office/drawing/2014/main" xmlns="" id="{00000000-0008-0000-1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173700" y="485775"/>
          <a:ext cx="2857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pare/Documents/complemento%20EXCEL%202016/XN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unctionCategory"/>
      <sheetName val="xnumbers"/>
      <sheetName val="FunctionsBook"/>
      <sheetName val="CommandBarMenu"/>
      <sheetName val="setting"/>
      <sheetName val="XN"/>
    </sheetNames>
    <definedNames>
      <definedName name="xMatDet"/>
    </defined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O96"/>
  <sheetViews>
    <sheetView workbookViewId="0">
      <selection activeCell="A3" sqref="A3"/>
    </sheetView>
  </sheetViews>
  <sheetFormatPr baseColWidth="10" defaultColWidth="9.140625" defaultRowHeight="15"/>
  <cols>
    <col min="2" max="2" width="21" bestFit="1" customWidth="1"/>
    <col min="3" max="3" width="13" style="69" bestFit="1" customWidth="1"/>
    <col min="4" max="6" width="9.140625" style="69"/>
    <col min="7" max="7" width="19.5703125" style="69" bestFit="1" customWidth="1"/>
    <col min="8" max="10" width="9.140625" style="69"/>
    <col min="11" max="11" width="11.7109375" style="69" bestFit="1" customWidth="1"/>
    <col min="12" max="14" width="9.140625" style="69"/>
    <col min="15" max="15" width="15.5703125" bestFit="1" customWidth="1"/>
    <col min="16" max="16" width="15.5703125" customWidth="1"/>
    <col min="17" max="17" width="20.140625" bestFit="1" customWidth="1"/>
    <col min="19" max="19" width="9.5703125" bestFit="1" customWidth="1"/>
    <col min="21" max="21" width="10.42578125" bestFit="1" customWidth="1"/>
    <col min="23" max="23" width="13.28515625" bestFit="1" customWidth="1"/>
    <col min="24" max="24" width="16.85546875" bestFit="1" customWidth="1"/>
    <col min="25" max="25" width="11.85546875" bestFit="1" customWidth="1"/>
    <col min="26" max="26" width="11.7109375" bestFit="1" customWidth="1"/>
    <col min="27" max="27" width="12.5703125" customWidth="1"/>
    <col min="28" max="28" width="10.5703125" bestFit="1" customWidth="1"/>
    <col min="29" max="29" width="13.140625" customWidth="1"/>
    <col min="30" max="30" width="11.85546875" customWidth="1"/>
    <col min="31" max="31" width="21.7109375" bestFit="1" customWidth="1"/>
    <col min="32" max="32" width="23.140625" bestFit="1" customWidth="1"/>
    <col min="33" max="33" width="16.85546875" bestFit="1" customWidth="1"/>
    <col min="34" max="34" width="21.7109375" bestFit="1" customWidth="1"/>
    <col min="35" max="35" width="18" bestFit="1" customWidth="1"/>
    <col min="36" max="36" width="19.42578125" bestFit="1" customWidth="1"/>
    <col min="37" max="37" width="15.28515625" customWidth="1"/>
    <col min="38" max="38" width="21.7109375" bestFit="1" customWidth="1"/>
    <col min="39" max="39" width="16.85546875" bestFit="1" customWidth="1"/>
    <col min="40" max="40" width="15.28515625" customWidth="1"/>
    <col min="41" max="41" width="18" bestFit="1" customWidth="1"/>
    <col min="42" max="46" width="15.28515625" customWidth="1"/>
    <col min="47" max="47" width="11.85546875" customWidth="1"/>
    <col min="53" max="53" width="13.28515625" style="67" bestFit="1" customWidth="1"/>
    <col min="54" max="54" width="18" style="67" bestFit="1" customWidth="1"/>
    <col min="55" max="55" width="13.28515625" style="67" bestFit="1" customWidth="1"/>
    <col min="56" max="56" width="23.5703125" style="67" bestFit="1" customWidth="1"/>
    <col min="59" max="59" width="15.5703125" bestFit="1" customWidth="1"/>
    <col min="60" max="60" width="15.42578125" bestFit="1" customWidth="1"/>
    <col min="61" max="61" width="14.42578125" bestFit="1" customWidth="1"/>
    <col min="62" max="62" width="14" bestFit="1" customWidth="1"/>
    <col min="63" max="63" width="14.42578125" bestFit="1" customWidth="1"/>
    <col min="64" max="64" width="14" bestFit="1" customWidth="1"/>
    <col min="65" max="65" width="21.85546875" bestFit="1" customWidth="1"/>
  </cols>
  <sheetData>
    <row r="1" spans="2:67">
      <c r="B1" s="67"/>
      <c r="C1" s="61"/>
      <c r="D1" s="62"/>
      <c r="E1" s="62"/>
      <c r="F1" s="63"/>
      <c r="G1" s="61"/>
      <c r="H1" s="62"/>
      <c r="I1" s="62"/>
      <c r="J1" s="63"/>
      <c r="K1" s="61"/>
      <c r="L1" s="62"/>
      <c r="M1" s="62"/>
      <c r="N1" s="63"/>
      <c r="O1" t="s">
        <v>38</v>
      </c>
      <c r="P1" t="s">
        <v>39</v>
      </c>
      <c r="Q1" t="s">
        <v>37</v>
      </c>
      <c r="S1" s="64" t="s">
        <v>40</v>
      </c>
      <c r="AA1" s="65" t="s">
        <v>41</v>
      </c>
      <c r="AG1" s="66">
        <f>$BM$15</f>
        <v>1.8945755046947777E-2</v>
      </c>
      <c r="AV1" s="64" t="s">
        <v>40</v>
      </c>
      <c r="BF1" s="65" t="s">
        <v>41</v>
      </c>
    </row>
    <row r="2" spans="2:67" ht="15.75" thickBot="1">
      <c r="B2" t="s">
        <v>40</v>
      </c>
      <c r="C2" s="223">
        <f>$X$2*D2+$X$3*E2+$X$4</f>
        <v>2.2089030199748079</v>
      </c>
      <c r="D2" s="111">
        <v>6</v>
      </c>
      <c r="E2" s="111">
        <v>4</v>
      </c>
      <c r="F2" s="70">
        <f>$V$4</f>
        <v>0.85064045449158721</v>
      </c>
      <c r="G2" s="71">
        <f>(H2-$X$3*I2-$X$4)/$X$2</f>
        <v>5.9999999999999991</v>
      </c>
      <c r="H2" s="112">
        <f>C2</f>
        <v>2.2089030199748079</v>
      </c>
      <c r="I2" s="72">
        <f>E2</f>
        <v>4</v>
      </c>
      <c r="J2" s="70">
        <f>$V$4</f>
        <v>0.85064045449158721</v>
      </c>
      <c r="K2" s="73">
        <f>(M2-$X$2*L2-$X$4)/$X$3</f>
        <v>4</v>
      </c>
      <c r="L2" s="69">
        <f>D2</f>
        <v>6</v>
      </c>
      <c r="M2" s="113">
        <f>C2</f>
        <v>2.2089030199748079</v>
      </c>
      <c r="N2" s="70">
        <f>$V$4</f>
        <v>0.85064045449158721</v>
      </c>
      <c r="X2" s="74">
        <f>$BD$15</f>
        <v>-0.31032431278030337</v>
      </c>
      <c r="AG2" s="66">
        <f>$BM$30</f>
        <v>-3.9833319867278082E-2</v>
      </c>
    </row>
    <row r="3" spans="2:67">
      <c r="B3" s="227" t="s">
        <v>41</v>
      </c>
      <c r="C3" s="224">
        <f>$AG$1*POWER(D3,2)+$AG$2*POWER(E3,2)+$AG$3*PRODUCT(D3:E3)+$AG$4*D3+$AG$5*E3+$AG$6</f>
        <v>3.279379120571309</v>
      </c>
      <c r="D3" s="76">
        <f>D2</f>
        <v>6</v>
      </c>
      <c r="E3" s="76">
        <f>E2</f>
        <v>4</v>
      </c>
      <c r="F3" s="77">
        <f>$AC$4</f>
        <v>0.97154836391402699</v>
      </c>
      <c r="G3" s="61">
        <f>IF(POWER($AG$3*I3+$AG$4,2)-4*$AG$1*($AG$2*POWER(I3,2)+$AG$5*I3+$AG$6-H3)&lt;0,0,(-($AG$3*I3+$AG$4)+POWER(POWER($AG$3*I3+$AG$4,2)-4*$AG$1*($AG$2*POWER(I3,2)+$AG$5*I3+$AG$6-H3),1/2))/(2*$X$2))</f>
        <v>-0.25928249317699376</v>
      </c>
      <c r="H3" s="230">
        <f>H2</f>
        <v>2.2089030199748079</v>
      </c>
      <c r="I3" s="230">
        <f>I2</f>
        <v>4</v>
      </c>
      <c r="J3" s="232">
        <f>$AC$4</f>
        <v>0.97154836391402699</v>
      </c>
      <c r="K3" s="61">
        <f>IF(POWER($AG$3*L3+$AG$5,2)-4*$AG$2*($AG$1*POWER(L3,2)+$AG$4*L3+$AG$6-M3)&lt;0,0,(-($AG$3*L3+$AG$5)+POWER(POWER($AG$3*L3+$AG$5,2)-4*$AG$2*($AG$1*POWER(L3,2)+$AG$4*L3+$AG$6-M3),1/2))/(2*$AG$2))</f>
        <v>3.9409104555566454</v>
      </c>
      <c r="L3" s="234"/>
      <c r="M3" s="234"/>
      <c r="N3" s="77">
        <f>$AC$4</f>
        <v>0.97154836391402699</v>
      </c>
      <c r="O3" s="78"/>
      <c r="P3" s="78"/>
      <c r="Q3" s="78"/>
      <c r="X3" s="74">
        <f>$BD$23</f>
        <v>0.64826598790964052</v>
      </c>
      <c r="AG3" s="66">
        <f>$BM$45</f>
        <v>-0.14247333079893071</v>
      </c>
    </row>
    <row r="4" spans="2:67">
      <c r="B4" s="228"/>
      <c r="C4" s="73"/>
      <c r="F4" s="79"/>
      <c r="G4" s="73">
        <f>IF(POWER($AG$3*I3+$AG$4,2)-4*$AG$1*($AG$2*POWER(I3,2)+$AG$5*I3+$AG$6-H3)&lt;0,0,(-($AG$3*I3+$AG$4)-POWER(POWER($AG$3*I3+$AG$4,2)-4*$AG$1*($AG$2*POWER(I3,2)+$AG$5*I3+$AG$6-H3),1/2))/(2*$X$2))</f>
        <v>1.6014266020593515</v>
      </c>
      <c r="H4" s="231"/>
      <c r="I4" s="231"/>
      <c r="J4" s="233"/>
      <c r="K4" s="73">
        <f>IF(POWER($AG$3*L3+$AG$5,2)-4*$AG$2*($AG$1*POWER(L3,2)+$AG$4*L3+$AG$6-M3)&lt;0,0,(-($AG$3*L3+$AG$5)-POWER(POWER($AG$3*L3+$AG$5,2)-4*$AG$2*($AG$1*POWER(L3,2)+$AG$4*L3+$AG$6-M3),1/2))/(2*$AG$2))</f>
        <v>45.777151843185941</v>
      </c>
      <c r="L4" s="235"/>
      <c r="M4" s="235"/>
      <c r="N4" s="79"/>
      <c r="O4" s="80"/>
      <c r="P4" s="80"/>
      <c r="Q4" s="80"/>
      <c r="V4" s="81">
        <f>AC8/AD8</f>
        <v>0.85064045449158721</v>
      </c>
      <c r="X4" s="82">
        <f>$BD$31</f>
        <v>1.4777849450180658</v>
      </c>
      <c r="AC4" s="83">
        <f>AT8/AD8</f>
        <v>0.97154836391402699</v>
      </c>
      <c r="AG4" s="66">
        <f>$BM$60</f>
        <v>0.98639327143677313</v>
      </c>
    </row>
    <row r="5" spans="2:67" ht="15.75" thickBot="1">
      <c r="B5" s="229"/>
      <c r="C5" s="84"/>
      <c r="D5" s="85"/>
      <c r="E5" s="85"/>
      <c r="F5" s="86"/>
      <c r="G5" s="84"/>
      <c r="H5" s="85"/>
      <c r="I5" s="85"/>
      <c r="J5" s="86"/>
      <c r="K5" s="84"/>
      <c r="L5" s="85"/>
      <c r="M5" s="85"/>
      <c r="N5" s="86"/>
      <c r="O5" s="87"/>
      <c r="P5" s="87"/>
      <c r="Q5" s="87"/>
      <c r="AG5" s="66">
        <f>$BM$75</f>
        <v>1.9804354787270726</v>
      </c>
    </row>
    <row r="6" spans="2:67">
      <c r="B6" s="88" t="s">
        <v>42</v>
      </c>
      <c r="C6" s="222">
        <f>(C2*F2+C3*F3)/SUM(F2:F4)</f>
        <v>2.779655783705187</v>
      </c>
      <c r="F6" s="225">
        <f>(C2*F2+C3*F3)/SUM(C2:C4)</f>
        <v>0.92288580622789973</v>
      </c>
      <c r="G6" s="69">
        <f>(G2*J2+G4*J3)/SUM(J2:J4)</f>
        <v>3.6547837714951079</v>
      </c>
      <c r="T6" s="81">
        <f>POWER(V4,1/2)</f>
        <v>0.92230171554193008</v>
      </c>
      <c r="AB6" s="83">
        <f>POWER(AC4,1/2)</f>
        <v>0.98567152942246794</v>
      </c>
      <c r="AG6" s="66">
        <f>$BM$90</f>
        <v>-7.1860765475969535</v>
      </c>
    </row>
    <row r="7" spans="2:67">
      <c r="S7" s="90">
        <f>AVERAGE(S10:S102)</f>
        <v>4.5</v>
      </c>
      <c r="AB7" s="91">
        <f>AVERAGE(AB10:AB102)</f>
        <v>4.4999999999999991</v>
      </c>
      <c r="AC7" s="91"/>
      <c r="AS7" s="92">
        <f>AVERAGE(AS10:AS100)</f>
        <v>4.5000000000000639</v>
      </c>
      <c r="AT7" s="93"/>
    </row>
    <row r="8" spans="2:67">
      <c r="B8" s="65" t="s">
        <v>46</v>
      </c>
      <c r="C8" s="107">
        <f>MEDIAN(C6,'Múltiple 2var. Complemento'!C6)</f>
        <v>2.7796557837051616</v>
      </c>
      <c r="D8" s="107"/>
      <c r="E8" s="107"/>
      <c r="F8" s="108">
        <f>MEDIAN(F6,'Múltiple 2var. Complemento'!F6)</f>
        <v>0.92288580622788963</v>
      </c>
      <c r="Q8" s="213" t="s">
        <v>75</v>
      </c>
      <c r="R8" s="214">
        <f>COUNT(S10:S102)</f>
        <v>14</v>
      </c>
      <c r="S8" s="94">
        <f>SUM(S10:S102)</f>
        <v>63</v>
      </c>
      <c r="T8" s="94">
        <f>SUM(T10:T102)</f>
        <v>83</v>
      </c>
      <c r="U8" s="94">
        <f>SUM(U10:U102)</f>
        <v>105</v>
      </c>
      <c r="W8" s="94">
        <f>SUM(W10:W102)</f>
        <v>977</v>
      </c>
      <c r="X8" s="94">
        <f t="shared" ref="X8:AT8" si="0">SUM(X10:X102)</f>
        <v>1015</v>
      </c>
      <c r="Y8" s="94">
        <f t="shared" si="0"/>
        <v>732</v>
      </c>
      <c r="Z8" s="94">
        <f t="shared" si="0"/>
        <v>294</v>
      </c>
      <c r="AA8" s="94">
        <f t="shared" si="0"/>
        <v>586</v>
      </c>
      <c r="AB8" s="94">
        <f t="shared" si="0"/>
        <v>62.999999999999986</v>
      </c>
      <c r="AC8" s="94">
        <f t="shared" si="0"/>
        <v>98.248972493778325</v>
      </c>
      <c r="AD8" s="94">
        <f t="shared" si="0"/>
        <v>115.5</v>
      </c>
      <c r="AE8" s="95">
        <f t="shared" si="0"/>
        <v>417161</v>
      </c>
      <c r="AF8" s="184">
        <f t="shared" si="0"/>
        <v>127687</v>
      </c>
      <c r="AG8" s="95">
        <f t="shared" si="0"/>
        <v>18407</v>
      </c>
      <c r="AH8" s="95">
        <f t="shared" si="0"/>
        <v>11025</v>
      </c>
      <c r="AI8" s="95">
        <f t="shared" si="0"/>
        <v>134114</v>
      </c>
      <c r="AJ8" s="95">
        <f t="shared" si="0"/>
        <v>228186</v>
      </c>
      <c r="AK8" s="95">
        <f t="shared" si="0"/>
        <v>10864</v>
      </c>
      <c r="AL8" s="95">
        <f t="shared" si="0"/>
        <v>97692</v>
      </c>
      <c r="AM8" s="95">
        <f t="shared" si="0"/>
        <v>8130</v>
      </c>
      <c r="AN8" s="95">
        <f t="shared" si="0"/>
        <v>2702</v>
      </c>
      <c r="AO8" s="95">
        <f t="shared" si="0"/>
        <v>6096</v>
      </c>
      <c r="AP8" s="95">
        <f t="shared" si="0"/>
        <v>2881</v>
      </c>
      <c r="AQ8" s="95">
        <f t="shared" si="0"/>
        <v>294</v>
      </c>
      <c r="AR8" s="95">
        <f t="shared" si="0"/>
        <v>586</v>
      </c>
      <c r="AS8" s="95">
        <f t="shared" si="0"/>
        <v>63.000000000000895</v>
      </c>
      <c r="AT8" s="202">
        <f t="shared" si="0"/>
        <v>112.21383603207012</v>
      </c>
      <c r="AU8" s="94"/>
    </row>
    <row r="9" spans="2:67" ht="15.75" thickBot="1">
      <c r="C9" s="69">
        <f>(C6*F6+'Múltiple 2var. Complemento'!C6*'Múltiple 2var. Complemento'!F6)/(F6+'Múltiple 2var. Complemento'!F6)</f>
        <v>2.7796557837051612</v>
      </c>
      <c r="F9" s="89">
        <f>(C6*F6+'Múltiple 2var. Complemento'!C6*'Múltiple 2var. Complemento'!F6)/(C6+'Múltiple 2var. Complemento'!C6)</f>
        <v>0.92288580622788952</v>
      </c>
      <c r="J9" s="89"/>
      <c r="AF9" s="185"/>
      <c r="BG9" s="216">
        <f>$AN$8</f>
        <v>2702</v>
      </c>
      <c r="BH9" s="96">
        <f>$AI$8</f>
        <v>134114</v>
      </c>
      <c r="BI9" s="96">
        <f>$AJ$8</f>
        <v>228186</v>
      </c>
      <c r="BJ9" s="96">
        <f>$AG$8</f>
        <v>18407</v>
      </c>
      <c r="BK9" s="96">
        <f>$AK$8</f>
        <v>10864</v>
      </c>
      <c r="BL9" s="96">
        <f>$W$8</f>
        <v>977</v>
      </c>
    </row>
    <row r="10" spans="2:67" ht="15.75" thickBot="1">
      <c r="C10" s="113">
        <f>MEDIAN(C2,'Múltiple 2var. Complemento'!C6)</f>
        <v>2.4942794018399721</v>
      </c>
      <c r="F10" s="177">
        <f>MEDIAN(F2,'Múltiple 2var. Complemento'!F6)</f>
        <v>0.88676313035973342</v>
      </c>
      <c r="J10" s="89"/>
      <c r="N10" s="69" t="s">
        <v>81</v>
      </c>
      <c r="O10" s="78" t="s">
        <v>43</v>
      </c>
      <c r="P10" s="80" t="s">
        <v>44</v>
      </c>
      <c r="Q10" s="87" t="s">
        <v>45</v>
      </c>
      <c r="S10" s="99">
        <f>P11</f>
        <v>1</v>
      </c>
      <c r="T10" s="100">
        <f>Q11</f>
        <v>7</v>
      </c>
      <c r="U10" s="199">
        <f>O11</f>
        <v>1</v>
      </c>
      <c r="V10">
        <f>$X$2*T10+$X$3*U10+$X$4</f>
        <v>-4.6219256534417053E-2</v>
      </c>
      <c r="W10" s="67">
        <f>POWER(T10,2)</f>
        <v>49</v>
      </c>
      <c r="X10" s="67">
        <f>POWER(U10,2)</f>
        <v>1</v>
      </c>
      <c r="Y10" s="67">
        <f>PRODUCT(T10:U10)</f>
        <v>7</v>
      </c>
      <c r="Z10" s="67">
        <f>$S10*T10</f>
        <v>7</v>
      </c>
      <c r="AA10" s="67">
        <f>$S10*U10</f>
        <v>1</v>
      </c>
      <c r="AB10" s="67">
        <f>$BD$15*T10+$BD$23*U10+$BD$31</f>
        <v>-4.6219256534417053E-2</v>
      </c>
      <c r="AC10" s="67">
        <f>POWER(AB10-$AB$7,2)</f>
        <v>20.668109528484337</v>
      </c>
      <c r="AD10" s="67">
        <f>POWER(S10-$S$7,2)</f>
        <v>12.25</v>
      </c>
      <c r="AE10" s="67">
        <f>POWER(T10,4)</f>
        <v>2401</v>
      </c>
      <c r="AF10" s="186">
        <f>POWER(U10,4)</f>
        <v>1</v>
      </c>
      <c r="AG10" s="67">
        <f>POWER(T10,3)</f>
        <v>343</v>
      </c>
      <c r="AH10" s="67">
        <f>POWER(U10,3)</f>
        <v>1</v>
      </c>
      <c r="AI10" s="67">
        <f>PRODUCT(W10:X10)</f>
        <v>49</v>
      </c>
      <c r="AJ10" s="67">
        <f>PRODUCT(AG10,U10)</f>
        <v>343</v>
      </c>
      <c r="AK10" s="67">
        <f>PRODUCT(W10,U10)</f>
        <v>49</v>
      </c>
      <c r="AL10" s="67">
        <f>PRODUCT(T10,AH10)</f>
        <v>7</v>
      </c>
      <c r="AM10" s="67">
        <f>PRODUCT(T10,X10)</f>
        <v>7</v>
      </c>
      <c r="AN10" s="67">
        <f>PRODUCT(W10,S10)</f>
        <v>49</v>
      </c>
      <c r="AO10" s="67">
        <f>PRODUCT(X10,S10)</f>
        <v>1</v>
      </c>
      <c r="AP10" s="67">
        <f>PRODUCT(Y10,S10)</f>
        <v>7</v>
      </c>
      <c r="AQ10" s="67">
        <f>PRODUCT(T10,S10)</f>
        <v>7</v>
      </c>
      <c r="AR10" s="67">
        <f>PRODUCT(U10,S10)</f>
        <v>1</v>
      </c>
      <c r="AS10" s="203">
        <f>$AG$1*POWER(T10,2)+$AG$2*POWER(U10,2)+$AG$3*PRODUCT(T10:U10)+$AG$4*T10+$AG$5*U10+$AG$6</f>
        <v>1.5903071930281785</v>
      </c>
      <c r="AT10" s="204">
        <f>POWER(AS10-$AS$7,2)</f>
        <v>8.4663122309439292</v>
      </c>
      <c r="AU10" s="67"/>
      <c r="BG10" s="216">
        <f>$AO$8</f>
        <v>6096</v>
      </c>
      <c r="BH10" s="96">
        <f>$AF$8</f>
        <v>127687</v>
      </c>
      <c r="BI10" s="96">
        <f>$AL$8</f>
        <v>97692</v>
      </c>
      <c r="BJ10" s="96">
        <f>$AM$8</f>
        <v>8130</v>
      </c>
      <c r="BK10" s="96">
        <f>$AH$8</f>
        <v>11025</v>
      </c>
      <c r="BL10" s="96">
        <f>$X$8</f>
        <v>1015</v>
      </c>
    </row>
    <row r="11" spans="2:67" ht="15.75" thickBot="1">
      <c r="B11">
        <f>MEDIAN(C11:E11)</f>
        <v>51</v>
      </c>
      <c r="C11" s="69">
        <v>51</v>
      </c>
      <c r="D11" s="69">
        <v>39</v>
      </c>
      <c r="E11" s="69">
        <v>53</v>
      </c>
      <c r="M11" s="103">
        <f t="shared" ref="M11:M12" si="1">O11-$O$11+1</f>
        <v>1</v>
      </c>
      <c r="N11" s="69">
        <v>1</v>
      </c>
      <c r="O11" s="78">
        <v>1</v>
      </c>
      <c r="P11" s="80">
        <v>1</v>
      </c>
      <c r="Q11" s="87">
        <v>7</v>
      </c>
      <c r="S11" s="99">
        <f t="shared" ref="S11:S23" si="2">P12</f>
        <v>-1</v>
      </c>
      <c r="T11" s="100">
        <f t="shared" ref="T11:T23" si="3">Q12</f>
        <v>3</v>
      </c>
      <c r="U11" s="199">
        <f t="shared" ref="U11:U23" si="4">O12</f>
        <v>2</v>
      </c>
      <c r="V11">
        <f t="shared" ref="V11:V17" si="5">$X$2*T11+$X$3*U11+$X$4</f>
        <v>1.8433439824964366</v>
      </c>
      <c r="W11" s="67">
        <f t="shared" ref="W11:X17" si="6">POWER(T11,2)</f>
        <v>9</v>
      </c>
      <c r="X11" s="67">
        <f t="shared" si="6"/>
        <v>4</v>
      </c>
      <c r="Y11" s="67">
        <f t="shared" ref="Y11:Y17" si="7">PRODUCT(T11:U11)</f>
        <v>6</v>
      </c>
      <c r="Z11" s="67">
        <f t="shared" ref="Z11:AA17" si="8">$S11*T11</f>
        <v>-3</v>
      </c>
      <c r="AA11" s="67">
        <f t="shared" si="8"/>
        <v>-2</v>
      </c>
      <c r="AB11" s="67">
        <f t="shared" ref="AB11:AB17" si="9">$BD$15*T11+$BD$23*U11+$BD$31</f>
        <v>1.8433439824964366</v>
      </c>
      <c r="AC11" s="67">
        <f t="shared" ref="AC11:AC17" si="10">POWER(AB11-$AB$7,2)</f>
        <v>7.0578211953378887</v>
      </c>
      <c r="AD11" s="67">
        <f t="shared" ref="AD11:AD17" si="11">POWER(S11-$S$7,2)</f>
        <v>30.25</v>
      </c>
      <c r="AE11" s="67">
        <f>POWER(T11,4)</f>
        <v>81</v>
      </c>
      <c r="AF11" s="186">
        <f>POWER(U11,4)</f>
        <v>16</v>
      </c>
      <c r="AG11" s="67">
        <f t="shared" ref="AG11:AH17" si="12">POWER(T11,3)</f>
        <v>27</v>
      </c>
      <c r="AH11" s="67">
        <f t="shared" si="12"/>
        <v>8</v>
      </c>
      <c r="AI11" s="67">
        <f>PRODUCT(W11:X11)</f>
        <v>36</v>
      </c>
      <c r="AJ11" s="67">
        <f t="shared" ref="AJ11:AJ17" si="13">PRODUCT(AG11,U11)</f>
        <v>54</v>
      </c>
      <c r="AK11" s="67">
        <f t="shared" ref="AK11:AK17" si="14">PRODUCT(W11,U11)</f>
        <v>18</v>
      </c>
      <c r="AL11" s="67">
        <f t="shared" ref="AL11:AL17" si="15">PRODUCT(T11,AH11)</f>
        <v>24</v>
      </c>
      <c r="AM11" s="67">
        <f t="shared" ref="AM11:AM17" si="16">PRODUCT(T11,X11)</f>
        <v>12</v>
      </c>
      <c r="AN11" s="67">
        <f t="shared" ref="AN11:AN17" si="17">PRODUCT(W11,S11)</f>
        <v>-9</v>
      </c>
      <c r="AO11" s="67">
        <f t="shared" ref="AO11:AO17" si="18">PRODUCT(X11,S11)</f>
        <v>-4</v>
      </c>
      <c r="AP11" s="67">
        <f t="shared" ref="AP11:AP17" si="19">PRODUCT(Y11,S11)</f>
        <v>-6</v>
      </c>
      <c r="AQ11" s="67">
        <f t="shared" ref="AQ11:AQ17" si="20">PRODUCT(T11,S11)</f>
        <v>-3</v>
      </c>
      <c r="AR11" s="67">
        <f t="shared" ref="AR11:AR17" si="21">PRODUCT(U11,S11)</f>
        <v>-2</v>
      </c>
      <c r="AS11" s="203">
        <f t="shared" ref="AS11:AS17" si="22">$AG$1*POWER(T11,2)+$AG$2*POWER(U11,2)+$AG$3*PRODUCT(T11:U11)+$AG$4*T11+$AG$5*U11+$AG$6</f>
        <v>-1.1096872446726556</v>
      </c>
      <c r="AT11" s="204">
        <f t="shared" ref="AT11:AT17" si="23">POWER(AS11-$AS$7,2)</f>
        <v>31.468590983043807</v>
      </c>
      <c r="AU11" s="67"/>
      <c r="BD11" s="101"/>
      <c r="BG11" s="216">
        <f>$AP$8</f>
        <v>2881</v>
      </c>
      <c r="BH11" s="96">
        <f>$AL$8</f>
        <v>97692</v>
      </c>
      <c r="BI11" s="96">
        <f>$AI$8</f>
        <v>134114</v>
      </c>
      <c r="BJ11" s="96">
        <f>$AK$8</f>
        <v>10864</v>
      </c>
      <c r="BK11" s="96">
        <f>$AM$8</f>
        <v>8130</v>
      </c>
      <c r="BL11" s="96">
        <f>$Y$8</f>
        <v>732</v>
      </c>
    </row>
    <row r="12" spans="2:67" ht="15.75" thickBot="1">
      <c r="B12" s="118">
        <f>MEDIAN(C12:E12)</f>
        <v>0.66</v>
      </c>
      <c r="C12" s="178">
        <v>0.97</v>
      </c>
      <c r="D12" s="178">
        <v>0.65</v>
      </c>
      <c r="E12" s="178">
        <v>0.66</v>
      </c>
      <c r="M12" s="103">
        <f t="shared" si="1"/>
        <v>2</v>
      </c>
      <c r="N12" s="69">
        <f>N11+1</f>
        <v>2</v>
      </c>
      <c r="O12" s="218">
        <v>2</v>
      </c>
      <c r="P12" s="219">
        <v>-1</v>
      </c>
      <c r="Q12" s="220">
        <v>3</v>
      </c>
      <c r="S12" s="99">
        <f t="shared" si="2"/>
        <v>2</v>
      </c>
      <c r="T12" s="100">
        <f t="shared" si="3"/>
        <v>5</v>
      </c>
      <c r="U12" s="199">
        <f t="shared" si="4"/>
        <v>3</v>
      </c>
      <c r="V12">
        <f t="shared" si="5"/>
        <v>1.8709613448454703</v>
      </c>
      <c r="W12" s="67">
        <f t="shared" si="6"/>
        <v>25</v>
      </c>
      <c r="X12" s="67">
        <f t="shared" si="6"/>
        <v>9</v>
      </c>
      <c r="Y12" s="67">
        <f t="shared" si="7"/>
        <v>15</v>
      </c>
      <c r="Z12" s="67">
        <f t="shared" si="8"/>
        <v>10</v>
      </c>
      <c r="AA12" s="67">
        <f t="shared" si="8"/>
        <v>6</v>
      </c>
      <c r="AB12" s="67">
        <f t="shared" si="9"/>
        <v>1.8709613448454703</v>
      </c>
      <c r="AC12" s="67">
        <f t="shared" si="10"/>
        <v>6.9118442502967339</v>
      </c>
      <c r="AD12" s="67">
        <f t="shared" si="11"/>
        <v>6.25</v>
      </c>
      <c r="AE12" s="67">
        <f t="shared" ref="AE12:AF17" si="24">POWER(T12,4)</f>
        <v>625</v>
      </c>
      <c r="AF12" s="186">
        <f t="shared" si="24"/>
        <v>81</v>
      </c>
      <c r="AG12" s="67">
        <f t="shared" si="12"/>
        <v>125</v>
      </c>
      <c r="AH12" s="67">
        <f t="shared" si="12"/>
        <v>27</v>
      </c>
      <c r="AI12" s="67">
        <f t="shared" ref="AI12:AI17" si="25">PRODUCT(W12:X12)</f>
        <v>225</v>
      </c>
      <c r="AJ12" s="67">
        <f t="shared" si="13"/>
        <v>375</v>
      </c>
      <c r="AK12" s="67">
        <f t="shared" si="14"/>
        <v>75</v>
      </c>
      <c r="AL12" s="67">
        <f t="shared" si="15"/>
        <v>135</v>
      </c>
      <c r="AM12" s="67">
        <f t="shared" si="16"/>
        <v>45</v>
      </c>
      <c r="AN12" s="67">
        <f t="shared" si="17"/>
        <v>50</v>
      </c>
      <c r="AO12" s="67">
        <f t="shared" si="18"/>
        <v>18</v>
      </c>
      <c r="AP12" s="67">
        <f t="shared" si="19"/>
        <v>30</v>
      </c>
      <c r="AQ12" s="67">
        <f t="shared" si="20"/>
        <v>10</v>
      </c>
      <c r="AR12" s="67">
        <f t="shared" si="21"/>
        <v>6</v>
      </c>
      <c r="AS12" s="203">
        <f t="shared" si="22"/>
        <v>1.6652402811523617</v>
      </c>
      <c r="AT12" s="204">
        <f t="shared" si="23"/>
        <v>8.0358626636015043</v>
      </c>
      <c r="AU12" s="67"/>
      <c r="BA12" s="215">
        <f>$Z$8</f>
        <v>294</v>
      </c>
      <c r="BB12" s="67">
        <f>$Y$8</f>
        <v>732</v>
      </c>
      <c r="BC12" s="67">
        <f>$T$8</f>
        <v>83</v>
      </c>
      <c r="BD12" s="101"/>
      <c r="BG12" s="216">
        <f>$AQ$8</f>
        <v>294</v>
      </c>
      <c r="BH12" s="96">
        <f>$AM$8</f>
        <v>8130</v>
      </c>
      <c r="BI12" s="96">
        <f>$AK$8</f>
        <v>10864</v>
      </c>
      <c r="BJ12" s="96">
        <f>$W$8</f>
        <v>977</v>
      </c>
      <c r="BK12" s="96">
        <f>$Y$8</f>
        <v>732</v>
      </c>
      <c r="BL12" s="96">
        <f>$T$8</f>
        <v>83</v>
      </c>
    </row>
    <row r="13" spans="2:67" ht="15.75" thickBot="1">
      <c r="C13" s="69">
        <v>2.2585217170051664</v>
      </c>
      <c r="F13" s="89">
        <v>0.81725869667484441</v>
      </c>
      <c r="G13" s="69">
        <v>2.1772692343412827</v>
      </c>
      <c r="J13" s="89">
        <v>0.96651286522917912</v>
      </c>
      <c r="K13" s="102">
        <f t="shared" ref="K13:K18" si="26">MEDIAN(C13,G13)</f>
        <v>2.2178954756732248</v>
      </c>
      <c r="L13" s="103"/>
      <c r="M13" s="103">
        <f>O13-$O$11+1</f>
        <v>3</v>
      </c>
      <c r="N13" s="69">
        <f t="shared" ref="N13:N21" si="27">N12+1</f>
        <v>3</v>
      </c>
      <c r="O13" s="78">
        <v>3</v>
      </c>
      <c r="P13" s="80">
        <v>2</v>
      </c>
      <c r="Q13" s="87">
        <v>5</v>
      </c>
      <c r="S13" s="99">
        <f t="shared" si="2"/>
        <v>4</v>
      </c>
      <c r="T13" s="100">
        <f t="shared" si="3"/>
        <v>6</v>
      </c>
      <c r="U13" s="199">
        <f t="shared" si="4"/>
        <v>4</v>
      </c>
      <c r="V13">
        <f t="shared" si="5"/>
        <v>2.2089030199748079</v>
      </c>
      <c r="W13" s="67">
        <f t="shared" si="6"/>
        <v>36</v>
      </c>
      <c r="X13" s="67">
        <f t="shared" si="6"/>
        <v>16</v>
      </c>
      <c r="Y13" s="67">
        <f t="shared" si="7"/>
        <v>24</v>
      </c>
      <c r="Z13" s="67">
        <f t="shared" si="8"/>
        <v>24</v>
      </c>
      <c r="AA13" s="67">
        <f t="shared" si="8"/>
        <v>16</v>
      </c>
      <c r="AB13" s="67">
        <f t="shared" si="9"/>
        <v>2.2089030199748079</v>
      </c>
      <c r="AC13" s="67">
        <f t="shared" si="10"/>
        <v>5.2491253718805515</v>
      </c>
      <c r="AD13" s="67">
        <f t="shared" si="11"/>
        <v>0.25</v>
      </c>
      <c r="AE13" s="67">
        <f t="shared" si="24"/>
        <v>1296</v>
      </c>
      <c r="AF13" s="186">
        <f t="shared" si="24"/>
        <v>256</v>
      </c>
      <c r="AG13" s="67">
        <f t="shared" si="12"/>
        <v>216</v>
      </c>
      <c r="AH13" s="67">
        <f t="shared" si="12"/>
        <v>64</v>
      </c>
      <c r="AI13" s="67">
        <f t="shared" si="25"/>
        <v>576</v>
      </c>
      <c r="AJ13" s="67">
        <f t="shared" si="13"/>
        <v>864</v>
      </c>
      <c r="AK13" s="67">
        <f t="shared" si="14"/>
        <v>144</v>
      </c>
      <c r="AL13" s="67">
        <f t="shared" si="15"/>
        <v>384</v>
      </c>
      <c r="AM13" s="67">
        <f t="shared" si="16"/>
        <v>96</v>
      </c>
      <c r="AN13" s="67">
        <f t="shared" si="17"/>
        <v>144</v>
      </c>
      <c r="AO13" s="67">
        <f t="shared" si="18"/>
        <v>64</v>
      </c>
      <c r="AP13" s="67">
        <f t="shared" si="19"/>
        <v>96</v>
      </c>
      <c r="AQ13" s="67">
        <f t="shared" si="20"/>
        <v>24</v>
      </c>
      <c r="AR13" s="67">
        <f t="shared" si="21"/>
        <v>16</v>
      </c>
      <c r="AS13" s="203">
        <f t="shared" si="22"/>
        <v>3.279379120571309</v>
      </c>
      <c r="AT13" s="204">
        <f t="shared" si="23"/>
        <v>1.4899153312974271</v>
      </c>
      <c r="AU13" s="67"/>
      <c r="BA13" s="215">
        <f>$AA$8</f>
        <v>586</v>
      </c>
      <c r="BB13" s="67">
        <f>$X$8</f>
        <v>1015</v>
      </c>
      <c r="BC13" s="67">
        <f>$U$8</f>
        <v>105</v>
      </c>
      <c r="BD13" s="101"/>
      <c r="BG13" s="216">
        <f>$AR$8</f>
        <v>586</v>
      </c>
      <c r="BH13" s="96">
        <f>$AH$8</f>
        <v>11025</v>
      </c>
      <c r="BI13" s="96">
        <f>$AM$8</f>
        <v>8130</v>
      </c>
      <c r="BJ13" s="96">
        <f>$Y$8</f>
        <v>732</v>
      </c>
      <c r="BK13" s="96">
        <f>$X$8</f>
        <v>1015</v>
      </c>
      <c r="BL13" s="96">
        <f>$U$8</f>
        <v>105</v>
      </c>
    </row>
    <row r="14" spans="2:67" ht="15.75" thickBot="1">
      <c r="C14" s="69">
        <v>4.0140342100780302</v>
      </c>
      <c r="F14" s="89">
        <v>0.82433869558908823</v>
      </c>
      <c r="G14" s="69">
        <v>4.1524212985537288</v>
      </c>
      <c r="J14" s="89">
        <v>0.96587080612127996</v>
      </c>
      <c r="K14" s="102">
        <f t="shared" si="26"/>
        <v>4.0832277543158799</v>
      </c>
      <c r="L14" s="103"/>
      <c r="M14" s="103">
        <f t="shared" ref="M14:M15" si="28">O14-$O$11+1</f>
        <v>4</v>
      </c>
      <c r="N14" s="69">
        <f t="shared" si="27"/>
        <v>4</v>
      </c>
      <c r="O14" s="78">
        <v>4</v>
      </c>
      <c r="P14" s="80">
        <v>4</v>
      </c>
      <c r="Q14" s="87">
        <v>6</v>
      </c>
      <c r="S14" s="99">
        <f t="shared" si="2"/>
        <v>4</v>
      </c>
      <c r="T14" s="100">
        <f t="shared" si="3"/>
        <v>5</v>
      </c>
      <c r="U14" s="199">
        <f t="shared" si="4"/>
        <v>5</v>
      </c>
      <c r="V14">
        <f t="shared" si="5"/>
        <v>3.1674933206647515</v>
      </c>
      <c r="W14" s="67">
        <f t="shared" si="6"/>
        <v>25</v>
      </c>
      <c r="X14" s="67">
        <f t="shared" si="6"/>
        <v>25</v>
      </c>
      <c r="Y14" s="67">
        <f t="shared" si="7"/>
        <v>25</v>
      </c>
      <c r="Z14" s="67">
        <f t="shared" si="8"/>
        <v>20</v>
      </c>
      <c r="AA14" s="67">
        <f t="shared" si="8"/>
        <v>20</v>
      </c>
      <c r="AB14" s="67">
        <f t="shared" si="9"/>
        <v>3.1674933206647515</v>
      </c>
      <c r="AC14" s="67">
        <f t="shared" si="10"/>
        <v>1.7755740504730484</v>
      </c>
      <c r="AD14" s="67">
        <f t="shared" si="11"/>
        <v>0.25</v>
      </c>
      <c r="AE14" s="67">
        <f t="shared" si="24"/>
        <v>625</v>
      </c>
      <c r="AF14" s="186">
        <f t="shared" si="24"/>
        <v>625</v>
      </c>
      <c r="AG14" s="67">
        <f t="shared" si="12"/>
        <v>125</v>
      </c>
      <c r="AH14" s="67">
        <f t="shared" si="12"/>
        <v>125</v>
      </c>
      <c r="AI14" s="67">
        <f t="shared" si="25"/>
        <v>625</v>
      </c>
      <c r="AJ14" s="67">
        <f t="shared" si="13"/>
        <v>625</v>
      </c>
      <c r="AK14" s="67">
        <f t="shared" si="14"/>
        <v>125</v>
      </c>
      <c r="AL14" s="67">
        <f t="shared" si="15"/>
        <v>625</v>
      </c>
      <c r="AM14" s="67">
        <f t="shared" si="16"/>
        <v>125</v>
      </c>
      <c r="AN14" s="67">
        <f t="shared" si="17"/>
        <v>100</v>
      </c>
      <c r="AO14" s="67">
        <f t="shared" si="18"/>
        <v>100</v>
      </c>
      <c r="AP14" s="67">
        <f t="shared" si="19"/>
        <v>100</v>
      </c>
      <c r="AQ14" s="67">
        <f t="shared" si="20"/>
        <v>20</v>
      </c>
      <c r="AR14" s="67">
        <f t="shared" si="21"/>
        <v>20</v>
      </c>
      <c r="AS14" s="203">
        <f t="shared" si="22"/>
        <v>3.5640448127407494</v>
      </c>
      <c r="AT14" s="204">
        <f t="shared" si="23"/>
        <v>0.87601211255761868</v>
      </c>
      <c r="AU14" s="67"/>
      <c r="BA14" s="215">
        <f>$S$8</f>
        <v>63</v>
      </c>
      <c r="BB14" s="67">
        <f>$U$8</f>
        <v>105</v>
      </c>
      <c r="BC14" s="67">
        <f>$R$8</f>
        <v>14</v>
      </c>
      <c r="BD14" s="101"/>
      <c r="BG14" s="216">
        <f>$S$8</f>
        <v>63</v>
      </c>
      <c r="BH14" s="96">
        <f>$X$8</f>
        <v>1015</v>
      </c>
      <c r="BI14" s="96">
        <f>$Y$8</f>
        <v>732</v>
      </c>
      <c r="BJ14" s="96">
        <f>$T$8</f>
        <v>83</v>
      </c>
      <c r="BK14" s="96">
        <f>$U$8</f>
        <v>105</v>
      </c>
      <c r="BL14">
        <f>$R$8</f>
        <v>14</v>
      </c>
      <c r="BM14" s="205" t="e">
        <f ca="1">[1]!xMatDet(BG9:BL14,200)</f>
        <v>#NAME?</v>
      </c>
    </row>
    <row r="15" spans="2:67" ht="15.75" thickBot="1">
      <c r="C15" s="69">
        <v>5.1972283061611533</v>
      </c>
      <c r="F15" s="89">
        <v>0.75783737263813222</v>
      </c>
      <c r="G15" s="69">
        <v>5.0294929223089513</v>
      </c>
      <c r="J15" s="89">
        <v>0.96488377420200677</v>
      </c>
      <c r="K15" s="102">
        <f t="shared" si="26"/>
        <v>5.1133606142350523</v>
      </c>
      <c r="L15" s="103"/>
      <c r="M15" s="103">
        <f t="shared" si="28"/>
        <v>5</v>
      </c>
      <c r="N15" s="69">
        <f t="shared" si="27"/>
        <v>5</v>
      </c>
      <c r="O15" s="218">
        <v>5</v>
      </c>
      <c r="P15" s="221">
        <v>4</v>
      </c>
      <c r="Q15" s="220">
        <v>5</v>
      </c>
      <c r="S15" s="99">
        <f t="shared" si="2"/>
        <v>4</v>
      </c>
      <c r="T15" s="100">
        <f t="shared" si="3"/>
        <v>4</v>
      </c>
      <c r="U15" s="199">
        <f t="shared" si="4"/>
        <v>6</v>
      </c>
      <c r="V15">
        <f t="shared" si="5"/>
        <v>4.1260836213546952</v>
      </c>
      <c r="W15" s="67">
        <f t="shared" si="6"/>
        <v>16</v>
      </c>
      <c r="X15" s="67">
        <f t="shared" si="6"/>
        <v>36</v>
      </c>
      <c r="Y15" s="67">
        <f t="shared" si="7"/>
        <v>24</v>
      </c>
      <c r="Z15" s="67">
        <f t="shared" si="8"/>
        <v>16</v>
      </c>
      <c r="AA15" s="67">
        <f t="shared" si="8"/>
        <v>24</v>
      </c>
      <c r="AB15" s="67">
        <f t="shared" si="9"/>
        <v>4.1260836213546952</v>
      </c>
      <c r="AC15" s="67">
        <f t="shared" si="10"/>
        <v>0.13981345821921828</v>
      </c>
      <c r="AD15" s="67">
        <f t="shared" si="11"/>
        <v>0.25</v>
      </c>
      <c r="AE15" s="67">
        <f t="shared" si="24"/>
        <v>256</v>
      </c>
      <c r="AF15" s="186">
        <f t="shared" si="24"/>
        <v>1296</v>
      </c>
      <c r="AG15" s="67">
        <f t="shared" si="12"/>
        <v>64</v>
      </c>
      <c r="AH15" s="67">
        <f t="shared" si="12"/>
        <v>216</v>
      </c>
      <c r="AI15" s="67">
        <f t="shared" si="25"/>
        <v>576</v>
      </c>
      <c r="AJ15" s="67">
        <f t="shared" si="13"/>
        <v>384</v>
      </c>
      <c r="AK15" s="67">
        <f t="shared" si="14"/>
        <v>96</v>
      </c>
      <c r="AL15" s="67">
        <f t="shared" si="15"/>
        <v>864</v>
      </c>
      <c r="AM15" s="67">
        <f t="shared" si="16"/>
        <v>144</v>
      </c>
      <c r="AN15" s="67">
        <f t="shared" si="17"/>
        <v>64</v>
      </c>
      <c r="AO15" s="67">
        <f t="shared" si="18"/>
        <v>144</v>
      </c>
      <c r="AP15" s="67">
        <f t="shared" si="19"/>
        <v>96</v>
      </c>
      <c r="AQ15" s="67">
        <f t="shared" si="20"/>
        <v>16</v>
      </c>
      <c r="AR15" s="67">
        <f t="shared" si="21"/>
        <v>24</v>
      </c>
      <c r="AS15" s="203">
        <f t="shared" si="22"/>
        <v>4.0918820368673918</v>
      </c>
      <c r="AT15" s="204">
        <f t="shared" si="23"/>
        <v>0.16656027183156114</v>
      </c>
      <c r="AU15" s="67"/>
      <c r="BD15" s="105">
        <f>MDETERM(BA12:BC14)/MDETERM(BA16:BC18)</f>
        <v>-0.31032431278030337</v>
      </c>
      <c r="BM15" s="106">
        <f>MDETERM(BG9:BL14)/MDETERM(BG16:BL21)</f>
        <v>1.8945755046947777E-2</v>
      </c>
      <c r="BO15" t="e">
        <f ca="1">BM14/BM16</f>
        <v>#NAME?</v>
      </c>
    </row>
    <row r="16" spans="2:67" ht="15.75" thickBot="1">
      <c r="C16" s="69">
        <v>7.547296880793354</v>
      </c>
      <c r="F16" s="89">
        <v>0.75483434040974595</v>
      </c>
      <c r="G16" s="69">
        <v>7.1201659261545585</v>
      </c>
      <c r="J16" s="89">
        <v>0.96512387331314009</v>
      </c>
      <c r="K16" s="102">
        <f t="shared" si="26"/>
        <v>7.3337314034739567</v>
      </c>
      <c r="L16" s="103"/>
      <c r="M16" s="103"/>
      <c r="N16" s="69">
        <f t="shared" si="27"/>
        <v>6</v>
      </c>
      <c r="O16" s="78">
        <v>6</v>
      </c>
      <c r="P16" s="80">
        <v>4</v>
      </c>
      <c r="Q16" s="87">
        <v>4</v>
      </c>
      <c r="S16" s="99">
        <f t="shared" si="2"/>
        <v>4</v>
      </c>
      <c r="T16" s="100">
        <f t="shared" si="3"/>
        <v>3</v>
      </c>
      <c r="U16" s="199">
        <f t="shared" si="4"/>
        <v>7</v>
      </c>
      <c r="V16">
        <f t="shared" si="5"/>
        <v>5.0846739220446393</v>
      </c>
      <c r="W16" s="67">
        <f t="shared" si="6"/>
        <v>9</v>
      </c>
      <c r="X16" s="67">
        <f t="shared" si="6"/>
        <v>49</v>
      </c>
      <c r="Y16" s="67">
        <f t="shared" si="7"/>
        <v>21</v>
      </c>
      <c r="Z16" s="67">
        <f t="shared" si="8"/>
        <v>12</v>
      </c>
      <c r="AA16" s="67">
        <f t="shared" si="8"/>
        <v>28</v>
      </c>
      <c r="AB16" s="67">
        <f t="shared" si="9"/>
        <v>5.0846739220446393</v>
      </c>
      <c r="AC16" s="67">
        <f t="shared" si="10"/>
        <v>0.34184359511906198</v>
      </c>
      <c r="AD16" s="67">
        <f t="shared" si="11"/>
        <v>0.25</v>
      </c>
      <c r="AE16" s="67">
        <f t="shared" si="24"/>
        <v>81</v>
      </c>
      <c r="AF16" s="186">
        <f t="shared" si="24"/>
        <v>2401</v>
      </c>
      <c r="AG16" s="67">
        <f t="shared" si="12"/>
        <v>27</v>
      </c>
      <c r="AH16" s="67">
        <f t="shared" si="12"/>
        <v>343</v>
      </c>
      <c r="AI16" s="67">
        <f t="shared" si="25"/>
        <v>441</v>
      </c>
      <c r="AJ16" s="67">
        <f t="shared" si="13"/>
        <v>189</v>
      </c>
      <c r="AK16" s="67">
        <f t="shared" si="14"/>
        <v>63</v>
      </c>
      <c r="AL16" s="67">
        <f t="shared" si="15"/>
        <v>1029</v>
      </c>
      <c r="AM16" s="67">
        <f t="shared" si="16"/>
        <v>147</v>
      </c>
      <c r="AN16" s="67">
        <f t="shared" si="17"/>
        <v>36</v>
      </c>
      <c r="AO16" s="67">
        <f t="shared" si="18"/>
        <v>196</v>
      </c>
      <c r="AP16" s="67">
        <f t="shared" si="19"/>
        <v>84</v>
      </c>
      <c r="AQ16" s="67">
        <f t="shared" si="20"/>
        <v>12</v>
      </c>
      <c r="AR16" s="67">
        <f t="shared" si="21"/>
        <v>28</v>
      </c>
      <c r="AS16" s="203">
        <f t="shared" si="22"/>
        <v>4.8628907929512346</v>
      </c>
      <c r="AT16" s="204">
        <f t="shared" si="23"/>
        <v>0.13168972760872941</v>
      </c>
      <c r="AU16" s="67"/>
      <c r="BA16" s="67">
        <f>$W$8</f>
        <v>977</v>
      </c>
      <c r="BB16" s="67">
        <f>$Y$8</f>
        <v>732</v>
      </c>
      <c r="BC16" s="67">
        <f>$T$8</f>
        <v>83</v>
      </c>
      <c r="BD16" s="101"/>
      <c r="BG16" s="120">
        <f>$AE$8</f>
        <v>417161</v>
      </c>
      <c r="BH16" s="120">
        <f>$AI$8</f>
        <v>134114</v>
      </c>
      <c r="BI16" s="120">
        <f>$AJ$8</f>
        <v>228186</v>
      </c>
      <c r="BJ16" s="120">
        <f>$AG$8</f>
        <v>18407</v>
      </c>
      <c r="BK16" s="120">
        <f>$AK$8</f>
        <v>10864</v>
      </c>
      <c r="BL16" s="96">
        <f>$W$8</f>
        <v>977</v>
      </c>
      <c r="BM16" s="205" t="e">
        <f ca="1">[1]!xMatDet(BG16:BL21,200)</f>
        <v>#NAME?</v>
      </c>
    </row>
    <row r="17" spans="2:65" ht="15.75" thickBot="1">
      <c r="C17" s="69">
        <v>7.4251249607123899</v>
      </c>
      <c r="F17" s="89">
        <v>0.7923974514057438</v>
      </c>
      <c r="G17" s="69">
        <v>8.1628793615415365</v>
      </c>
      <c r="J17" s="89">
        <v>0.96480138808125582</v>
      </c>
      <c r="K17" s="102">
        <f t="shared" si="26"/>
        <v>7.7940021611269632</v>
      </c>
      <c r="L17" s="103"/>
      <c r="M17" s="103"/>
      <c r="N17" s="69">
        <f t="shared" si="27"/>
        <v>7</v>
      </c>
      <c r="O17" s="218">
        <v>7</v>
      </c>
      <c r="P17" s="221">
        <v>4</v>
      </c>
      <c r="Q17" s="220">
        <v>3</v>
      </c>
      <c r="S17" s="99">
        <f t="shared" si="2"/>
        <v>5</v>
      </c>
      <c r="T17" s="100">
        <f t="shared" si="3"/>
        <v>3</v>
      </c>
      <c r="U17" s="199">
        <f t="shared" si="4"/>
        <v>8</v>
      </c>
      <c r="V17">
        <f t="shared" si="5"/>
        <v>5.732939909954279</v>
      </c>
      <c r="W17" s="67">
        <f t="shared" si="6"/>
        <v>9</v>
      </c>
      <c r="X17" s="67">
        <f t="shared" si="6"/>
        <v>64</v>
      </c>
      <c r="Y17" s="67">
        <f t="shared" si="7"/>
        <v>24</v>
      </c>
      <c r="Z17" s="67">
        <f t="shared" si="8"/>
        <v>15</v>
      </c>
      <c r="AA17" s="67">
        <f t="shared" si="8"/>
        <v>40</v>
      </c>
      <c r="AB17" s="67">
        <f t="shared" si="9"/>
        <v>5.732939909954279</v>
      </c>
      <c r="AC17" s="67">
        <f t="shared" si="10"/>
        <v>1.5201408215580678</v>
      </c>
      <c r="AD17" s="67">
        <f t="shared" si="11"/>
        <v>0.25</v>
      </c>
      <c r="AE17" s="67">
        <f t="shared" si="24"/>
        <v>81</v>
      </c>
      <c r="AF17" s="186">
        <f t="shared" si="24"/>
        <v>4096</v>
      </c>
      <c r="AG17" s="67">
        <f t="shared" si="12"/>
        <v>27</v>
      </c>
      <c r="AH17" s="67">
        <f t="shared" si="12"/>
        <v>512</v>
      </c>
      <c r="AI17" s="67">
        <f t="shared" si="25"/>
        <v>576</v>
      </c>
      <c r="AJ17" s="67">
        <f t="shared" si="13"/>
        <v>216</v>
      </c>
      <c r="AK17" s="67">
        <f t="shared" si="14"/>
        <v>72</v>
      </c>
      <c r="AL17" s="67">
        <f t="shared" si="15"/>
        <v>1536</v>
      </c>
      <c r="AM17" s="67">
        <f t="shared" si="16"/>
        <v>192</v>
      </c>
      <c r="AN17" s="67">
        <f t="shared" si="17"/>
        <v>45</v>
      </c>
      <c r="AO17" s="67">
        <f t="shared" si="18"/>
        <v>320</v>
      </c>
      <c r="AP17" s="67">
        <f t="shared" si="19"/>
        <v>120</v>
      </c>
      <c r="AQ17" s="67">
        <f t="shared" si="20"/>
        <v>15</v>
      </c>
      <c r="AR17" s="67">
        <f t="shared" si="21"/>
        <v>40</v>
      </c>
      <c r="AS17" s="203">
        <f t="shared" si="22"/>
        <v>5.8184064812723415</v>
      </c>
      <c r="AT17" s="204">
        <f t="shared" si="23"/>
        <v>1.7381956498607483</v>
      </c>
      <c r="AU17" s="67"/>
      <c r="BA17" s="67">
        <f>$Y$8</f>
        <v>732</v>
      </c>
      <c r="BB17" s="67">
        <f>$X$8</f>
        <v>1015</v>
      </c>
      <c r="BC17" s="67">
        <f>$U$8</f>
        <v>105</v>
      </c>
      <c r="BD17" s="101"/>
      <c r="BG17" s="120">
        <f>$AI$8</f>
        <v>134114</v>
      </c>
      <c r="BH17" s="120">
        <f>$AF$8</f>
        <v>127687</v>
      </c>
      <c r="BI17" s="120">
        <f>$AL$8</f>
        <v>97692</v>
      </c>
      <c r="BJ17" s="120">
        <f>$AM$8</f>
        <v>8130</v>
      </c>
      <c r="BK17" s="120">
        <f>$AH$8</f>
        <v>11025</v>
      </c>
      <c r="BL17" s="96">
        <f>$X$8</f>
        <v>1015</v>
      </c>
    </row>
    <row r="18" spans="2:65" ht="15.75" thickBot="1">
      <c r="C18" s="69">
        <v>7.6318829160194301</v>
      </c>
      <c r="F18" s="89">
        <v>0.79967273537159123</v>
      </c>
      <c r="G18" s="69">
        <v>8.6982273743945111</v>
      </c>
      <c r="J18" s="89">
        <v>0.96468513343767415</v>
      </c>
      <c r="K18" s="102">
        <f t="shared" si="26"/>
        <v>8.1650551452069706</v>
      </c>
      <c r="L18" s="103"/>
      <c r="M18" s="103"/>
      <c r="N18" s="69">
        <f t="shared" si="27"/>
        <v>8</v>
      </c>
      <c r="O18" s="78">
        <v>8</v>
      </c>
      <c r="P18" s="80">
        <v>5</v>
      </c>
      <c r="Q18" s="87">
        <v>3</v>
      </c>
      <c r="S18" s="99">
        <f t="shared" si="2"/>
        <v>7</v>
      </c>
      <c r="T18" s="100">
        <f t="shared" si="3"/>
        <v>2</v>
      </c>
      <c r="U18" s="199">
        <f t="shared" si="4"/>
        <v>9</v>
      </c>
      <c r="V18">
        <f t="shared" ref="V18:V23" si="29">$X$2*T18+$X$3*U18+$X$4</f>
        <v>6.691530210644224</v>
      </c>
      <c r="W18" s="67">
        <f t="shared" ref="W18:W23" si="30">POWER(T18,2)</f>
        <v>4</v>
      </c>
      <c r="X18" s="67">
        <f t="shared" ref="X18:X23" si="31">POWER(U18,2)</f>
        <v>81</v>
      </c>
      <c r="Y18" s="67">
        <f t="shared" ref="Y18:Y23" si="32">PRODUCT(T18:U18)</f>
        <v>18</v>
      </c>
      <c r="Z18" s="67">
        <f t="shared" ref="Z18:Z23" si="33">$S18*T18</f>
        <v>14</v>
      </c>
      <c r="AA18" s="67">
        <f t="shared" ref="AA18:AA23" si="34">$S18*U18</f>
        <v>63</v>
      </c>
      <c r="AB18" s="67">
        <f t="shared" ref="AB18:AB23" si="35">$BD$15*T18+$BD$23*U18+$BD$31</f>
        <v>6.691530210644224</v>
      </c>
      <c r="AC18" s="67">
        <f t="shared" ref="AC18:AC23" si="36">POWER(AB18-$AB$7,2)</f>
        <v>4.8028046641663211</v>
      </c>
      <c r="AD18" s="67">
        <f t="shared" ref="AD18:AD23" si="37">POWER(S18-$S$7,2)</f>
        <v>6.25</v>
      </c>
      <c r="AE18" s="67">
        <f t="shared" ref="AE18:AE23" si="38">POWER(T18,4)</f>
        <v>16</v>
      </c>
      <c r="AF18" s="186">
        <f t="shared" ref="AF18:AF23" si="39">POWER(U18,4)</f>
        <v>6561</v>
      </c>
      <c r="AG18" s="67">
        <f t="shared" ref="AG18:AG23" si="40">POWER(T18,3)</f>
        <v>8</v>
      </c>
      <c r="AH18" s="67">
        <f t="shared" ref="AH18:AH23" si="41">POWER(U18,3)</f>
        <v>729</v>
      </c>
      <c r="AI18" s="67">
        <f t="shared" ref="AI18:AI23" si="42">PRODUCT(W18:X18)</f>
        <v>324</v>
      </c>
      <c r="AJ18" s="67">
        <f t="shared" ref="AJ18:AJ23" si="43">PRODUCT(AG18,U18)</f>
        <v>72</v>
      </c>
      <c r="AK18" s="67">
        <f t="shared" ref="AK18:AK23" si="44">PRODUCT(W18,U18)</f>
        <v>36</v>
      </c>
      <c r="AL18" s="67">
        <f t="shared" ref="AL18:AL23" si="45">PRODUCT(T18,AH18)</f>
        <v>1458</v>
      </c>
      <c r="AM18" s="67">
        <f t="shared" ref="AM18:AM23" si="46">PRODUCT(T18,X18)</f>
        <v>162</v>
      </c>
      <c r="AN18" s="67">
        <f t="shared" ref="AN18:AN23" si="47">PRODUCT(W18,S18)</f>
        <v>28</v>
      </c>
      <c r="AO18" s="67">
        <f t="shared" ref="AO18:AO23" si="48">PRODUCT(X18,S18)</f>
        <v>567</v>
      </c>
      <c r="AP18" s="67">
        <f t="shared" ref="AP18:AP23" si="49">PRODUCT(Y18,S18)</f>
        <v>126</v>
      </c>
      <c r="AQ18" s="67">
        <f t="shared" ref="AQ18:AQ23" si="50">PRODUCT(T18,S18)</f>
        <v>14</v>
      </c>
      <c r="AR18" s="67">
        <f t="shared" ref="AR18:AR23" si="51">PRODUCT(U18,S18)</f>
        <v>63</v>
      </c>
      <c r="AS18" s="203">
        <f t="shared" ref="AS18:AS23" si="52">$AG$1*POWER(T18,2)+$AG$2*POWER(U18,2)+$AG$3*PRODUCT(T18:U18)+$AG$4*T18+$AG$5*U18+$AG$6</f>
        <v>6.895393460377762</v>
      </c>
      <c r="AT18" s="204">
        <f t="shared" ref="AT18:AT23" si="53">POWER(AS18-$AS$7,2)</f>
        <v>5.7379098300202429</v>
      </c>
      <c r="AU18" s="67"/>
      <c r="BA18" s="67">
        <f>$T$8</f>
        <v>83</v>
      </c>
      <c r="BB18" s="67">
        <f>$U$8</f>
        <v>105</v>
      </c>
      <c r="BC18" s="67">
        <f>$R$8</f>
        <v>14</v>
      </c>
      <c r="BD18" s="101"/>
      <c r="BG18" s="120">
        <f>$AJ$8</f>
        <v>228186</v>
      </c>
      <c r="BH18" s="120">
        <f>$AL$8</f>
        <v>97692</v>
      </c>
      <c r="BI18" s="120">
        <f>$AI$8</f>
        <v>134114</v>
      </c>
      <c r="BJ18" s="120">
        <f>$AK$8</f>
        <v>10864</v>
      </c>
      <c r="BK18" s="120">
        <f>$AM$8</f>
        <v>8130</v>
      </c>
      <c r="BL18" s="96">
        <f>$Y$8</f>
        <v>732</v>
      </c>
    </row>
    <row r="19" spans="2:65" ht="15.75" thickBot="1">
      <c r="N19" s="69">
        <f t="shared" si="27"/>
        <v>9</v>
      </c>
      <c r="O19" s="78">
        <v>9</v>
      </c>
      <c r="P19" s="80">
        <v>7</v>
      </c>
      <c r="Q19" s="87">
        <v>2</v>
      </c>
      <c r="S19" s="99">
        <f t="shared" si="2"/>
        <v>9</v>
      </c>
      <c r="T19" s="100">
        <f t="shared" si="3"/>
        <v>1</v>
      </c>
      <c r="U19" s="199">
        <f t="shared" si="4"/>
        <v>10</v>
      </c>
      <c r="V19">
        <f t="shared" si="29"/>
        <v>7.6501205113341673</v>
      </c>
      <c r="W19" s="67">
        <f t="shared" si="30"/>
        <v>1</v>
      </c>
      <c r="X19" s="67">
        <f t="shared" si="31"/>
        <v>100</v>
      </c>
      <c r="Y19" s="67">
        <f t="shared" si="32"/>
        <v>10</v>
      </c>
      <c r="Z19" s="67">
        <f t="shared" si="33"/>
        <v>9</v>
      </c>
      <c r="AA19" s="67">
        <f t="shared" si="34"/>
        <v>90</v>
      </c>
      <c r="AB19" s="67">
        <f t="shared" si="35"/>
        <v>7.6501205113341673</v>
      </c>
      <c r="AC19" s="67">
        <f t="shared" si="36"/>
        <v>9.9232592359282403</v>
      </c>
      <c r="AD19" s="67">
        <f t="shared" si="37"/>
        <v>20.25</v>
      </c>
      <c r="AE19" s="67">
        <f t="shared" si="38"/>
        <v>1</v>
      </c>
      <c r="AF19" s="186">
        <f t="shared" si="39"/>
        <v>10000</v>
      </c>
      <c r="AG19" s="67">
        <f t="shared" si="40"/>
        <v>1</v>
      </c>
      <c r="AH19" s="67">
        <f t="shared" si="41"/>
        <v>1000</v>
      </c>
      <c r="AI19" s="67">
        <f t="shared" si="42"/>
        <v>100</v>
      </c>
      <c r="AJ19" s="67">
        <f t="shared" si="43"/>
        <v>10</v>
      </c>
      <c r="AK19" s="67">
        <f t="shared" si="44"/>
        <v>10</v>
      </c>
      <c r="AL19" s="67">
        <f t="shared" si="45"/>
        <v>1000</v>
      </c>
      <c r="AM19" s="67">
        <f t="shared" si="46"/>
        <v>100</v>
      </c>
      <c r="AN19" s="67">
        <f t="shared" si="47"/>
        <v>9</v>
      </c>
      <c r="AO19" s="67">
        <f t="shared" si="48"/>
        <v>900</v>
      </c>
      <c r="AP19" s="67">
        <f t="shared" si="49"/>
        <v>90</v>
      </c>
      <c r="AQ19" s="67">
        <f t="shared" si="50"/>
        <v>9</v>
      </c>
      <c r="AR19" s="67">
        <f t="shared" si="51"/>
        <v>90</v>
      </c>
      <c r="AS19" s="203">
        <f t="shared" si="52"/>
        <v>8.2155519714403766</v>
      </c>
      <c r="AT19" s="204">
        <f t="shared" si="53"/>
        <v>13.805326452473993</v>
      </c>
      <c r="AU19" s="67"/>
      <c r="BD19" s="101"/>
      <c r="BG19" s="120">
        <f>$AG$8</f>
        <v>18407</v>
      </c>
      <c r="BH19" s="120">
        <f>$AM$8</f>
        <v>8130</v>
      </c>
      <c r="BI19" s="120">
        <f>$AK$8</f>
        <v>10864</v>
      </c>
      <c r="BJ19" s="120">
        <f>$W$8</f>
        <v>977</v>
      </c>
      <c r="BK19" s="120">
        <f>$Y$8</f>
        <v>732</v>
      </c>
      <c r="BL19" s="96">
        <f>$T$8</f>
        <v>83</v>
      </c>
    </row>
    <row r="20" spans="2:65" ht="15.75" thickBot="1">
      <c r="N20" s="69">
        <f t="shared" si="27"/>
        <v>10</v>
      </c>
      <c r="O20" s="218">
        <v>10</v>
      </c>
      <c r="P20" s="221">
        <v>9</v>
      </c>
      <c r="Q20" s="220">
        <v>1</v>
      </c>
      <c r="S20" s="99">
        <f t="shared" si="2"/>
        <v>8</v>
      </c>
      <c r="T20" s="100">
        <f t="shared" si="3"/>
        <v>3</v>
      </c>
      <c r="U20" s="199">
        <f t="shared" si="4"/>
        <v>11</v>
      </c>
      <c r="V20">
        <f t="shared" si="29"/>
        <v>7.6777378736832009</v>
      </c>
      <c r="W20" s="67">
        <f t="shared" si="30"/>
        <v>9</v>
      </c>
      <c r="X20" s="67">
        <f t="shared" si="31"/>
        <v>121</v>
      </c>
      <c r="Y20" s="67">
        <f t="shared" si="32"/>
        <v>33</v>
      </c>
      <c r="Z20" s="67">
        <f t="shared" si="33"/>
        <v>24</v>
      </c>
      <c r="AA20" s="67">
        <f t="shared" si="34"/>
        <v>88</v>
      </c>
      <c r="AB20" s="67">
        <f t="shared" si="35"/>
        <v>7.6777378736832009</v>
      </c>
      <c r="AC20" s="67">
        <f t="shared" si="36"/>
        <v>10.098017993840637</v>
      </c>
      <c r="AD20" s="67">
        <f t="shared" si="37"/>
        <v>12.25</v>
      </c>
      <c r="AE20" s="67">
        <f t="shared" si="38"/>
        <v>81</v>
      </c>
      <c r="AF20" s="186">
        <f t="shared" si="39"/>
        <v>14641</v>
      </c>
      <c r="AG20" s="67">
        <f t="shared" si="40"/>
        <v>27</v>
      </c>
      <c r="AH20" s="67">
        <f t="shared" si="41"/>
        <v>1331</v>
      </c>
      <c r="AI20" s="67">
        <f t="shared" si="42"/>
        <v>1089</v>
      </c>
      <c r="AJ20" s="67">
        <f t="shared" si="43"/>
        <v>297</v>
      </c>
      <c r="AK20" s="67">
        <f t="shared" si="44"/>
        <v>99</v>
      </c>
      <c r="AL20" s="67">
        <f t="shared" si="45"/>
        <v>3993</v>
      </c>
      <c r="AM20" s="67">
        <f t="shared" si="46"/>
        <v>363</v>
      </c>
      <c r="AN20" s="67">
        <f t="shared" si="47"/>
        <v>72</v>
      </c>
      <c r="AO20" s="67">
        <f t="shared" si="48"/>
        <v>968</v>
      </c>
      <c r="AP20" s="67">
        <f t="shared" si="49"/>
        <v>264</v>
      </c>
      <c r="AQ20" s="67">
        <f t="shared" si="50"/>
        <v>24</v>
      </c>
      <c r="AR20" s="67">
        <f t="shared" si="51"/>
        <v>88</v>
      </c>
      <c r="AS20" s="203">
        <f t="shared" si="52"/>
        <v>8.2069537078283332</v>
      </c>
      <c r="AT20" s="204">
        <f t="shared" si="53"/>
        <v>13.741505791981753</v>
      </c>
      <c r="AU20" s="67"/>
      <c r="BA20" s="67">
        <f>$W$8</f>
        <v>977</v>
      </c>
      <c r="BB20" s="215">
        <f>$Z$8</f>
        <v>294</v>
      </c>
      <c r="BC20" s="67">
        <f>$T$8</f>
        <v>83</v>
      </c>
      <c r="BD20" s="101"/>
      <c r="BG20" s="120">
        <f>$AK$8</f>
        <v>10864</v>
      </c>
      <c r="BH20" s="120">
        <f>$AH$8</f>
        <v>11025</v>
      </c>
      <c r="BI20" s="120">
        <f>$AM$8</f>
        <v>8130</v>
      </c>
      <c r="BJ20" s="120">
        <f>$Y$8</f>
        <v>732</v>
      </c>
      <c r="BK20" s="120">
        <f>$X$8</f>
        <v>1015</v>
      </c>
      <c r="BL20" s="96">
        <f>$U$8</f>
        <v>105</v>
      </c>
    </row>
    <row r="21" spans="2:65" ht="15.75" thickBot="1">
      <c r="N21" s="69">
        <f t="shared" si="27"/>
        <v>11</v>
      </c>
      <c r="O21" s="78">
        <v>11</v>
      </c>
      <c r="P21" s="80">
        <v>8</v>
      </c>
      <c r="Q21" s="87">
        <v>3</v>
      </c>
      <c r="S21" s="99">
        <f t="shared" si="2"/>
        <v>5</v>
      </c>
      <c r="T21" s="100">
        <f t="shared" si="3"/>
        <v>12</v>
      </c>
      <c r="U21" s="199">
        <f t="shared" si="4"/>
        <v>12</v>
      </c>
      <c r="V21">
        <f t="shared" si="29"/>
        <v>5.5330850465701111</v>
      </c>
      <c r="W21" s="67">
        <f t="shared" si="30"/>
        <v>144</v>
      </c>
      <c r="X21" s="67">
        <f t="shared" si="31"/>
        <v>144</v>
      </c>
      <c r="Y21" s="67">
        <f t="shared" si="32"/>
        <v>144</v>
      </c>
      <c r="Z21" s="67">
        <f t="shared" si="33"/>
        <v>60</v>
      </c>
      <c r="AA21" s="67">
        <f t="shared" si="34"/>
        <v>60</v>
      </c>
      <c r="AB21" s="67">
        <f t="shared" si="35"/>
        <v>5.5330850465701111</v>
      </c>
      <c r="AC21" s="67">
        <f t="shared" si="36"/>
        <v>1.0672647134467705</v>
      </c>
      <c r="AD21" s="67">
        <f t="shared" si="37"/>
        <v>0.25</v>
      </c>
      <c r="AE21" s="67">
        <f t="shared" si="38"/>
        <v>20736</v>
      </c>
      <c r="AF21" s="186">
        <f t="shared" si="39"/>
        <v>20736</v>
      </c>
      <c r="AG21" s="67">
        <f t="shared" si="40"/>
        <v>1728</v>
      </c>
      <c r="AH21" s="67">
        <f t="shared" si="41"/>
        <v>1728</v>
      </c>
      <c r="AI21" s="67">
        <f t="shared" si="42"/>
        <v>20736</v>
      </c>
      <c r="AJ21" s="67">
        <f t="shared" si="43"/>
        <v>20736</v>
      </c>
      <c r="AK21" s="67">
        <f t="shared" si="44"/>
        <v>1728</v>
      </c>
      <c r="AL21" s="67">
        <f t="shared" si="45"/>
        <v>20736</v>
      </c>
      <c r="AM21" s="67">
        <f t="shared" si="46"/>
        <v>1728</v>
      </c>
      <c r="AN21" s="67">
        <f t="shared" si="47"/>
        <v>720</v>
      </c>
      <c r="AO21" s="67">
        <f t="shared" si="48"/>
        <v>720</v>
      </c>
      <c r="AP21" s="67">
        <f t="shared" si="49"/>
        <v>720</v>
      </c>
      <c r="AQ21" s="67">
        <f t="shared" si="50"/>
        <v>60</v>
      </c>
      <c r="AR21" s="67">
        <f t="shared" si="51"/>
        <v>60</v>
      </c>
      <c r="AS21" s="203">
        <f t="shared" si="52"/>
        <v>4.8918994851956095</v>
      </c>
      <c r="AT21" s="204">
        <f t="shared" si="53"/>
        <v>0.15358520649653359</v>
      </c>
      <c r="BA21" s="67">
        <f>$Y$8</f>
        <v>732</v>
      </c>
      <c r="BB21" s="215">
        <f>$AA$8</f>
        <v>586</v>
      </c>
      <c r="BC21" s="67">
        <f>$U$8</f>
        <v>105</v>
      </c>
      <c r="BD21" s="101"/>
      <c r="BG21" s="120">
        <f>$W$8</f>
        <v>977</v>
      </c>
      <c r="BH21" s="120">
        <f>$X$8</f>
        <v>1015</v>
      </c>
      <c r="BI21" s="120">
        <f>$Y$8</f>
        <v>732</v>
      </c>
      <c r="BJ21" s="120">
        <f>$T$8</f>
        <v>83</v>
      </c>
      <c r="BK21" s="120">
        <f>$U$8</f>
        <v>105</v>
      </c>
      <c r="BL21">
        <f>$R$8</f>
        <v>14</v>
      </c>
    </row>
    <row r="22" spans="2:65" ht="15.75" thickBot="1">
      <c r="B22" s="97" t="s">
        <v>43</v>
      </c>
      <c r="C22" s="100">
        <v>1</v>
      </c>
      <c r="D22" s="100">
        <v>3</v>
      </c>
      <c r="E22" s="100">
        <v>4</v>
      </c>
      <c r="F22" s="100">
        <v>6</v>
      </c>
      <c r="G22" s="100">
        <v>8</v>
      </c>
      <c r="H22" s="100">
        <v>9</v>
      </c>
      <c r="I22" s="100">
        <v>11</v>
      </c>
      <c r="J22" s="100">
        <v>14</v>
      </c>
      <c r="O22" s="218">
        <v>12</v>
      </c>
      <c r="P22" s="221">
        <v>5</v>
      </c>
      <c r="Q22" s="220">
        <v>12</v>
      </c>
      <c r="S22" s="99">
        <f t="shared" si="2"/>
        <v>2</v>
      </c>
      <c r="T22" s="100">
        <f t="shared" si="3"/>
        <v>25</v>
      </c>
      <c r="U22" s="199">
        <f t="shared" si="4"/>
        <v>13</v>
      </c>
      <c r="V22">
        <f t="shared" si="29"/>
        <v>2.1471349683358079</v>
      </c>
      <c r="W22" s="67">
        <f t="shared" si="30"/>
        <v>625</v>
      </c>
      <c r="X22" s="67">
        <f t="shared" si="31"/>
        <v>169</v>
      </c>
      <c r="Y22" s="67">
        <f t="shared" si="32"/>
        <v>325</v>
      </c>
      <c r="Z22" s="67">
        <f t="shared" si="33"/>
        <v>50</v>
      </c>
      <c r="AA22" s="67">
        <f t="shared" si="34"/>
        <v>26</v>
      </c>
      <c r="AB22" s="67">
        <f t="shared" si="35"/>
        <v>2.1471349683358079</v>
      </c>
      <c r="AC22" s="67">
        <f t="shared" si="36"/>
        <v>5.5359738572281358</v>
      </c>
      <c r="AD22" s="67">
        <f t="shared" si="37"/>
        <v>6.25</v>
      </c>
      <c r="AE22" s="67">
        <f t="shared" si="38"/>
        <v>390625</v>
      </c>
      <c r="AF22" s="186">
        <f t="shared" si="39"/>
        <v>28561</v>
      </c>
      <c r="AG22" s="67">
        <f t="shared" si="40"/>
        <v>15625</v>
      </c>
      <c r="AH22" s="67">
        <f t="shared" si="41"/>
        <v>2197</v>
      </c>
      <c r="AI22" s="67">
        <f t="shared" si="42"/>
        <v>105625</v>
      </c>
      <c r="AJ22" s="67">
        <f t="shared" si="43"/>
        <v>203125</v>
      </c>
      <c r="AK22" s="67">
        <f t="shared" si="44"/>
        <v>8125</v>
      </c>
      <c r="AL22" s="67">
        <f t="shared" si="45"/>
        <v>54925</v>
      </c>
      <c r="AM22" s="67">
        <f t="shared" si="46"/>
        <v>4225</v>
      </c>
      <c r="AN22" s="67">
        <f t="shared" si="47"/>
        <v>1250</v>
      </c>
      <c r="AO22" s="67">
        <f t="shared" si="48"/>
        <v>338</v>
      </c>
      <c r="AP22" s="67">
        <f t="shared" si="49"/>
        <v>650</v>
      </c>
      <c r="AQ22" s="67">
        <f t="shared" si="50"/>
        <v>50</v>
      </c>
      <c r="AR22" s="67">
        <f t="shared" si="51"/>
        <v>26</v>
      </c>
      <c r="AS22" s="203">
        <f t="shared" si="52"/>
        <v>2.0248497988942065</v>
      </c>
      <c r="AT22" s="204">
        <f t="shared" si="53"/>
        <v>6.1263685180343668</v>
      </c>
      <c r="BA22" s="67">
        <f>$T$8</f>
        <v>83</v>
      </c>
      <c r="BB22" s="215">
        <f>$S$8</f>
        <v>63</v>
      </c>
      <c r="BC22" s="67">
        <f>$R$8</f>
        <v>14</v>
      </c>
      <c r="BD22" s="101"/>
    </row>
    <row r="23" spans="2:65" ht="15.75" thickBot="1">
      <c r="B23" s="98" t="s">
        <v>44</v>
      </c>
      <c r="C23" s="99">
        <v>1</v>
      </c>
      <c r="D23" s="99">
        <v>2</v>
      </c>
      <c r="E23" s="99">
        <v>4</v>
      </c>
      <c r="F23" s="99">
        <v>4</v>
      </c>
      <c r="G23" s="99">
        <v>5</v>
      </c>
      <c r="H23" s="99">
        <v>7</v>
      </c>
      <c r="I23" s="99">
        <v>8</v>
      </c>
      <c r="J23" s="99">
        <v>9</v>
      </c>
      <c r="O23" s="218">
        <v>13</v>
      </c>
      <c r="P23" s="221">
        <v>2</v>
      </c>
      <c r="Q23" s="220">
        <v>25</v>
      </c>
      <c r="S23" s="99">
        <f t="shared" si="2"/>
        <v>9</v>
      </c>
      <c r="T23" s="100">
        <f t="shared" si="3"/>
        <v>4</v>
      </c>
      <c r="U23" s="199">
        <f t="shared" si="4"/>
        <v>14</v>
      </c>
      <c r="V23">
        <f t="shared" si="29"/>
        <v>9.3122115246318184</v>
      </c>
      <c r="W23" s="67">
        <f t="shared" si="30"/>
        <v>16</v>
      </c>
      <c r="X23" s="67">
        <f t="shared" si="31"/>
        <v>196</v>
      </c>
      <c r="Y23" s="67">
        <f t="shared" si="32"/>
        <v>56</v>
      </c>
      <c r="Z23" s="67">
        <f t="shared" si="33"/>
        <v>36</v>
      </c>
      <c r="AA23" s="67">
        <f t="shared" si="34"/>
        <v>126</v>
      </c>
      <c r="AB23" s="67">
        <f t="shared" si="35"/>
        <v>9.3122115246318184</v>
      </c>
      <c r="AC23" s="67">
        <f t="shared" si="36"/>
        <v>23.157379757799298</v>
      </c>
      <c r="AD23" s="67">
        <f t="shared" si="37"/>
        <v>20.25</v>
      </c>
      <c r="AE23" s="67">
        <f t="shared" si="38"/>
        <v>256</v>
      </c>
      <c r="AF23" s="186">
        <f t="shared" si="39"/>
        <v>38416</v>
      </c>
      <c r="AG23" s="67">
        <f t="shared" si="40"/>
        <v>64</v>
      </c>
      <c r="AH23" s="67">
        <f t="shared" si="41"/>
        <v>2744</v>
      </c>
      <c r="AI23" s="67">
        <f t="shared" si="42"/>
        <v>3136</v>
      </c>
      <c r="AJ23" s="67">
        <f t="shared" si="43"/>
        <v>896</v>
      </c>
      <c r="AK23" s="67">
        <f t="shared" si="44"/>
        <v>224</v>
      </c>
      <c r="AL23" s="67">
        <f t="shared" si="45"/>
        <v>10976</v>
      </c>
      <c r="AM23" s="67">
        <f t="shared" si="46"/>
        <v>784</v>
      </c>
      <c r="AN23" s="67">
        <f t="shared" si="47"/>
        <v>144</v>
      </c>
      <c r="AO23" s="67">
        <f t="shared" si="48"/>
        <v>1764</v>
      </c>
      <c r="AP23" s="67">
        <f t="shared" si="49"/>
        <v>504</v>
      </c>
      <c r="AQ23" s="67">
        <f t="shared" si="50"/>
        <v>36</v>
      </c>
      <c r="AR23" s="67">
        <f t="shared" si="51"/>
        <v>126</v>
      </c>
      <c r="AS23" s="203">
        <f t="shared" si="52"/>
        <v>9.0028881023536975</v>
      </c>
      <c r="AT23" s="204">
        <f t="shared" si="53"/>
        <v>20.276001262317909</v>
      </c>
      <c r="BD23" s="105">
        <f>MDETERM(BA20:BC22)/MDETERM(BA24:BC26)</f>
        <v>0.64826598790964052</v>
      </c>
    </row>
    <row r="24" spans="2:65" ht="15.75" thickBot="1">
      <c r="B24" s="98" t="s">
        <v>45</v>
      </c>
      <c r="C24" s="99">
        <v>7</v>
      </c>
      <c r="D24" s="99">
        <v>5</v>
      </c>
      <c r="E24" s="99">
        <v>6</v>
      </c>
      <c r="F24" s="99">
        <v>4</v>
      </c>
      <c r="G24" s="99">
        <v>3</v>
      </c>
      <c r="H24" s="99">
        <v>2</v>
      </c>
      <c r="I24" s="99">
        <v>3</v>
      </c>
      <c r="J24" s="99">
        <v>4</v>
      </c>
      <c r="O24" s="78">
        <v>14</v>
      </c>
      <c r="P24" s="80">
        <v>9</v>
      </c>
      <c r="Q24" s="87">
        <v>4</v>
      </c>
      <c r="S24" s="99"/>
      <c r="T24" s="100"/>
      <c r="U24" s="199"/>
      <c r="W24" s="67"/>
      <c r="X24" s="67"/>
      <c r="Y24" s="67"/>
      <c r="Z24" s="67"/>
      <c r="AA24" s="67"/>
      <c r="AB24" s="67"/>
      <c r="AC24" s="67"/>
      <c r="AD24" s="67"/>
      <c r="AE24" s="67"/>
      <c r="AF24" s="186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203"/>
      <c r="AT24" s="204"/>
      <c r="BA24" s="67">
        <f>$W$8</f>
        <v>977</v>
      </c>
      <c r="BB24" s="67">
        <f>$Y$8</f>
        <v>732</v>
      </c>
      <c r="BC24" s="67">
        <f>$T$8</f>
        <v>83</v>
      </c>
      <c r="BD24" s="101"/>
      <c r="BG24" s="96">
        <f>$AE$8</f>
        <v>417161</v>
      </c>
      <c r="BH24" s="216">
        <f>$AN$8</f>
        <v>2702</v>
      </c>
      <c r="BI24" s="96">
        <f>$AJ$8</f>
        <v>228186</v>
      </c>
      <c r="BJ24" s="96">
        <f>$AG$8</f>
        <v>18407</v>
      </c>
      <c r="BK24" s="96">
        <f>$AK$8</f>
        <v>10864</v>
      </c>
      <c r="BL24" s="96">
        <f>$W$8</f>
        <v>977</v>
      </c>
    </row>
    <row r="25" spans="2:65" ht="16.5" thickTop="1" thickBot="1">
      <c r="O25" s="201"/>
      <c r="P25" s="200"/>
      <c r="Q25" s="180"/>
      <c r="S25" s="99"/>
      <c r="T25" s="100"/>
      <c r="U25" s="199"/>
      <c r="W25" s="67"/>
      <c r="X25" s="67"/>
      <c r="Y25" s="67"/>
      <c r="Z25" s="67"/>
      <c r="AA25" s="67"/>
      <c r="AB25" s="67"/>
      <c r="AC25" s="67"/>
      <c r="AD25" s="67"/>
      <c r="AE25" s="67"/>
      <c r="AF25" s="186"/>
      <c r="AG25" s="67"/>
      <c r="AH25" s="67"/>
      <c r="AI25" s="67"/>
      <c r="AJ25" s="67"/>
      <c r="AK25" s="67"/>
      <c r="AL25" s="67"/>
      <c r="AM25" s="67"/>
      <c r="AN25" s="67"/>
      <c r="AO25" s="67"/>
      <c r="AP25" s="67"/>
      <c r="AQ25" s="67"/>
      <c r="AR25" s="67"/>
      <c r="AS25" s="203"/>
      <c r="AT25" s="204"/>
      <c r="BA25" s="67">
        <f>$Y$8</f>
        <v>732</v>
      </c>
      <c r="BB25" s="67">
        <f>$X$8</f>
        <v>1015</v>
      </c>
      <c r="BC25" s="67">
        <f>$U$8</f>
        <v>105</v>
      </c>
      <c r="BD25" s="101"/>
      <c r="BG25" s="96">
        <f>$AI$8</f>
        <v>134114</v>
      </c>
      <c r="BH25" s="216">
        <f>$AO$8</f>
        <v>6096</v>
      </c>
      <c r="BI25" s="96">
        <f>$AL$8</f>
        <v>97692</v>
      </c>
      <c r="BJ25" s="96">
        <f>$AM$8</f>
        <v>8130</v>
      </c>
      <c r="BK25" s="96">
        <f>$AH$8</f>
        <v>11025</v>
      </c>
      <c r="BL25" s="96">
        <f>$X$8</f>
        <v>1015</v>
      </c>
    </row>
    <row r="26" spans="2:65" ht="16.5" thickTop="1" thickBot="1">
      <c r="B26" s="97" t="s">
        <v>68</v>
      </c>
      <c r="C26" s="100">
        <v>1850</v>
      </c>
      <c r="D26" s="100">
        <v>1860</v>
      </c>
      <c r="E26" s="100">
        <v>1870</v>
      </c>
      <c r="F26" s="100">
        <v>1880</v>
      </c>
      <c r="G26" s="100">
        <v>1890</v>
      </c>
      <c r="H26" s="100">
        <v>1900</v>
      </c>
      <c r="I26" s="100">
        <v>1910</v>
      </c>
      <c r="J26" s="100">
        <v>1920</v>
      </c>
      <c r="K26" s="100">
        <v>1930</v>
      </c>
      <c r="L26" s="100">
        <v>1940</v>
      </c>
      <c r="M26" s="100">
        <v>1950</v>
      </c>
      <c r="O26" s="201"/>
      <c r="P26" s="200"/>
      <c r="Q26" s="180"/>
      <c r="S26" s="99"/>
      <c r="T26" s="100"/>
      <c r="U26" s="199"/>
      <c r="W26" s="67"/>
      <c r="X26" s="67"/>
      <c r="Y26" s="67"/>
      <c r="Z26" s="67"/>
      <c r="AA26" s="67"/>
      <c r="AB26" s="67"/>
      <c r="AC26" s="67"/>
      <c r="AD26" s="67"/>
      <c r="AE26" s="67"/>
      <c r="AF26" s="186"/>
      <c r="AG26" s="67"/>
      <c r="AH26" s="67"/>
      <c r="AI26" s="67"/>
      <c r="AJ26" s="67"/>
      <c r="AK26" s="67"/>
      <c r="AL26" s="67"/>
      <c r="AM26" s="67"/>
      <c r="AN26" s="67"/>
      <c r="AO26" s="67"/>
      <c r="AP26" s="67"/>
      <c r="AQ26" s="67"/>
      <c r="AR26" s="67"/>
      <c r="AS26" s="203"/>
      <c r="AT26" s="204"/>
      <c r="BA26" s="67">
        <f>$T$8</f>
        <v>83</v>
      </c>
      <c r="BB26" s="67">
        <f>$U$8</f>
        <v>105</v>
      </c>
      <c r="BC26" s="67">
        <f>$R$8</f>
        <v>14</v>
      </c>
      <c r="BD26" s="101"/>
      <c r="BG26" s="96">
        <f>$AJ$8</f>
        <v>228186</v>
      </c>
      <c r="BH26" s="216">
        <f>$AP$8</f>
        <v>2881</v>
      </c>
      <c r="BI26" s="96">
        <f>$AI$8</f>
        <v>134114</v>
      </c>
      <c r="BJ26" s="96">
        <f>$AK$8</f>
        <v>10864</v>
      </c>
      <c r="BK26" s="96">
        <f>$AM$8</f>
        <v>8130</v>
      </c>
      <c r="BL26" s="96">
        <f>$Y$8</f>
        <v>732</v>
      </c>
    </row>
    <row r="27" spans="2:65" ht="31.5" thickTop="1" thickBot="1">
      <c r="B27" s="98" t="s">
        <v>69</v>
      </c>
      <c r="C27" s="99">
        <v>23.2</v>
      </c>
      <c r="D27" s="99">
        <v>31.4</v>
      </c>
      <c r="E27" s="99">
        <v>39.799999999999997</v>
      </c>
      <c r="F27" s="99">
        <v>50.2</v>
      </c>
      <c r="G27" s="99">
        <v>62.9</v>
      </c>
      <c r="H27" s="99">
        <v>76</v>
      </c>
      <c r="I27" s="99">
        <v>92</v>
      </c>
      <c r="J27" s="99">
        <v>105.7</v>
      </c>
      <c r="K27" s="99">
        <v>122.8</v>
      </c>
      <c r="L27" s="99">
        <v>131.69999999999999</v>
      </c>
      <c r="M27" s="99">
        <v>151.1</v>
      </c>
      <c r="O27" s="201"/>
      <c r="P27" s="200"/>
      <c r="Q27" s="180"/>
      <c r="S27" s="99"/>
      <c r="T27" s="100"/>
      <c r="U27" s="199"/>
      <c r="W27" s="67"/>
      <c r="X27" s="67"/>
      <c r="Y27" s="67"/>
      <c r="Z27" s="67"/>
      <c r="AA27" s="67"/>
      <c r="AB27" s="67"/>
      <c r="AC27" s="67"/>
      <c r="AD27" s="67"/>
      <c r="AE27" s="67"/>
      <c r="AF27" s="186"/>
      <c r="AG27" s="67"/>
      <c r="AH27" s="67"/>
      <c r="AI27" s="67"/>
      <c r="AJ27" s="67"/>
      <c r="AK27" s="67"/>
      <c r="AL27" s="67"/>
      <c r="AM27" s="67"/>
      <c r="AN27" s="67"/>
      <c r="AO27" s="67"/>
      <c r="AP27" s="67"/>
      <c r="AQ27" s="67"/>
      <c r="AR27" s="67"/>
      <c r="AS27" s="203"/>
      <c r="AT27" s="204"/>
      <c r="BD27" s="101"/>
      <c r="BG27" s="96">
        <f>$AG$8</f>
        <v>18407</v>
      </c>
      <c r="BH27" s="216">
        <f>$AQ$8</f>
        <v>294</v>
      </c>
      <c r="BI27" s="96">
        <f>$AK$8</f>
        <v>10864</v>
      </c>
      <c r="BJ27" s="96">
        <f>$W$8</f>
        <v>977</v>
      </c>
      <c r="BK27" s="96">
        <f>$Y$8</f>
        <v>732</v>
      </c>
      <c r="BL27" s="96">
        <f>$T$8</f>
        <v>83</v>
      </c>
    </row>
    <row r="28" spans="2:65" ht="16.5" thickTop="1" thickBot="1">
      <c r="B28" s="98" t="s">
        <v>70</v>
      </c>
      <c r="C28" s="99">
        <v>77.8</v>
      </c>
      <c r="D28" s="99">
        <v>75.599999999999994</v>
      </c>
      <c r="E28" s="99">
        <v>73.2</v>
      </c>
      <c r="F28" s="99">
        <v>70.099999999999994</v>
      </c>
      <c r="G28" s="99">
        <v>69.5</v>
      </c>
      <c r="H28" s="99">
        <v>68.3</v>
      </c>
      <c r="I28" s="99">
        <v>66.7</v>
      </c>
      <c r="J28" s="99">
        <v>65.400000000000006</v>
      </c>
      <c r="K28" s="99">
        <v>63.2</v>
      </c>
      <c r="L28" s="99">
        <v>61.3</v>
      </c>
      <c r="M28" s="99">
        <v>60.5</v>
      </c>
      <c r="O28" s="201"/>
      <c r="P28" s="200"/>
      <c r="Q28" s="180"/>
      <c r="S28" s="99"/>
      <c r="T28" s="100"/>
      <c r="U28" s="100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BA28" s="67">
        <f>$W$8</f>
        <v>977</v>
      </c>
      <c r="BB28" s="67">
        <f>$Y$8</f>
        <v>732</v>
      </c>
      <c r="BC28" s="215">
        <f>$Z$8</f>
        <v>294</v>
      </c>
      <c r="BD28" s="101"/>
      <c r="BG28" s="96">
        <f>$AK$8</f>
        <v>10864</v>
      </c>
      <c r="BH28" s="216">
        <f>$AR$8</f>
        <v>586</v>
      </c>
      <c r="BI28" s="96">
        <f>$AM$8</f>
        <v>8130</v>
      </c>
      <c r="BJ28" s="96">
        <f>$Y$8</f>
        <v>732</v>
      </c>
      <c r="BK28" s="96">
        <f>$X$8</f>
        <v>1015</v>
      </c>
      <c r="BL28" s="96">
        <f>$U$8</f>
        <v>105</v>
      </c>
    </row>
    <row r="29" spans="2:65" ht="16.5" thickTop="1" thickBot="1">
      <c r="O29" s="201"/>
      <c r="P29" s="200"/>
      <c r="Q29" s="180"/>
      <c r="S29" s="99"/>
      <c r="T29" s="100"/>
      <c r="U29" s="100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BA29" s="67">
        <f>$Y$8</f>
        <v>732</v>
      </c>
      <c r="BB29" s="67">
        <f>$X$8</f>
        <v>1015</v>
      </c>
      <c r="BC29" s="215">
        <f>$AA$8</f>
        <v>586</v>
      </c>
      <c r="BD29" s="101"/>
      <c r="BG29" s="96">
        <f>$W$8</f>
        <v>977</v>
      </c>
      <c r="BH29" s="216">
        <f>$S$8</f>
        <v>63</v>
      </c>
      <c r="BI29" s="96">
        <f>$Y$8</f>
        <v>732</v>
      </c>
      <c r="BJ29" s="96">
        <f>$T$8</f>
        <v>83</v>
      </c>
      <c r="BK29" s="96">
        <f>$U$8</f>
        <v>105</v>
      </c>
      <c r="BL29">
        <f>$R$8</f>
        <v>14</v>
      </c>
    </row>
    <row r="30" spans="2:65" ht="16.5" thickTop="1" thickBot="1">
      <c r="O30" s="201"/>
      <c r="P30" s="200"/>
      <c r="Q30" s="180"/>
      <c r="S30" s="99"/>
      <c r="T30" s="100"/>
      <c r="U30" s="100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BA30" s="67">
        <f>$T$8</f>
        <v>83</v>
      </c>
      <c r="BB30" s="67">
        <f>$U$8</f>
        <v>105</v>
      </c>
      <c r="BC30" s="215">
        <f>$S$8</f>
        <v>63</v>
      </c>
      <c r="BD30" s="101"/>
      <c r="BM30" s="106">
        <f>MDETERM(BG24:BL29)/MDETERM(BG31:BL36)</f>
        <v>-3.9833319867278082E-2</v>
      </c>
    </row>
    <row r="31" spans="2:65" ht="16.5" thickTop="1" thickBot="1">
      <c r="B31" s="195" t="s">
        <v>68</v>
      </c>
      <c r="C31" s="196">
        <v>1990</v>
      </c>
      <c r="D31" s="196">
        <v>1991</v>
      </c>
      <c r="E31" s="196">
        <v>1992</v>
      </c>
      <c r="F31" s="196">
        <v>1993</v>
      </c>
      <c r="G31" s="196">
        <v>1994</v>
      </c>
      <c r="H31" s="196">
        <v>1995</v>
      </c>
      <c r="I31" s="196">
        <v>1996</v>
      </c>
      <c r="J31" s="196">
        <v>1997</v>
      </c>
      <c r="K31" s="196">
        <v>1998</v>
      </c>
      <c r="L31" s="196">
        <v>1999</v>
      </c>
      <c r="M31" s="196">
        <v>2000</v>
      </c>
      <c r="O31" s="201"/>
      <c r="P31" s="200"/>
      <c r="Q31" s="180"/>
      <c r="S31" s="99"/>
      <c r="T31" s="100"/>
      <c r="U31" s="100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BD31" s="105">
        <f>MDETERM(BA28:BC30)/MDETERM(BA32:BC34)</f>
        <v>1.4777849450180658</v>
      </c>
      <c r="BG31" s="96">
        <f>$AE$8</f>
        <v>417161</v>
      </c>
      <c r="BH31" s="96">
        <f>$AI$8</f>
        <v>134114</v>
      </c>
      <c r="BI31" s="96">
        <f>$AJ$8</f>
        <v>228186</v>
      </c>
      <c r="BJ31" s="96">
        <f>$AG$8</f>
        <v>18407</v>
      </c>
      <c r="BK31" s="96">
        <f>$AK$8</f>
        <v>10864</v>
      </c>
      <c r="BL31" s="96">
        <f>$W$8</f>
        <v>977</v>
      </c>
    </row>
    <row r="32" spans="2:65" ht="15.75" thickBot="1">
      <c r="B32" s="197" t="s">
        <v>79</v>
      </c>
      <c r="C32" s="179">
        <v>1.43</v>
      </c>
      <c r="D32" s="179">
        <v>2.48</v>
      </c>
      <c r="E32" s="179">
        <v>3.93</v>
      </c>
      <c r="F32" s="179">
        <v>3.75</v>
      </c>
      <c r="G32" s="179">
        <v>3.51</v>
      </c>
      <c r="H32" s="179">
        <v>4.07</v>
      </c>
      <c r="I32" s="179">
        <v>4.12</v>
      </c>
      <c r="J32" s="179">
        <v>4.0999999999999996</v>
      </c>
      <c r="K32" s="179">
        <v>3.76</v>
      </c>
      <c r="L32" s="179">
        <v>4.51</v>
      </c>
      <c r="M32" s="179">
        <v>5.25</v>
      </c>
      <c r="S32" s="99"/>
      <c r="T32" s="100"/>
      <c r="U32" s="100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BA32" s="67">
        <f>$W$8</f>
        <v>977</v>
      </c>
      <c r="BB32" s="67">
        <f>$Y$8</f>
        <v>732</v>
      </c>
      <c r="BC32" s="67">
        <f>$T$8</f>
        <v>83</v>
      </c>
      <c r="BD32" s="101"/>
      <c r="BG32" s="96">
        <f>$AI$8</f>
        <v>134114</v>
      </c>
      <c r="BH32" s="96">
        <f>$AF$8</f>
        <v>127687</v>
      </c>
      <c r="BI32" s="96">
        <f>$AL$8</f>
        <v>97692</v>
      </c>
      <c r="BJ32" s="96">
        <f>$AM$8</f>
        <v>8130</v>
      </c>
      <c r="BK32" s="96">
        <f>$AH$8</f>
        <v>11025</v>
      </c>
      <c r="BL32" s="96">
        <f>$X$8</f>
        <v>1015</v>
      </c>
    </row>
    <row r="33" spans="2:65" ht="15.75" thickBot="1">
      <c r="B33" s="198" t="s">
        <v>80</v>
      </c>
      <c r="C33" s="180">
        <v>1.29</v>
      </c>
      <c r="D33" s="180">
        <v>1.73</v>
      </c>
      <c r="E33" s="180">
        <v>2.91</v>
      </c>
      <c r="F33" s="180">
        <v>2.81</v>
      </c>
      <c r="G33" s="180">
        <v>2.7</v>
      </c>
      <c r="H33" s="180">
        <v>3.22</v>
      </c>
      <c r="I33" s="180">
        <v>3.61</v>
      </c>
      <c r="J33" s="180">
        <v>3.65</v>
      </c>
      <c r="K33" s="180">
        <v>3.95</v>
      </c>
      <c r="L33" s="180">
        <v>4.5</v>
      </c>
      <c r="M33" s="180">
        <v>5.31</v>
      </c>
      <c r="N33"/>
      <c r="BA33" s="67">
        <f>$Y$8</f>
        <v>732</v>
      </c>
      <c r="BB33" s="67">
        <f>$X$8</f>
        <v>1015</v>
      </c>
      <c r="BC33" s="67">
        <f>$U$8</f>
        <v>105</v>
      </c>
      <c r="BD33" s="101"/>
      <c r="BG33" s="96">
        <f>$AJ$8</f>
        <v>228186</v>
      </c>
      <c r="BH33" s="96">
        <f>$AL$8</f>
        <v>97692</v>
      </c>
      <c r="BI33" s="96">
        <f>$AI$8</f>
        <v>134114</v>
      </c>
      <c r="BJ33" s="96">
        <f>$AK$8</f>
        <v>10864</v>
      </c>
      <c r="BK33" s="96">
        <f>$AM$8</f>
        <v>8130</v>
      </c>
      <c r="BL33" s="96">
        <f>$Y$8</f>
        <v>732</v>
      </c>
    </row>
    <row r="34" spans="2:65" ht="15.75" thickTop="1">
      <c r="C34"/>
      <c r="D34"/>
      <c r="E34"/>
      <c r="F34"/>
      <c r="G34"/>
      <c r="H34"/>
      <c r="I34"/>
      <c r="J34"/>
      <c r="K34"/>
      <c r="L34"/>
      <c r="M34"/>
      <c r="N34"/>
      <c r="BA34" s="67">
        <f>$T$8</f>
        <v>83</v>
      </c>
      <c r="BB34" s="67">
        <f>$U$8</f>
        <v>105</v>
      </c>
      <c r="BC34" s="67">
        <f>$R$8</f>
        <v>14</v>
      </c>
      <c r="BD34" s="101"/>
      <c r="BG34" s="96">
        <f>$AG$8</f>
        <v>18407</v>
      </c>
      <c r="BH34" s="96">
        <f>$AM$8</f>
        <v>8130</v>
      </c>
      <c r="BI34" s="96">
        <f>$AK$8</f>
        <v>10864</v>
      </c>
      <c r="BJ34" s="96">
        <f>$W$8</f>
        <v>977</v>
      </c>
      <c r="BK34" s="96">
        <f>$Y$8</f>
        <v>732</v>
      </c>
      <c r="BL34" s="96">
        <f>$T$8</f>
        <v>83</v>
      </c>
    </row>
    <row r="35" spans="2:65">
      <c r="C35"/>
      <c r="D35"/>
      <c r="E35"/>
      <c r="F35"/>
      <c r="G35"/>
      <c r="H35"/>
      <c r="I35"/>
      <c r="J35"/>
      <c r="K35"/>
      <c r="L35"/>
      <c r="M35"/>
      <c r="N35"/>
      <c r="BD35" s="101"/>
      <c r="BG35" s="96">
        <f>$AK$8</f>
        <v>10864</v>
      </c>
      <c r="BH35" s="96">
        <f>$AH$8</f>
        <v>11025</v>
      </c>
      <c r="BI35" s="96">
        <f>$AM$8</f>
        <v>8130</v>
      </c>
      <c r="BJ35" s="96">
        <f>$Y$8</f>
        <v>732</v>
      </c>
      <c r="BK35" s="96">
        <f>$X$8</f>
        <v>1015</v>
      </c>
      <c r="BL35" s="96">
        <f>$U$8</f>
        <v>105</v>
      </c>
    </row>
    <row r="36" spans="2:65">
      <c r="C36"/>
      <c r="D36"/>
      <c r="E36"/>
      <c r="F36"/>
      <c r="G36"/>
      <c r="H36"/>
      <c r="I36"/>
      <c r="J36"/>
      <c r="K36"/>
      <c r="L36"/>
      <c r="M36"/>
      <c r="N36"/>
      <c r="BD36" s="101"/>
      <c r="BG36" s="96">
        <f>$W$8</f>
        <v>977</v>
      </c>
      <c r="BH36" s="96">
        <f>$X$8</f>
        <v>1015</v>
      </c>
      <c r="BI36" s="96">
        <f>$Y$8</f>
        <v>732</v>
      </c>
      <c r="BJ36" s="96">
        <f>$T$8</f>
        <v>83</v>
      </c>
      <c r="BK36" s="96">
        <f>$U$8</f>
        <v>105</v>
      </c>
      <c r="BL36">
        <f>$R$8</f>
        <v>14</v>
      </c>
    </row>
    <row r="37" spans="2:65">
      <c r="C37"/>
      <c r="D37"/>
      <c r="E37"/>
      <c r="F37"/>
      <c r="G37"/>
      <c r="H37"/>
      <c r="I37"/>
      <c r="J37"/>
      <c r="K37"/>
      <c r="L37"/>
      <c r="M37"/>
      <c r="N37"/>
      <c r="BD37" s="101"/>
    </row>
    <row r="38" spans="2:65">
      <c r="C38"/>
      <c r="D38"/>
      <c r="E38"/>
      <c r="F38"/>
      <c r="G38"/>
      <c r="H38"/>
      <c r="I38"/>
      <c r="J38"/>
      <c r="K38"/>
      <c r="L38"/>
      <c r="M38"/>
      <c r="N38"/>
      <c r="BD38" s="101"/>
    </row>
    <row r="39" spans="2:65">
      <c r="C39"/>
      <c r="D39"/>
      <c r="E39"/>
      <c r="F39"/>
      <c r="G39"/>
      <c r="H39"/>
      <c r="I39"/>
      <c r="J39"/>
      <c r="K39"/>
      <c r="L39"/>
      <c r="M39"/>
      <c r="N39"/>
      <c r="BD39" s="101"/>
      <c r="BG39" s="96">
        <f>$AE$8</f>
        <v>417161</v>
      </c>
      <c r="BH39" s="96">
        <f>$AI$8</f>
        <v>134114</v>
      </c>
      <c r="BI39" s="96">
        <f>$AN$8</f>
        <v>2702</v>
      </c>
      <c r="BJ39" s="96">
        <f>$AG$8</f>
        <v>18407</v>
      </c>
      <c r="BK39" s="96">
        <f>$AK$8</f>
        <v>10864</v>
      </c>
      <c r="BL39" s="96">
        <f>$W$8</f>
        <v>977</v>
      </c>
    </row>
    <row r="40" spans="2:65">
      <c r="C40"/>
      <c r="D40"/>
      <c r="E40"/>
      <c r="F40"/>
      <c r="G40"/>
      <c r="H40"/>
      <c r="I40"/>
      <c r="J40"/>
      <c r="K40"/>
      <c r="L40"/>
      <c r="M40"/>
      <c r="N40"/>
      <c r="BD40" s="101"/>
      <c r="BG40" s="96">
        <f>$AI$8</f>
        <v>134114</v>
      </c>
      <c r="BH40" s="96">
        <f>$AF$8</f>
        <v>127687</v>
      </c>
      <c r="BI40" s="96">
        <f>$AO$8</f>
        <v>6096</v>
      </c>
      <c r="BJ40" s="96">
        <f>$AM$8</f>
        <v>8130</v>
      </c>
      <c r="BK40" s="96">
        <f>$AH$8</f>
        <v>11025</v>
      </c>
      <c r="BL40" s="96">
        <f>$X$8</f>
        <v>1015</v>
      </c>
    </row>
    <row r="41" spans="2:65">
      <c r="C41"/>
      <c r="D41"/>
      <c r="E41"/>
      <c r="F41"/>
      <c r="G41"/>
      <c r="H41"/>
      <c r="I41"/>
      <c r="J41"/>
      <c r="K41"/>
      <c r="L41"/>
      <c r="M41"/>
      <c r="N41"/>
      <c r="BD41" s="101"/>
      <c r="BG41" s="96">
        <f>$AJ$8</f>
        <v>228186</v>
      </c>
      <c r="BH41" s="96">
        <f>$AL$8</f>
        <v>97692</v>
      </c>
      <c r="BI41" s="96">
        <f>$AP$8</f>
        <v>2881</v>
      </c>
      <c r="BJ41" s="96">
        <f>$AK$8</f>
        <v>10864</v>
      </c>
      <c r="BK41" s="96">
        <f>$AM$8</f>
        <v>8130</v>
      </c>
      <c r="BL41" s="96">
        <f>$Y$8</f>
        <v>732</v>
      </c>
    </row>
    <row r="42" spans="2:65">
      <c r="C42"/>
      <c r="D42"/>
      <c r="E42"/>
      <c r="F42"/>
      <c r="G42"/>
      <c r="H42"/>
      <c r="I42"/>
      <c r="J42"/>
      <c r="K42"/>
      <c r="L42"/>
      <c r="M42"/>
      <c r="N42"/>
      <c r="BD42" s="101"/>
      <c r="BG42" s="96">
        <f>$AG$8</f>
        <v>18407</v>
      </c>
      <c r="BH42" s="96">
        <f>$AM$8</f>
        <v>8130</v>
      </c>
      <c r="BI42" s="96">
        <f>$AQ$8</f>
        <v>294</v>
      </c>
      <c r="BJ42" s="96">
        <f>$W$8</f>
        <v>977</v>
      </c>
      <c r="BK42" s="96">
        <f>$Y$8</f>
        <v>732</v>
      </c>
      <c r="BL42" s="96">
        <f>$T$8</f>
        <v>83</v>
      </c>
    </row>
    <row r="43" spans="2:65">
      <c r="C43"/>
      <c r="D43"/>
      <c r="E43"/>
      <c r="F43"/>
      <c r="G43"/>
      <c r="H43"/>
      <c r="I43"/>
      <c r="J43"/>
      <c r="K43"/>
      <c r="L43"/>
      <c r="M43"/>
      <c r="N43"/>
      <c r="BG43" s="96">
        <f>$AK$8</f>
        <v>10864</v>
      </c>
      <c r="BH43" s="96">
        <f>$AH$8</f>
        <v>11025</v>
      </c>
      <c r="BI43" s="96">
        <f>$AR$8</f>
        <v>586</v>
      </c>
      <c r="BJ43" s="96">
        <f>$Y$8</f>
        <v>732</v>
      </c>
      <c r="BK43" s="96">
        <f>$X$8</f>
        <v>1015</v>
      </c>
      <c r="BL43" s="96">
        <f>$U$8</f>
        <v>105</v>
      </c>
    </row>
    <row r="44" spans="2:65">
      <c r="C44"/>
      <c r="D44"/>
      <c r="E44"/>
      <c r="F44"/>
      <c r="G44"/>
      <c r="H44"/>
      <c r="I44"/>
      <c r="J44"/>
      <c r="K44"/>
      <c r="L44"/>
      <c r="M44"/>
      <c r="N44"/>
      <c r="BG44" s="96">
        <f>$W$8</f>
        <v>977</v>
      </c>
      <c r="BH44" s="96">
        <f>$X$8</f>
        <v>1015</v>
      </c>
      <c r="BI44" s="96">
        <f>$S$8</f>
        <v>63</v>
      </c>
      <c r="BJ44" s="96">
        <f>$T$8</f>
        <v>83</v>
      </c>
      <c r="BK44" s="96">
        <f>$U$8</f>
        <v>105</v>
      </c>
      <c r="BL44">
        <f>$R$8</f>
        <v>14</v>
      </c>
    </row>
    <row r="45" spans="2:65">
      <c r="C45"/>
      <c r="D45"/>
      <c r="E45"/>
      <c r="F45"/>
      <c r="G45"/>
      <c r="H45"/>
      <c r="I45"/>
      <c r="J45"/>
      <c r="K45"/>
      <c r="L45"/>
      <c r="M45"/>
      <c r="N45"/>
      <c r="BM45" s="106">
        <f>MDETERM(BG39:BL44)/MDETERM(BG46:BL51)</f>
        <v>-0.14247333079893071</v>
      </c>
    </row>
    <row r="46" spans="2:65">
      <c r="C46"/>
      <c r="D46"/>
      <c r="E46"/>
      <c r="F46"/>
      <c r="G46"/>
      <c r="H46"/>
      <c r="I46"/>
      <c r="J46"/>
      <c r="K46"/>
      <c r="L46"/>
      <c r="M46"/>
      <c r="N46"/>
      <c r="BG46" s="96">
        <f>$AE$8</f>
        <v>417161</v>
      </c>
      <c r="BH46" s="96">
        <f>$AI$8</f>
        <v>134114</v>
      </c>
      <c r="BI46" s="96">
        <f>$AJ$8</f>
        <v>228186</v>
      </c>
      <c r="BJ46" s="96">
        <f>$AG$8</f>
        <v>18407</v>
      </c>
      <c r="BK46" s="96">
        <f>$AK$8</f>
        <v>10864</v>
      </c>
      <c r="BL46" s="96">
        <f>$W$8</f>
        <v>977</v>
      </c>
    </row>
    <row r="47" spans="2:65">
      <c r="C47"/>
      <c r="D47"/>
      <c r="E47"/>
      <c r="F47"/>
      <c r="G47"/>
      <c r="H47"/>
      <c r="I47"/>
      <c r="J47"/>
      <c r="K47"/>
      <c r="L47"/>
      <c r="M47"/>
      <c r="N47"/>
      <c r="BG47" s="96">
        <f>$AI$8</f>
        <v>134114</v>
      </c>
      <c r="BH47" s="96">
        <f>$AF$8</f>
        <v>127687</v>
      </c>
      <c r="BI47" s="96">
        <f>$AL$8</f>
        <v>97692</v>
      </c>
      <c r="BJ47" s="96">
        <f>$AM$8</f>
        <v>8130</v>
      </c>
      <c r="BK47" s="96">
        <f>$AH$8</f>
        <v>11025</v>
      </c>
      <c r="BL47" s="96">
        <f>$X$8</f>
        <v>1015</v>
      </c>
    </row>
    <row r="48" spans="2:65">
      <c r="C48"/>
      <c r="D48"/>
      <c r="E48"/>
      <c r="F48"/>
      <c r="G48"/>
      <c r="H48"/>
      <c r="I48"/>
      <c r="J48"/>
      <c r="K48"/>
      <c r="L48"/>
      <c r="M48"/>
      <c r="N48"/>
      <c r="BG48" s="96">
        <f>$AJ$8</f>
        <v>228186</v>
      </c>
      <c r="BH48" s="96">
        <f>$AL$8</f>
        <v>97692</v>
      </c>
      <c r="BI48" s="96">
        <f>$AI$8</f>
        <v>134114</v>
      </c>
      <c r="BJ48" s="96">
        <f>$AK$8</f>
        <v>10864</v>
      </c>
      <c r="BK48" s="96">
        <f>$AM$8</f>
        <v>8130</v>
      </c>
      <c r="BL48" s="96">
        <f>$Y$8</f>
        <v>732</v>
      </c>
    </row>
    <row r="49" spans="59:65" customFormat="1">
      <c r="BG49" s="96">
        <f>$AG$8</f>
        <v>18407</v>
      </c>
      <c r="BH49" s="96">
        <f>$AM$8</f>
        <v>8130</v>
      </c>
      <c r="BI49" s="96">
        <f>$AK$8</f>
        <v>10864</v>
      </c>
      <c r="BJ49" s="96">
        <f>$W$8</f>
        <v>977</v>
      </c>
      <c r="BK49" s="96">
        <f>$Y$8</f>
        <v>732</v>
      </c>
      <c r="BL49" s="96">
        <f>$T$8</f>
        <v>83</v>
      </c>
    </row>
    <row r="50" spans="59:65" customFormat="1">
      <c r="BG50" s="96">
        <f>$AK$8</f>
        <v>10864</v>
      </c>
      <c r="BH50" s="96">
        <f>$AH$8</f>
        <v>11025</v>
      </c>
      <c r="BI50" s="96">
        <f>$AM$8</f>
        <v>8130</v>
      </c>
      <c r="BJ50" s="96">
        <f>$Y$8</f>
        <v>732</v>
      </c>
      <c r="BK50" s="96">
        <f>$X$8</f>
        <v>1015</v>
      </c>
      <c r="BL50" s="96">
        <f>$U$8</f>
        <v>105</v>
      </c>
    </row>
    <row r="51" spans="59:65" customFormat="1">
      <c r="BG51" s="96">
        <f>$W$8</f>
        <v>977</v>
      </c>
      <c r="BH51" s="96">
        <f>$X$8</f>
        <v>1015</v>
      </c>
      <c r="BI51" s="96">
        <f>$Y$8</f>
        <v>732</v>
      </c>
      <c r="BJ51" s="96">
        <f>$T$8</f>
        <v>83</v>
      </c>
      <c r="BK51" s="96">
        <f>$U$8</f>
        <v>105</v>
      </c>
      <c r="BL51">
        <f>$R$8</f>
        <v>14</v>
      </c>
    </row>
    <row r="52" spans="59:65" customFormat="1"/>
    <row r="53" spans="59:65" customFormat="1"/>
    <row r="54" spans="59:65" customFormat="1">
      <c r="BG54" s="96">
        <f>$AE$8</f>
        <v>417161</v>
      </c>
      <c r="BH54" s="96">
        <f>$AI$8</f>
        <v>134114</v>
      </c>
      <c r="BI54" s="96">
        <f>$AJ$8</f>
        <v>228186</v>
      </c>
      <c r="BJ54" s="96">
        <f>$AN$8</f>
        <v>2702</v>
      </c>
      <c r="BK54" s="96">
        <f>$AK$8</f>
        <v>10864</v>
      </c>
      <c r="BL54" s="96">
        <f>$W$8</f>
        <v>977</v>
      </c>
    </row>
    <row r="55" spans="59:65" customFormat="1">
      <c r="BG55" s="96">
        <f>$AI$8</f>
        <v>134114</v>
      </c>
      <c r="BH55" s="96">
        <f>$AF$8</f>
        <v>127687</v>
      </c>
      <c r="BI55" s="96">
        <f>$AL$8</f>
        <v>97692</v>
      </c>
      <c r="BJ55" s="96">
        <f>$AO$8</f>
        <v>6096</v>
      </c>
      <c r="BK55" s="96">
        <f>$AH$8</f>
        <v>11025</v>
      </c>
      <c r="BL55" s="96">
        <f>$X$8</f>
        <v>1015</v>
      </c>
    </row>
    <row r="56" spans="59:65" customFormat="1">
      <c r="BG56" s="96">
        <f>$AJ$8</f>
        <v>228186</v>
      </c>
      <c r="BH56" s="96">
        <f>$AL$8</f>
        <v>97692</v>
      </c>
      <c r="BI56" s="96">
        <f>$AI$8</f>
        <v>134114</v>
      </c>
      <c r="BJ56" s="96">
        <f>$AP$8</f>
        <v>2881</v>
      </c>
      <c r="BK56" s="96">
        <f>$AM$8</f>
        <v>8130</v>
      </c>
      <c r="BL56" s="96">
        <f>$Y$8</f>
        <v>732</v>
      </c>
    </row>
    <row r="57" spans="59:65" customFormat="1">
      <c r="BG57" s="96">
        <f>$AG$8</f>
        <v>18407</v>
      </c>
      <c r="BH57" s="96">
        <f>$AM$8</f>
        <v>8130</v>
      </c>
      <c r="BI57" s="96">
        <f>$AK$8</f>
        <v>10864</v>
      </c>
      <c r="BJ57" s="96">
        <f>$AQ$8</f>
        <v>294</v>
      </c>
      <c r="BK57" s="96">
        <f>$Y$8</f>
        <v>732</v>
      </c>
      <c r="BL57" s="96">
        <f>$T$8</f>
        <v>83</v>
      </c>
    </row>
    <row r="58" spans="59:65" customFormat="1">
      <c r="BG58" s="96">
        <f>$AK$8</f>
        <v>10864</v>
      </c>
      <c r="BH58" s="96">
        <f>$AH$8</f>
        <v>11025</v>
      </c>
      <c r="BI58" s="96">
        <f>$AM$8</f>
        <v>8130</v>
      </c>
      <c r="BJ58" s="96">
        <f>$AR$8</f>
        <v>586</v>
      </c>
      <c r="BK58" s="96">
        <f>$X$8</f>
        <v>1015</v>
      </c>
      <c r="BL58" s="96">
        <f>$U$8</f>
        <v>105</v>
      </c>
    </row>
    <row r="59" spans="59:65" customFormat="1">
      <c r="BG59" s="96">
        <f>$W$8</f>
        <v>977</v>
      </c>
      <c r="BH59" s="96">
        <f>$X$8</f>
        <v>1015</v>
      </c>
      <c r="BI59" s="96">
        <f>$Y$8</f>
        <v>732</v>
      </c>
      <c r="BJ59" s="96">
        <f>$S$8</f>
        <v>63</v>
      </c>
      <c r="BK59" s="96">
        <f>$U$8</f>
        <v>105</v>
      </c>
      <c r="BL59">
        <f>$R$8</f>
        <v>14</v>
      </c>
    </row>
    <row r="60" spans="59:65" customFormat="1">
      <c r="BM60" s="106">
        <f>MDETERM(BG54:BL59)/MDETERM(BG61:BL66)</f>
        <v>0.98639327143677313</v>
      </c>
    </row>
    <row r="61" spans="59:65" customFormat="1">
      <c r="BG61" s="96">
        <f>$AE$8</f>
        <v>417161</v>
      </c>
      <c r="BH61" s="96">
        <f>$AI$8</f>
        <v>134114</v>
      </c>
      <c r="BI61" s="96">
        <f>$AJ$8</f>
        <v>228186</v>
      </c>
      <c r="BJ61" s="96">
        <f>$AG$8</f>
        <v>18407</v>
      </c>
      <c r="BK61" s="96">
        <f>$AK$8</f>
        <v>10864</v>
      </c>
      <c r="BL61" s="96">
        <f>$W$8</f>
        <v>977</v>
      </c>
    </row>
    <row r="62" spans="59:65" customFormat="1">
      <c r="BG62" s="96">
        <f>$AI$8</f>
        <v>134114</v>
      </c>
      <c r="BH62" s="96">
        <f>$AF$8</f>
        <v>127687</v>
      </c>
      <c r="BI62" s="96">
        <f>$AL$8</f>
        <v>97692</v>
      </c>
      <c r="BJ62" s="96">
        <f>$AM$8</f>
        <v>8130</v>
      </c>
      <c r="BK62" s="96">
        <f>$AH$8</f>
        <v>11025</v>
      </c>
      <c r="BL62" s="96">
        <f>$X$8</f>
        <v>1015</v>
      </c>
    </row>
    <row r="63" spans="59:65" customFormat="1">
      <c r="BG63" s="96">
        <f>$AJ$8</f>
        <v>228186</v>
      </c>
      <c r="BH63" s="96">
        <f>$AL$8</f>
        <v>97692</v>
      </c>
      <c r="BI63" s="96">
        <f>$AI$8</f>
        <v>134114</v>
      </c>
      <c r="BJ63" s="96">
        <f>$AK$8</f>
        <v>10864</v>
      </c>
      <c r="BK63" s="96">
        <f>$AM$8</f>
        <v>8130</v>
      </c>
      <c r="BL63" s="96">
        <f>$Y$8</f>
        <v>732</v>
      </c>
    </row>
    <row r="64" spans="59:65" customFormat="1">
      <c r="BG64" s="96">
        <f>$AG$8</f>
        <v>18407</v>
      </c>
      <c r="BH64" s="96">
        <f>$AM$8</f>
        <v>8130</v>
      </c>
      <c r="BI64" s="96">
        <f>$AK$8</f>
        <v>10864</v>
      </c>
      <c r="BJ64" s="96">
        <f>$W$8</f>
        <v>977</v>
      </c>
      <c r="BK64" s="96">
        <f>$Y$8</f>
        <v>732</v>
      </c>
      <c r="BL64" s="96">
        <f>$T$8</f>
        <v>83</v>
      </c>
    </row>
    <row r="65" spans="59:65" customFormat="1">
      <c r="BG65" s="96">
        <f>$AK$8</f>
        <v>10864</v>
      </c>
      <c r="BH65" s="96">
        <f>$AH$8</f>
        <v>11025</v>
      </c>
      <c r="BI65" s="96">
        <f>$AM$8</f>
        <v>8130</v>
      </c>
      <c r="BJ65" s="96">
        <f>$Y$8</f>
        <v>732</v>
      </c>
      <c r="BK65" s="96">
        <f>$X$8</f>
        <v>1015</v>
      </c>
      <c r="BL65" s="96">
        <f>$U$8</f>
        <v>105</v>
      </c>
    </row>
    <row r="66" spans="59:65" customFormat="1">
      <c r="BG66" s="96">
        <f>$W$8</f>
        <v>977</v>
      </c>
      <c r="BH66" s="96">
        <f>$X$8</f>
        <v>1015</v>
      </c>
      <c r="BI66" s="96">
        <f>$Y$8</f>
        <v>732</v>
      </c>
      <c r="BJ66" s="96">
        <f>$T$8</f>
        <v>83</v>
      </c>
      <c r="BK66" s="96">
        <f>$U$8</f>
        <v>105</v>
      </c>
      <c r="BL66">
        <f>$R$8</f>
        <v>14</v>
      </c>
    </row>
    <row r="67" spans="59:65" customFormat="1"/>
    <row r="68" spans="59:65" customFormat="1"/>
    <row r="69" spans="59:65" customFormat="1">
      <c r="BG69" s="96">
        <f>$AE$8</f>
        <v>417161</v>
      </c>
      <c r="BH69" s="96">
        <f>$AI$8</f>
        <v>134114</v>
      </c>
      <c r="BI69" s="96">
        <f>$AJ$8</f>
        <v>228186</v>
      </c>
      <c r="BJ69" s="96">
        <f>$AG$8</f>
        <v>18407</v>
      </c>
      <c r="BK69" s="96">
        <f>$AN$8</f>
        <v>2702</v>
      </c>
      <c r="BL69" s="96">
        <f>$W$8</f>
        <v>977</v>
      </c>
    </row>
    <row r="70" spans="59:65" customFormat="1">
      <c r="BG70" s="96">
        <f>$AI$8</f>
        <v>134114</v>
      </c>
      <c r="BH70" s="96">
        <f>$AF$8</f>
        <v>127687</v>
      </c>
      <c r="BI70" s="96">
        <f>$AL$8</f>
        <v>97692</v>
      </c>
      <c r="BJ70" s="96">
        <f>$AM$8</f>
        <v>8130</v>
      </c>
      <c r="BK70" s="96">
        <f>$AO$8</f>
        <v>6096</v>
      </c>
      <c r="BL70" s="96">
        <f>$X$8</f>
        <v>1015</v>
      </c>
    </row>
    <row r="71" spans="59:65" customFormat="1">
      <c r="BG71" s="96">
        <f>$AJ$8</f>
        <v>228186</v>
      </c>
      <c r="BH71" s="96">
        <f>$AL$8</f>
        <v>97692</v>
      </c>
      <c r="BI71" s="96">
        <f>$AI$8</f>
        <v>134114</v>
      </c>
      <c r="BJ71" s="96">
        <f>$AK$8</f>
        <v>10864</v>
      </c>
      <c r="BK71" s="96">
        <f>$AP$8</f>
        <v>2881</v>
      </c>
      <c r="BL71" s="96">
        <f>$Y$8</f>
        <v>732</v>
      </c>
    </row>
    <row r="72" spans="59:65" customFormat="1">
      <c r="BG72" s="96">
        <f>$AG$8</f>
        <v>18407</v>
      </c>
      <c r="BH72" s="96">
        <f>$AM$8</f>
        <v>8130</v>
      </c>
      <c r="BI72" s="96">
        <f>$AK$8</f>
        <v>10864</v>
      </c>
      <c r="BJ72" s="96">
        <f>$W$8</f>
        <v>977</v>
      </c>
      <c r="BK72" s="96">
        <f>$AQ$8</f>
        <v>294</v>
      </c>
      <c r="BL72" s="96">
        <f>$T$8</f>
        <v>83</v>
      </c>
    </row>
    <row r="73" spans="59:65" customFormat="1">
      <c r="BG73" s="96">
        <f>$AK$8</f>
        <v>10864</v>
      </c>
      <c r="BH73" s="96">
        <f>$AH$8</f>
        <v>11025</v>
      </c>
      <c r="BI73" s="96">
        <f>$AM$8</f>
        <v>8130</v>
      </c>
      <c r="BJ73" s="96">
        <f>$Y$8</f>
        <v>732</v>
      </c>
      <c r="BK73" s="96">
        <f>$AR$8</f>
        <v>586</v>
      </c>
      <c r="BL73" s="96">
        <f>$U$8</f>
        <v>105</v>
      </c>
    </row>
    <row r="74" spans="59:65" customFormat="1">
      <c r="BG74" s="96">
        <f>$W$8</f>
        <v>977</v>
      </c>
      <c r="BH74" s="96">
        <f>$X$8</f>
        <v>1015</v>
      </c>
      <c r="BI74" s="96">
        <f>$Y$8</f>
        <v>732</v>
      </c>
      <c r="BJ74" s="96">
        <f>$T$8</f>
        <v>83</v>
      </c>
      <c r="BK74" s="96">
        <f>$S$8</f>
        <v>63</v>
      </c>
      <c r="BL74">
        <f>$R$8</f>
        <v>14</v>
      </c>
    </row>
    <row r="75" spans="59:65" customFormat="1">
      <c r="BM75" s="106">
        <f>MDETERM(BG69:BL74)/MDETERM(BG76:BL81)</f>
        <v>1.9804354787270726</v>
      </c>
    </row>
    <row r="76" spans="59:65" customFormat="1">
      <c r="BG76" s="96">
        <f>$AE$8</f>
        <v>417161</v>
      </c>
      <c r="BH76" s="96">
        <f>$AI$8</f>
        <v>134114</v>
      </c>
      <c r="BI76" s="96">
        <f>$AJ$8</f>
        <v>228186</v>
      </c>
      <c r="BJ76" s="96">
        <f>$AG$8</f>
        <v>18407</v>
      </c>
      <c r="BK76" s="96">
        <f>$AK$8</f>
        <v>10864</v>
      </c>
      <c r="BL76" s="96">
        <f>$W$8</f>
        <v>977</v>
      </c>
    </row>
    <row r="77" spans="59:65" customFormat="1">
      <c r="BG77" s="96">
        <f>$AI$8</f>
        <v>134114</v>
      </c>
      <c r="BH77" s="96">
        <f>$AF$8</f>
        <v>127687</v>
      </c>
      <c r="BI77" s="96">
        <f>$AL$8</f>
        <v>97692</v>
      </c>
      <c r="BJ77" s="96">
        <f>$AM$8</f>
        <v>8130</v>
      </c>
      <c r="BK77" s="96">
        <f>$AH$8</f>
        <v>11025</v>
      </c>
      <c r="BL77" s="96">
        <f>$X$8</f>
        <v>1015</v>
      </c>
    </row>
    <row r="78" spans="59:65" customFormat="1">
      <c r="BG78" s="96">
        <f>$AJ$8</f>
        <v>228186</v>
      </c>
      <c r="BH78" s="96">
        <f>$AL$8</f>
        <v>97692</v>
      </c>
      <c r="BI78" s="96">
        <f>$AI$8</f>
        <v>134114</v>
      </c>
      <c r="BJ78" s="96">
        <f>$AK$8</f>
        <v>10864</v>
      </c>
      <c r="BK78" s="96">
        <f>$AM$8</f>
        <v>8130</v>
      </c>
      <c r="BL78" s="96">
        <f>$Y$8</f>
        <v>732</v>
      </c>
    </row>
    <row r="79" spans="59:65" customFormat="1">
      <c r="BG79" s="96">
        <f>$AG$8</f>
        <v>18407</v>
      </c>
      <c r="BH79" s="96">
        <f>$AM$8</f>
        <v>8130</v>
      </c>
      <c r="BI79" s="96">
        <f>$AK$8</f>
        <v>10864</v>
      </c>
      <c r="BJ79" s="96">
        <f>$W$8</f>
        <v>977</v>
      </c>
      <c r="BK79" s="96">
        <f>$Y$8</f>
        <v>732</v>
      </c>
      <c r="BL79" s="96">
        <f>$T$8</f>
        <v>83</v>
      </c>
    </row>
    <row r="80" spans="59:65" customFormat="1">
      <c r="BG80" s="96">
        <f>$AK$8</f>
        <v>10864</v>
      </c>
      <c r="BH80" s="96">
        <f>$AH$8</f>
        <v>11025</v>
      </c>
      <c r="BI80" s="96">
        <f>$AM$8</f>
        <v>8130</v>
      </c>
      <c r="BJ80" s="96">
        <f>$Y$8</f>
        <v>732</v>
      </c>
      <c r="BK80" s="96">
        <f>$X$8</f>
        <v>1015</v>
      </c>
      <c r="BL80" s="96">
        <f>$U$8</f>
        <v>105</v>
      </c>
    </row>
    <row r="81" spans="59:65" customFormat="1">
      <c r="BG81" s="96">
        <f>$W$8</f>
        <v>977</v>
      </c>
      <c r="BH81" s="96">
        <f>$X$8</f>
        <v>1015</v>
      </c>
      <c r="BI81" s="96">
        <f>$Y$8</f>
        <v>732</v>
      </c>
      <c r="BJ81" s="96">
        <f>$T$8</f>
        <v>83</v>
      </c>
      <c r="BK81" s="96">
        <f>$U$8</f>
        <v>105</v>
      </c>
      <c r="BL81">
        <f>$R$8</f>
        <v>14</v>
      </c>
    </row>
    <row r="82" spans="59:65" customFormat="1"/>
    <row r="83" spans="59:65" customFormat="1"/>
    <row r="84" spans="59:65" customFormat="1">
      <c r="BG84" s="96">
        <f>$AE$8</f>
        <v>417161</v>
      </c>
      <c r="BH84" s="96">
        <f>$AI$8</f>
        <v>134114</v>
      </c>
      <c r="BI84" s="96">
        <f>$AJ$8</f>
        <v>228186</v>
      </c>
      <c r="BJ84" s="96">
        <f>$AG$8</f>
        <v>18407</v>
      </c>
      <c r="BK84" s="96">
        <f>$AK$8</f>
        <v>10864</v>
      </c>
      <c r="BL84" s="96">
        <f>$AN$8</f>
        <v>2702</v>
      </c>
    </row>
    <row r="85" spans="59:65" customFormat="1">
      <c r="BG85" s="96">
        <f>$AI$8</f>
        <v>134114</v>
      </c>
      <c r="BH85" s="96">
        <f>$AF$8</f>
        <v>127687</v>
      </c>
      <c r="BI85" s="96">
        <f>$AL$8</f>
        <v>97692</v>
      </c>
      <c r="BJ85" s="96">
        <f>$AM$8</f>
        <v>8130</v>
      </c>
      <c r="BK85" s="96">
        <f>$AH$8</f>
        <v>11025</v>
      </c>
      <c r="BL85" s="96">
        <f>$AO$8</f>
        <v>6096</v>
      </c>
    </row>
    <row r="86" spans="59:65" customFormat="1">
      <c r="BG86" s="96">
        <f>$AJ$8</f>
        <v>228186</v>
      </c>
      <c r="BH86" s="96">
        <f>$AL$8</f>
        <v>97692</v>
      </c>
      <c r="BI86" s="96">
        <f>$AI$8</f>
        <v>134114</v>
      </c>
      <c r="BJ86" s="96">
        <f>$AK$8</f>
        <v>10864</v>
      </c>
      <c r="BK86" s="96">
        <f>$AM$8</f>
        <v>8130</v>
      </c>
      <c r="BL86" s="96">
        <f>$AP$8</f>
        <v>2881</v>
      </c>
    </row>
    <row r="87" spans="59:65" customFormat="1">
      <c r="BG87" s="96">
        <f>$AG$8</f>
        <v>18407</v>
      </c>
      <c r="BH87" s="96">
        <f>$AM$8</f>
        <v>8130</v>
      </c>
      <c r="BI87" s="96">
        <f>$AK$8</f>
        <v>10864</v>
      </c>
      <c r="BJ87" s="96">
        <f>$W$8</f>
        <v>977</v>
      </c>
      <c r="BK87" s="96">
        <f>$Y$8</f>
        <v>732</v>
      </c>
      <c r="BL87" s="96">
        <f>$AQ$8</f>
        <v>294</v>
      </c>
    </row>
    <row r="88" spans="59:65" customFormat="1">
      <c r="BG88" s="96">
        <f>$AK$8</f>
        <v>10864</v>
      </c>
      <c r="BH88" s="96">
        <f>$AH$8</f>
        <v>11025</v>
      </c>
      <c r="BI88" s="96">
        <f>$AM$8</f>
        <v>8130</v>
      </c>
      <c r="BJ88" s="96">
        <f>$Y$8</f>
        <v>732</v>
      </c>
      <c r="BK88" s="96">
        <f>$X$8</f>
        <v>1015</v>
      </c>
      <c r="BL88" s="96">
        <f>$AR$8</f>
        <v>586</v>
      </c>
    </row>
    <row r="89" spans="59:65" customFormat="1">
      <c r="BG89" s="96">
        <f>$W$8</f>
        <v>977</v>
      </c>
      <c r="BH89" s="96">
        <f>$X$8</f>
        <v>1015</v>
      </c>
      <c r="BI89" s="96">
        <f>$Y$8</f>
        <v>732</v>
      </c>
      <c r="BJ89" s="96">
        <f>$T$8</f>
        <v>83</v>
      </c>
      <c r="BK89" s="96">
        <f>$U$8</f>
        <v>105</v>
      </c>
      <c r="BL89" s="96">
        <f>$S$8</f>
        <v>63</v>
      </c>
    </row>
    <row r="90" spans="59:65" customFormat="1">
      <c r="BM90" s="106">
        <f>MDETERM(BG84:BL89)/MDETERM(BG91:BL96)</f>
        <v>-7.1860765475969535</v>
      </c>
    </row>
    <row r="91" spans="59:65" customFormat="1">
      <c r="BG91" s="96">
        <f>$AE$8</f>
        <v>417161</v>
      </c>
      <c r="BH91" s="96">
        <f>$AI$8</f>
        <v>134114</v>
      </c>
      <c r="BI91" s="96">
        <f>$AJ$8</f>
        <v>228186</v>
      </c>
      <c r="BJ91" s="96">
        <f>$AG$8</f>
        <v>18407</v>
      </c>
      <c r="BK91" s="96">
        <f>$AK$8</f>
        <v>10864</v>
      </c>
      <c r="BL91" s="96">
        <f>$W$8</f>
        <v>977</v>
      </c>
    </row>
    <row r="92" spans="59:65" customFormat="1">
      <c r="BG92" s="96">
        <f>$AI$8</f>
        <v>134114</v>
      </c>
      <c r="BH92" s="96">
        <f>$AF$8</f>
        <v>127687</v>
      </c>
      <c r="BI92" s="96">
        <f>$AL$8</f>
        <v>97692</v>
      </c>
      <c r="BJ92" s="96">
        <f>$AM$8</f>
        <v>8130</v>
      </c>
      <c r="BK92" s="96">
        <f>$AH$8</f>
        <v>11025</v>
      </c>
      <c r="BL92" s="96">
        <f>$X$8</f>
        <v>1015</v>
      </c>
    </row>
    <row r="93" spans="59:65" customFormat="1">
      <c r="BG93" s="96">
        <f>$AJ$8</f>
        <v>228186</v>
      </c>
      <c r="BH93" s="96">
        <f>$AL$8</f>
        <v>97692</v>
      </c>
      <c r="BI93" s="96">
        <f>$AI$8</f>
        <v>134114</v>
      </c>
      <c r="BJ93" s="96">
        <f>$AK$8</f>
        <v>10864</v>
      </c>
      <c r="BK93" s="96">
        <f>$AM$8</f>
        <v>8130</v>
      </c>
      <c r="BL93" s="96">
        <f>$Y$8</f>
        <v>732</v>
      </c>
    </row>
    <row r="94" spans="59:65" customFormat="1">
      <c r="BG94" s="96">
        <f>$AG$8</f>
        <v>18407</v>
      </c>
      <c r="BH94" s="96">
        <f>$AM$8</f>
        <v>8130</v>
      </c>
      <c r="BI94" s="96">
        <f>$AK$8</f>
        <v>10864</v>
      </c>
      <c r="BJ94" s="96">
        <f>$W$8</f>
        <v>977</v>
      </c>
      <c r="BK94" s="96">
        <f>$Y$8</f>
        <v>732</v>
      </c>
      <c r="BL94" s="96">
        <f>$T$8</f>
        <v>83</v>
      </c>
    </row>
    <row r="95" spans="59:65" customFormat="1">
      <c r="BG95" s="96">
        <f>$AK$8</f>
        <v>10864</v>
      </c>
      <c r="BH95" s="96">
        <f>$AH$8</f>
        <v>11025</v>
      </c>
      <c r="BI95" s="96">
        <f>$AM$8</f>
        <v>8130</v>
      </c>
      <c r="BJ95" s="96">
        <f>$Y$8</f>
        <v>732</v>
      </c>
      <c r="BK95" s="96">
        <f>$X$8</f>
        <v>1015</v>
      </c>
      <c r="BL95" s="96">
        <f>$U$8</f>
        <v>105</v>
      </c>
    </row>
    <row r="96" spans="59:65" customFormat="1">
      <c r="BG96" s="96">
        <f>$W$8</f>
        <v>977</v>
      </c>
      <c r="BH96" s="96">
        <f>$X$8</f>
        <v>1015</v>
      </c>
      <c r="BI96" s="96">
        <f>$Y$8</f>
        <v>732</v>
      </c>
      <c r="BJ96" s="96">
        <f>$T$8</f>
        <v>83</v>
      </c>
      <c r="BK96" s="96">
        <f>$U$8</f>
        <v>105</v>
      </c>
      <c r="BL96">
        <f>$R$8</f>
        <v>14</v>
      </c>
    </row>
  </sheetData>
  <mergeCells count="5">
    <mergeCell ref="B3:B5"/>
    <mergeCell ref="H3:H4"/>
    <mergeCell ref="I3:I4"/>
    <mergeCell ref="J3:J4"/>
    <mergeCell ref="L3:M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BM96"/>
  <sheetViews>
    <sheetView zoomScale="190" zoomScaleNormal="190" workbookViewId="0">
      <selection activeCell="F6" sqref="F6"/>
    </sheetView>
  </sheetViews>
  <sheetFormatPr baseColWidth="10" defaultColWidth="9.140625" defaultRowHeight="15"/>
  <cols>
    <col min="2" max="2" width="21" bestFit="1" customWidth="1"/>
    <col min="3" max="3" width="13" style="69" bestFit="1" customWidth="1"/>
    <col min="4" max="5" width="9.140625" style="69"/>
    <col min="6" max="6" width="10.28515625" style="69" bestFit="1" customWidth="1"/>
    <col min="7" max="7" width="19.5703125" style="69" bestFit="1" customWidth="1"/>
    <col min="8" max="10" width="9.140625" style="69"/>
    <col min="11" max="11" width="11.7109375" style="69" bestFit="1" customWidth="1"/>
    <col min="12" max="14" width="9.140625" style="69"/>
    <col min="15" max="15" width="15.5703125" bestFit="1" customWidth="1"/>
    <col min="16" max="16" width="15.5703125" customWidth="1"/>
    <col min="17" max="17" width="20.140625" bestFit="1" customWidth="1"/>
    <col min="19" max="19" width="9.5703125" bestFit="1" customWidth="1"/>
    <col min="20" max="20" width="11" bestFit="1" customWidth="1"/>
    <col min="23" max="23" width="17.7109375" bestFit="1" customWidth="1"/>
    <col min="24" max="24" width="14.140625" customWidth="1"/>
    <col min="25" max="25" width="11.85546875" bestFit="1" customWidth="1"/>
    <col min="26" max="27" width="11.7109375" bestFit="1" customWidth="1"/>
    <col min="28" max="28" width="10.5703125" bestFit="1" customWidth="1"/>
    <col min="29" max="29" width="13.140625" customWidth="1"/>
    <col min="30" max="30" width="11.85546875" customWidth="1"/>
    <col min="31" max="31" width="21.7109375" bestFit="1" customWidth="1"/>
    <col min="32" max="32" width="14.28515625" bestFit="1" customWidth="1"/>
    <col min="33" max="33" width="22.85546875" bestFit="1" customWidth="1"/>
    <col min="34" max="34" width="14.28515625" customWidth="1"/>
    <col min="35" max="35" width="18" bestFit="1" customWidth="1"/>
    <col min="36" max="36" width="19.42578125" bestFit="1" customWidth="1"/>
    <col min="37" max="46" width="15.28515625" customWidth="1"/>
    <col min="47" max="47" width="11.85546875" customWidth="1"/>
    <col min="53" max="55" width="13.28515625" style="67" bestFit="1" customWidth="1"/>
    <col min="56" max="56" width="23.5703125" style="67" bestFit="1" customWidth="1"/>
    <col min="59" max="59" width="15.42578125" bestFit="1" customWidth="1"/>
    <col min="60" max="64" width="13.85546875" bestFit="1" customWidth="1"/>
    <col min="65" max="65" width="23" customWidth="1"/>
  </cols>
  <sheetData>
    <row r="1" spans="2:65">
      <c r="C1" s="61"/>
      <c r="D1" s="62"/>
      <c r="E1" s="62"/>
      <c r="F1" s="63"/>
      <c r="G1" s="61"/>
      <c r="H1" s="62"/>
      <c r="I1" s="62"/>
      <c r="J1" s="63"/>
      <c r="K1" s="61"/>
      <c r="L1" s="62"/>
      <c r="M1" s="62"/>
      <c r="N1" s="63"/>
      <c r="O1" t="s">
        <v>38</v>
      </c>
      <c r="P1" t="s">
        <v>39</v>
      </c>
      <c r="Q1" t="s">
        <v>37</v>
      </c>
      <c r="S1" s="64" t="s">
        <v>40</v>
      </c>
      <c r="AA1" s="65" t="s">
        <v>41</v>
      </c>
      <c r="AG1" s="66">
        <f>$BM$15</f>
        <v>-3.9833319867276694E-2</v>
      </c>
      <c r="AV1" s="64" t="s">
        <v>40</v>
      </c>
      <c r="BF1" s="65" t="s">
        <v>41</v>
      </c>
    </row>
    <row r="2" spans="2:65" ht="15.75" thickBot="1">
      <c r="B2" t="s">
        <v>40</v>
      </c>
      <c r="C2" s="68">
        <f>$X$2*D2+$X$3*E2+$X$4</f>
        <v>2.2089030199748096</v>
      </c>
      <c r="D2" s="69">
        <f>'Múltiple-Lineal-Cuadrático 2var'!E2</f>
        <v>4</v>
      </c>
      <c r="E2" s="69">
        <f>'Múltiple-Lineal-Cuadrático 2var'!D2</f>
        <v>6</v>
      </c>
      <c r="F2" s="70">
        <f>$V$4</f>
        <v>0.85064045449158732</v>
      </c>
      <c r="G2" s="71">
        <f>(H2-$X$3*I2-$X$4)/$X$2</f>
        <v>1.2842558198167897</v>
      </c>
      <c r="H2" s="72">
        <v>2</v>
      </c>
      <c r="I2" s="72">
        <v>1</v>
      </c>
      <c r="J2" s="70">
        <f>$V$4</f>
        <v>0.85064045449158732</v>
      </c>
      <c r="K2" s="73">
        <f>(M2-$X$2*L2-$X$4)/$X$3</f>
        <v>4.7620662776244576</v>
      </c>
      <c r="N2" s="70">
        <f>$V$4</f>
        <v>0.85064045449158732</v>
      </c>
      <c r="X2" s="74">
        <f>$BD$15</f>
        <v>0.64826598790964063</v>
      </c>
      <c r="AG2" s="66">
        <f>$BM$30</f>
        <v>1.8945755046947271E-2</v>
      </c>
    </row>
    <row r="3" spans="2:65">
      <c r="B3" s="227" t="s">
        <v>41</v>
      </c>
      <c r="C3" s="75">
        <f>$AG$1*POWER(D3,2)+$AG$2*POWER(E3,2)+$AG$3*PRODUCT(D3:E3)+$AG$4*D3+$AG$5*E3+$AG$6</f>
        <v>3.279379120571229</v>
      </c>
      <c r="D3" s="76">
        <f>D2</f>
        <v>4</v>
      </c>
      <c r="E3" s="76">
        <f>E2</f>
        <v>6</v>
      </c>
      <c r="F3" s="77">
        <f>$AC$4</f>
        <v>0.97154836391399435</v>
      </c>
      <c r="G3" s="61">
        <f>IF(POWER($AG$3*I3+$AG$4,2)-4*$AG$1*($AG$2*POWER(I3,2)+$AG$5*I3+$AG$6-H3)&lt;0,0,(-($AG$3*I3+$AG$4)+POWER(POWER($AG$3*I3+$AG$4,2)-4*$AG$1*($AG$2*POWER(I3,2)+$AG$5*I3+$AG$6-H3),1/2))/(2*$X$2))</f>
        <v>-0.3066647802606437</v>
      </c>
      <c r="H3" s="230">
        <f>H2</f>
        <v>2</v>
      </c>
      <c r="I3" s="230">
        <f>I2</f>
        <v>1</v>
      </c>
      <c r="J3" s="232">
        <f>$AC$4</f>
        <v>0.97154836391399435</v>
      </c>
      <c r="K3" s="61">
        <f>IF(POWER($AG$3*L3+$AG$5,2)-4*$AG$2*($AG$1*POWER(L3,2)+$AG$4*L3+$AG$6-M3)&lt;0,0,(-($AG$3*L3+$AG$5)+POWER(POWER($AG$3*L3+$AG$5,2)-4*$AG$2*($AG$1*POWER(L3,2)+$AG$4*L3+$AG$6-M3),1/2))/(2*$AG$2))</f>
        <v>6.4789514789019389</v>
      </c>
      <c r="L3" s="234"/>
      <c r="M3" s="234"/>
      <c r="N3" s="77">
        <f>$AC$4</f>
        <v>0.97154836391399435</v>
      </c>
      <c r="O3" s="78"/>
      <c r="P3" s="78"/>
      <c r="Q3" s="78"/>
      <c r="X3" s="74">
        <f>$BD$23</f>
        <v>-0.31032431278030331</v>
      </c>
      <c r="AG3" s="66">
        <f>$BM$45</f>
        <v>-0.14247333079892799</v>
      </c>
    </row>
    <row r="4" spans="2:65">
      <c r="B4" s="228"/>
      <c r="C4" s="73"/>
      <c r="F4" s="79"/>
      <c r="G4" s="73">
        <f>IF(POWER($AG$3*I3+$AG$4,2)-4*$AG$1*($AG$2*POWER(I3,2)+$AG$5*I3+$AG$6-H3)&lt;0,0,(-($AG$3*I3+$AG$4)-POWER(POWER($AG$3*I3+$AG$4,2)-4*$AG$1*($AG$2*POWER(I3,2)+$AG$5*I3+$AG$6-H3),1/2))/(2*$X$2))</f>
        <v>-2.5285327809359064</v>
      </c>
      <c r="H4" s="231"/>
      <c r="I4" s="231"/>
      <c r="J4" s="233"/>
      <c r="K4" s="73">
        <f>IF(POWER($AG$3*L3+$AG$5,2)-4*$AG$2*($AG$1*POWER(L3,2)+$AG$4*L3+$AG$6-M3)&lt;0,0,(-($AG$3*L3+$AG$5)-POWER(POWER($AG$3*L3+$AG$5,2)-4*$AG$2*($AG$1*POWER(L3,2)+$AG$4*L3+$AG$6-M3),1/2))/(2*$AG$2))</f>
        <v>-58.54302963215946</v>
      </c>
      <c r="L4" s="235"/>
      <c r="M4" s="235"/>
      <c r="N4" s="79"/>
      <c r="O4" s="80"/>
      <c r="P4" s="80"/>
      <c r="Q4" s="80"/>
      <c r="V4" s="81">
        <f>AC8/AD8</f>
        <v>0.85064045449158732</v>
      </c>
      <c r="X4" s="82">
        <f>$BD$31</f>
        <v>1.4777849450180669</v>
      </c>
      <c r="AC4" s="83">
        <f>AT8/AD8</f>
        <v>0.97154836391399435</v>
      </c>
      <c r="AG4" s="66">
        <f>$BM$60</f>
        <v>1.9804354787270133</v>
      </c>
    </row>
    <row r="5" spans="2:65" ht="15.75" thickBot="1">
      <c r="B5" s="229"/>
      <c r="C5" s="84"/>
      <c r="D5" s="85"/>
      <c r="E5" s="85"/>
      <c r="F5" s="86"/>
      <c r="G5" s="84"/>
      <c r="H5" s="85"/>
      <c r="I5" s="85"/>
      <c r="J5" s="86"/>
      <c r="K5" s="84"/>
      <c r="L5" s="85"/>
      <c r="M5" s="85"/>
      <c r="N5" s="86"/>
      <c r="O5" s="87"/>
      <c r="P5" s="87"/>
      <c r="Q5" s="87"/>
      <c r="AG5" s="66">
        <f>$BM$75</f>
        <v>0.98639327143673583</v>
      </c>
    </row>
    <row r="6" spans="2:65">
      <c r="B6" s="88" t="s">
        <v>42</v>
      </c>
      <c r="C6" s="69">
        <f>(C2*F2+C3*F3)/SUM(F2:F4)</f>
        <v>2.7796557837051363</v>
      </c>
      <c r="F6" s="226">
        <f>(C2*F2+C3*F3)/SUM(C2:C4)</f>
        <v>0.92288580622787952</v>
      </c>
      <c r="G6" s="69">
        <f>(G2*J2+G4*J3)/SUM(J2:J4)</f>
        <v>-0.74863368625124005</v>
      </c>
      <c r="T6" s="81">
        <f>POWER(V4,1/2)</f>
        <v>0.92230171554193008</v>
      </c>
      <c r="AB6" s="83">
        <f>POWER(AC4,1/2)</f>
        <v>0.98567152942245129</v>
      </c>
      <c r="AG6" s="66">
        <f>$BM$90</f>
        <v>-7.1860765475966426</v>
      </c>
    </row>
    <row r="7" spans="2:65">
      <c r="S7" s="90">
        <f>AVERAGE(S10:S102)</f>
        <v>4.5</v>
      </c>
      <c r="AB7" s="91">
        <f>AVERAGE(AB10:AB102)</f>
        <v>4.5000000000000018</v>
      </c>
      <c r="AC7" s="91"/>
      <c r="AS7" s="92">
        <f>AVERAGE(AS10:AS100)</f>
        <v>4.4999999999999156</v>
      </c>
      <c r="AT7" s="93"/>
    </row>
    <row r="8" spans="2:65">
      <c r="R8" s="64">
        <f>COUNT(S10:S102)</f>
        <v>14</v>
      </c>
      <c r="S8" s="94">
        <f>SUM(S10:S102)</f>
        <v>63</v>
      </c>
      <c r="T8" s="94">
        <f>SUM(T10:T102)</f>
        <v>105</v>
      </c>
      <c r="U8" s="94">
        <f>SUM(U10:U102)</f>
        <v>83</v>
      </c>
      <c r="W8" s="94">
        <f>SUM(W10:W102)</f>
        <v>1015</v>
      </c>
      <c r="X8" s="94">
        <f t="shared" ref="X8:AT8" si="0">SUM(X10:X102)</f>
        <v>977</v>
      </c>
      <c r="Y8" s="94">
        <f t="shared" si="0"/>
        <v>732</v>
      </c>
      <c r="Z8" s="94">
        <f t="shared" si="0"/>
        <v>586</v>
      </c>
      <c r="AA8" s="94">
        <f t="shared" si="0"/>
        <v>294</v>
      </c>
      <c r="AB8" s="94">
        <f t="shared" si="0"/>
        <v>63.000000000000028</v>
      </c>
      <c r="AC8" s="94">
        <f t="shared" si="0"/>
        <v>98.248972493778339</v>
      </c>
      <c r="AD8" s="94">
        <f t="shared" si="0"/>
        <v>115.5</v>
      </c>
      <c r="AE8" s="95">
        <f t="shared" si="0"/>
        <v>127687</v>
      </c>
      <c r="AF8" s="95">
        <f t="shared" si="0"/>
        <v>417161</v>
      </c>
      <c r="AG8" s="95">
        <f t="shared" si="0"/>
        <v>11025</v>
      </c>
      <c r="AH8" s="95">
        <f t="shared" si="0"/>
        <v>18407</v>
      </c>
      <c r="AI8" s="95">
        <f t="shared" si="0"/>
        <v>134114</v>
      </c>
      <c r="AJ8" s="95">
        <f t="shared" si="0"/>
        <v>97692</v>
      </c>
      <c r="AK8" s="95">
        <f t="shared" si="0"/>
        <v>8130</v>
      </c>
      <c r="AL8" s="95">
        <f t="shared" si="0"/>
        <v>228186</v>
      </c>
      <c r="AM8" s="95">
        <f t="shared" si="0"/>
        <v>10864</v>
      </c>
      <c r="AN8" s="95">
        <f t="shared" si="0"/>
        <v>6096</v>
      </c>
      <c r="AO8" s="95">
        <f t="shared" si="0"/>
        <v>2702</v>
      </c>
      <c r="AP8" s="95">
        <f t="shared" si="0"/>
        <v>2881</v>
      </c>
      <c r="AQ8" s="95">
        <f t="shared" si="0"/>
        <v>586</v>
      </c>
      <c r="AR8" s="95">
        <f t="shared" si="0"/>
        <v>294</v>
      </c>
      <c r="AS8" s="95">
        <f t="shared" si="0"/>
        <v>62.999999999998813</v>
      </c>
      <c r="AT8" s="95">
        <f t="shared" si="0"/>
        <v>112.21383603206635</v>
      </c>
      <c r="AU8" s="94"/>
    </row>
    <row r="9" spans="2:65" ht="15.75" thickBot="1">
      <c r="J9" s="89"/>
      <c r="BG9" s="216">
        <f>$AN$8</f>
        <v>6096</v>
      </c>
      <c r="BH9" s="96">
        <f>$AI$8</f>
        <v>134114</v>
      </c>
      <c r="BI9" s="96">
        <f>$AJ$8</f>
        <v>97692</v>
      </c>
      <c r="BJ9" s="96">
        <f>$AG$8</f>
        <v>11025</v>
      </c>
      <c r="BK9" s="96">
        <f>$AK$8</f>
        <v>8130</v>
      </c>
      <c r="BL9" s="96">
        <f>$W$8</f>
        <v>1015</v>
      </c>
    </row>
    <row r="10" spans="2:65" ht="30.75" thickBot="1">
      <c r="J10" s="89"/>
      <c r="O10" s="97" t="s">
        <v>43</v>
      </c>
      <c r="P10" s="98" t="s">
        <v>44</v>
      </c>
      <c r="Q10" s="98" t="s">
        <v>45</v>
      </c>
      <c r="S10" s="99">
        <f>'Múltiple-Lineal-Cuadrático 2var'!S10</f>
        <v>1</v>
      </c>
      <c r="T10" s="199">
        <f>'Múltiple-Lineal-Cuadrático 2var'!U10</f>
        <v>1</v>
      </c>
      <c r="U10" s="99">
        <f>'Múltiple-Lineal-Cuadrático 2var'!T10</f>
        <v>7</v>
      </c>
      <c r="W10" s="67">
        <f>POWER(T10,2)</f>
        <v>1</v>
      </c>
      <c r="X10" s="67">
        <f>POWER(U10,2)</f>
        <v>49</v>
      </c>
      <c r="Y10" s="67">
        <f>PRODUCT(T10:U10)</f>
        <v>7</v>
      </c>
      <c r="Z10" s="67">
        <f>$S10*T10</f>
        <v>1</v>
      </c>
      <c r="AA10" s="67">
        <f>$S10*U10</f>
        <v>7</v>
      </c>
      <c r="AB10" s="67">
        <f>$BD$15*T10+$BD$23*U10+$BD$31</f>
        <v>-4.6219256534415498E-2</v>
      </c>
      <c r="AC10" s="67">
        <f>POWER(AB10-$AB$7,2)</f>
        <v>20.668109528484351</v>
      </c>
      <c r="AD10" s="67">
        <f>POWER(S10-$S$7,2)</f>
        <v>12.25</v>
      </c>
      <c r="AE10" s="67">
        <f>POWER(T10,4)</f>
        <v>1</v>
      </c>
      <c r="AF10" s="67">
        <f>POWER(U10,4)</f>
        <v>2401</v>
      </c>
      <c r="AG10" s="67">
        <f>POWER(T10,3)</f>
        <v>1</v>
      </c>
      <c r="AH10" s="67">
        <f>POWER(U10,3)</f>
        <v>343</v>
      </c>
      <c r="AI10" s="67">
        <f>PRODUCT(W10:X10)</f>
        <v>49</v>
      </c>
      <c r="AJ10" s="67">
        <f>PRODUCT(AG10,U10)</f>
        <v>7</v>
      </c>
      <c r="AK10" s="67">
        <f>PRODUCT(W10,U10)</f>
        <v>7</v>
      </c>
      <c r="AL10" s="67">
        <f>PRODUCT(T10,AH10)</f>
        <v>343</v>
      </c>
      <c r="AM10" s="67">
        <f>PRODUCT(T10,X10)</f>
        <v>49</v>
      </c>
      <c r="AN10" s="67">
        <f>PRODUCT(W10,S10)</f>
        <v>1</v>
      </c>
      <c r="AO10" s="67">
        <f>PRODUCT(X10,S10)</f>
        <v>49</v>
      </c>
      <c r="AP10" s="67">
        <f>PRODUCT(Y10,S10)</f>
        <v>7</v>
      </c>
      <c r="AQ10" s="67">
        <f>PRODUCT(T10,S10)</f>
        <v>1</v>
      </c>
      <c r="AR10" s="67">
        <f>PRODUCT(U10,S10)</f>
        <v>7</v>
      </c>
      <c r="AS10" s="203">
        <f>$AG$1*POWER(T10,2)+$AG$2*POWER(U10,2)+$AG$3*PRODUCT(T10:U10)+$AG$4*T10+$AG$5*U10+$AG$6</f>
        <v>1.590307193028166</v>
      </c>
      <c r="AT10" s="217">
        <f>POWER(AS10-$AS$7,2)</f>
        <v>8.4663122309431387</v>
      </c>
      <c r="AU10" s="67"/>
      <c r="BG10" s="216">
        <f>$AO$8</f>
        <v>2702</v>
      </c>
      <c r="BH10" s="96">
        <f>$AF$8</f>
        <v>417161</v>
      </c>
      <c r="BI10" s="96">
        <f>$AL$8</f>
        <v>228186</v>
      </c>
      <c r="BJ10" s="96">
        <f>$AM$8</f>
        <v>10864</v>
      </c>
      <c r="BK10" s="96">
        <f>$AH$8</f>
        <v>18407</v>
      </c>
      <c r="BL10" s="96">
        <f>$X$8</f>
        <v>977</v>
      </c>
    </row>
    <row r="11" spans="2:65" ht="15.75" thickBot="1">
      <c r="O11" s="100">
        <v>1</v>
      </c>
      <c r="P11" s="99">
        <v>1</v>
      </c>
      <c r="Q11" s="99">
        <v>7</v>
      </c>
      <c r="S11" s="99">
        <f>'Múltiple-Lineal-Cuadrático 2var'!S11</f>
        <v>-1</v>
      </c>
      <c r="T11" s="199">
        <f>'Múltiple-Lineal-Cuadrático 2var'!U11</f>
        <v>2</v>
      </c>
      <c r="U11" s="99">
        <f>'Múltiple-Lineal-Cuadrático 2var'!T11</f>
        <v>3</v>
      </c>
      <c r="W11" s="67">
        <f t="shared" ref="W11:X17" si="1">POWER(T11,2)</f>
        <v>4</v>
      </c>
      <c r="X11" s="67">
        <f t="shared" si="1"/>
        <v>9</v>
      </c>
      <c r="Y11" s="67">
        <f t="shared" ref="Y11:Y17" si="2">PRODUCT(T11:U11)</f>
        <v>6</v>
      </c>
      <c r="Z11" s="67">
        <f t="shared" ref="Z11:AA17" si="3">$S11*T11</f>
        <v>-2</v>
      </c>
      <c r="AA11" s="67">
        <f t="shared" si="3"/>
        <v>-3</v>
      </c>
      <c r="AB11" s="67">
        <f t="shared" ref="AB11:AB17" si="4">$BD$15*T11+$BD$23*U11+$BD$31</f>
        <v>1.8433439824964382</v>
      </c>
      <c r="AC11" s="67">
        <f t="shared" ref="AC11:AC17" si="5">POWER(AB11-$AB$7,2)</f>
        <v>7.0578211953378958</v>
      </c>
      <c r="AD11" s="67">
        <f t="shared" ref="AD11:AD17" si="6">POWER(S11-$S$7,2)</f>
        <v>30.25</v>
      </c>
      <c r="AE11" s="67">
        <f>POWER(T11,4)</f>
        <v>16</v>
      </c>
      <c r="AF11" s="67">
        <f>POWER(U11,4)</f>
        <v>81</v>
      </c>
      <c r="AG11" s="67">
        <f t="shared" ref="AG11:AH17" si="7">POWER(T11,3)</f>
        <v>8</v>
      </c>
      <c r="AH11" s="67">
        <f t="shared" si="7"/>
        <v>27</v>
      </c>
      <c r="AI11" s="67">
        <f>PRODUCT(W11:X11)</f>
        <v>36</v>
      </c>
      <c r="AJ11" s="67">
        <f t="shared" ref="AJ11:AJ17" si="8">PRODUCT(AG11,U11)</f>
        <v>24</v>
      </c>
      <c r="AK11" s="67">
        <f t="shared" ref="AK11:AK17" si="9">PRODUCT(W11,U11)</f>
        <v>12</v>
      </c>
      <c r="AL11" s="67">
        <f t="shared" ref="AL11:AL17" si="10">PRODUCT(T11,AH11)</f>
        <v>54</v>
      </c>
      <c r="AM11" s="67">
        <f t="shared" ref="AM11:AM17" si="11">PRODUCT(T11,X11)</f>
        <v>18</v>
      </c>
      <c r="AN11" s="67">
        <f t="shared" ref="AN11:AN17" si="12">PRODUCT(W11,S11)</f>
        <v>-4</v>
      </c>
      <c r="AO11" s="67">
        <f t="shared" ref="AO11:AO17" si="13">PRODUCT(X11,S11)</f>
        <v>-9</v>
      </c>
      <c r="AP11" s="67">
        <f t="shared" ref="AP11:AP17" si="14">PRODUCT(Y11,S11)</f>
        <v>-6</v>
      </c>
      <c r="AQ11" s="67">
        <f t="shared" ref="AQ11:AQ17" si="15">PRODUCT(T11,S11)</f>
        <v>-2</v>
      </c>
      <c r="AR11" s="67">
        <f t="shared" ref="AR11:AR17" si="16">PRODUCT(U11,S11)</f>
        <v>-3</v>
      </c>
      <c r="AS11" s="67">
        <f t="shared" ref="AS11:AS17" si="17">$AG$1*POWER(T11,2)+$AG$2*POWER(U11,2)+$AG$3*PRODUCT(T11:U11)+$AG$4*T11+$AG$5*U11+$AG$6</f>
        <v>-1.1096872446725579</v>
      </c>
      <c r="AT11" s="67">
        <f t="shared" ref="AT11:AT17" si="18">POWER(AS11-$AS$7,2)</f>
        <v>31.468590983041047</v>
      </c>
      <c r="AU11" s="67"/>
      <c r="BD11" s="101"/>
      <c r="BG11" s="216">
        <f>$AP$8</f>
        <v>2881</v>
      </c>
      <c r="BH11" s="96">
        <f>$AL$8</f>
        <v>228186</v>
      </c>
      <c r="BI11" s="96">
        <f>$AI$8</f>
        <v>134114</v>
      </c>
      <c r="BJ11" s="96">
        <f>$AK$8</f>
        <v>8130</v>
      </c>
      <c r="BK11" s="96">
        <f>$AM$8</f>
        <v>10864</v>
      </c>
      <c r="BL11" s="96">
        <f>$Y$8</f>
        <v>732</v>
      </c>
    </row>
    <row r="12" spans="2:65" ht="15.75" thickBot="1">
      <c r="O12" s="100">
        <v>3</v>
      </c>
      <c r="P12" s="99">
        <v>2</v>
      </c>
      <c r="Q12" s="99">
        <v>5</v>
      </c>
      <c r="S12" s="99">
        <f>'Múltiple-Lineal-Cuadrático 2var'!S12</f>
        <v>2</v>
      </c>
      <c r="T12" s="199">
        <f>'Múltiple-Lineal-Cuadrático 2var'!U12</f>
        <v>3</v>
      </c>
      <c r="U12" s="99">
        <f>'Múltiple-Lineal-Cuadrático 2var'!T12</f>
        <v>5</v>
      </c>
      <c r="W12" s="67">
        <f t="shared" si="1"/>
        <v>9</v>
      </c>
      <c r="X12" s="67">
        <f t="shared" si="1"/>
        <v>25</v>
      </c>
      <c r="Y12" s="67">
        <f t="shared" si="2"/>
        <v>15</v>
      </c>
      <c r="Z12" s="67">
        <f t="shared" si="3"/>
        <v>6</v>
      </c>
      <c r="AA12" s="67">
        <f t="shared" si="3"/>
        <v>10</v>
      </c>
      <c r="AB12" s="67">
        <f t="shared" si="4"/>
        <v>1.8709613448454723</v>
      </c>
      <c r="AC12" s="67">
        <f t="shared" si="5"/>
        <v>6.9118442502967357</v>
      </c>
      <c r="AD12" s="67">
        <f t="shared" si="6"/>
        <v>6.25</v>
      </c>
      <c r="AE12" s="67">
        <f t="shared" ref="AE12:AF17" si="19">POWER(T12,4)</f>
        <v>81</v>
      </c>
      <c r="AF12" s="67">
        <f t="shared" si="19"/>
        <v>625</v>
      </c>
      <c r="AG12" s="67">
        <f t="shared" si="7"/>
        <v>27</v>
      </c>
      <c r="AH12" s="67">
        <f t="shared" si="7"/>
        <v>125</v>
      </c>
      <c r="AI12" s="67">
        <f t="shared" ref="AI12:AI17" si="20">PRODUCT(W12:X12)</f>
        <v>225</v>
      </c>
      <c r="AJ12" s="67">
        <f t="shared" si="8"/>
        <v>135</v>
      </c>
      <c r="AK12" s="67">
        <f t="shared" si="9"/>
        <v>45</v>
      </c>
      <c r="AL12" s="67">
        <f t="shared" si="10"/>
        <v>375</v>
      </c>
      <c r="AM12" s="67">
        <f t="shared" si="11"/>
        <v>75</v>
      </c>
      <c r="AN12" s="67">
        <f t="shared" si="12"/>
        <v>18</v>
      </c>
      <c r="AO12" s="67">
        <f t="shared" si="13"/>
        <v>50</v>
      </c>
      <c r="AP12" s="67">
        <f t="shared" si="14"/>
        <v>30</v>
      </c>
      <c r="AQ12" s="67">
        <f t="shared" si="15"/>
        <v>6</v>
      </c>
      <c r="AR12" s="67">
        <f t="shared" si="16"/>
        <v>10</v>
      </c>
      <c r="AS12" s="67">
        <f t="shared" si="17"/>
        <v>1.6652402811523475</v>
      </c>
      <c r="AT12" s="67">
        <f t="shared" si="18"/>
        <v>8.035862663600744</v>
      </c>
      <c r="AU12" s="67"/>
      <c r="BA12" s="67">
        <f>$Z$8</f>
        <v>586</v>
      </c>
      <c r="BB12" s="67">
        <f>$Y$8</f>
        <v>732</v>
      </c>
      <c r="BC12" s="67">
        <f>$T$8</f>
        <v>105</v>
      </c>
      <c r="BD12" s="101"/>
      <c r="BG12" s="216">
        <f>$AQ$8</f>
        <v>586</v>
      </c>
      <c r="BH12" s="96">
        <f>$AM$8</f>
        <v>10864</v>
      </c>
      <c r="BI12" s="96">
        <f>$AK$8</f>
        <v>8130</v>
      </c>
      <c r="BJ12" s="96">
        <f>$W$8</f>
        <v>1015</v>
      </c>
      <c r="BK12" s="96">
        <f>$Y$8</f>
        <v>732</v>
      </c>
      <c r="BL12" s="96">
        <f>$T$8</f>
        <v>105</v>
      </c>
    </row>
    <row r="13" spans="2:65" ht="15.75" thickBot="1">
      <c r="C13" s="69">
        <v>2.2585217170051664</v>
      </c>
      <c r="F13" s="69">
        <v>0.81725869667484441</v>
      </c>
      <c r="G13" s="69">
        <v>2.1772692343412827</v>
      </c>
      <c r="J13" s="89">
        <v>0.96651286522917912</v>
      </c>
      <c r="K13" s="102">
        <f t="shared" ref="K13:K18" si="21">MEDIAN(C13:C14)</f>
        <v>3.1362779635415978</v>
      </c>
      <c r="L13" s="103"/>
      <c r="M13" s="103"/>
      <c r="N13" s="104">
        <f t="shared" ref="N13:N18" si="22">AVERAGE(F13:F14)</f>
        <v>0.82079869613196632</v>
      </c>
      <c r="O13" s="100">
        <v>4</v>
      </c>
      <c r="P13" s="99">
        <v>4</v>
      </c>
      <c r="Q13" s="99">
        <v>6</v>
      </c>
      <c r="S13" s="99">
        <f>'Múltiple-Lineal-Cuadrático 2var'!S13</f>
        <v>4</v>
      </c>
      <c r="T13" s="199">
        <f>'Múltiple-Lineal-Cuadrático 2var'!U13</f>
        <v>4</v>
      </c>
      <c r="U13" s="99">
        <f>'Múltiple-Lineal-Cuadrático 2var'!T13</f>
        <v>6</v>
      </c>
      <c r="W13" s="67">
        <f t="shared" si="1"/>
        <v>16</v>
      </c>
      <c r="X13" s="67">
        <f t="shared" si="1"/>
        <v>36</v>
      </c>
      <c r="Y13" s="67">
        <f t="shared" si="2"/>
        <v>24</v>
      </c>
      <c r="Z13" s="67">
        <f t="shared" si="3"/>
        <v>16</v>
      </c>
      <c r="AA13" s="67">
        <f t="shared" si="3"/>
        <v>24</v>
      </c>
      <c r="AB13" s="67">
        <f t="shared" si="4"/>
        <v>2.2089030199748096</v>
      </c>
      <c r="AC13" s="67">
        <f t="shared" si="5"/>
        <v>5.2491253718805559</v>
      </c>
      <c r="AD13" s="67">
        <f t="shared" si="6"/>
        <v>0.25</v>
      </c>
      <c r="AE13" s="67">
        <f t="shared" si="19"/>
        <v>256</v>
      </c>
      <c r="AF13" s="67">
        <f t="shared" si="19"/>
        <v>1296</v>
      </c>
      <c r="AG13" s="67">
        <f t="shared" si="7"/>
        <v>64</v>
      </c>
      <c r="AH13" s="67">
        <f t="shared" si="7"/>
        <v>216</v>
      </c>
      <c r="AI13" s="67">
        <f t="shared" si="20"/>
        <v>576</v>
      </c>
      <c r="AJ13" s="67">
        <f t="shared" si="8"/>
        <v>384</v>
      </c>
      <c r="AK13" s="67">
        <f t="shared" si="9"/>
        <v>96</v>
      </c>
      <c r="AL13" s="67">
        <f t="shared" si="10"/>
        <v>864</v>
      </c>
      <c r="AM13" s="67">
        <f t="shared" si="11"/>
        <v>144</v>
      </c>
      <c r="AN13" s="67">
        <f t="shared" si="12"/>
        <v>64</v>
      </c>
      <c r="AO13" s="67">
        <f t="shared" si="13"/>
        <v>144</v>
      </c>
      <c r="AP13" s="67">
        <f t="shared" si="14"/>
        <v>96</v>
      </c>
      <c r="AQ13" s="67">
        <f t="shared" si="15"/>
        <v>16</v>
      </c>
      <c r="AR13" s="67">
        <f t="shared" si="16"/>
        <v>24</v>
      </c>
      <c r="AS13" s="67">
        <f t="shared" si="17"/>
        <v>3.279379120571229</v>
      </c>
      <c r="AT13" s="67">
        <f t="shared" si="18"/>
        <v>1.4899153312972602</v>
      </c>
      <c r="AU13" s="67"/>
      <c r="BA13" s="67">
        <f>$AA$8</f>
        <v>294</v>
      </c>
      <c r="BB13" s="67">
        <f>$X$8</f>
        <v>977</v>
      </c>
      <c r="BC13" s="67">
        <f>$U$8</f>
        <v>83</v>
      </c>
      <c r="BD13" s="101"/>
      <c r="BG13" s="216">
        <f>$AR$8</f>
        <v>294</v>
      </c>
      <c r="BH13" s="96">
        <f>$AH$8</f>
        <v>18407</v>
      </c>
      <c r="BI13" s="96">
        <f>$AM$8</f>
        <v>10864</v>
      </c>
      <c r="BJ13" s="96">
        <f>$Y$8</f>
        <v>732</v>
      </c>
      <c r="BK13" s="96">
        <f>$X$8</f>
        <v>977</v>
      </c>
      <c r="BL13" s="96">
        <f>$U$8</f>
        <v>83</v>
      </c>
    </row>
    <row r="14" spans="2:65" ht="15.75" thickBot="1">
      <c r="C14" s="69">
        <v>4.0140342100780293</v>
      </c>
      <c r="F14" s="89">
        <v>0.82433869558908823</v>
      </c>
      <c r="G14" s="69">
        <v>4.1524212985537288</v>
      </c>
      <c r="J14" s="89">
        <v>0.96587080612127996</v>
      </c>
      <c r="K14" s="102">
        <f t="shared" si="21"/>
        <v>4.6056312581195913</v>
      </c>
      <c r="L14" s="103"/>
      <c r="M14" s="103"/>
      <c r="N14" s="104">
        <f t="shared" si="22"/>
        <v>0.79108803411361017</v>
      </c>
      <c r="O14" s="100">
        <v>6</v>
      </c>
      <c r="P14" s="99">
        <v>4</v>
      </c>
      <c r="Q14" s="99">
        <v>4</v>
      </c>
      <c r="S14" s="99">
        <f>'Múltiple-Lineal-Cuadrático 2var'!S14</f>
        <v>4</v>
      </c>
      <c r="T14" s="199">
        <f>'Múltiple-Lineal-Cuadrático 2var'!U14</f>
        <v>5</v>
      </c>
      <c r="U14" s="99">
        <f>'Múltiple-Lineal-Cuadrático 2var'!T14</f>
        <v>5</v>
      </c>
      <c r="W14" s="67">
        <f t="shared" si="1"/>
        <v>25</v>
      </c>
      <c r="X14" s="67">
        <f t="shared" si="1"/>
        <v>25</v>
      </c>
      <c r="Y14" s="67">
        <f t="shared" si="2"/>
        <v>25</v>
      </c>
      <c r="Z14" s="67">
        <f t="shared" si="3"/>
        <v>20</v>
      </c>
      <c r="AA14" s="67">
        <f t="shared" si="3"/>
        <v>20</v>
      </c>
      <c r="AB14" s="67">
        <f t="shared" si="4"/>
        <v>3.1674933206647538</v>
      </c>
      <c r="AC14" s="67">
        <f t="shared" si="5"/>
        <v>1.7755740504730495</v>
      </c>
      <c r="AD14" s="67">
        <f t="shared" si="6"/>
        <v>0.25</v>
      </c>
      <c r="AE14" s="67">
        <f t="shared" si="19"/>
        <v>625</v>
      </c>
      <c r="AF14" s="67">
        <f t="shared" si="19"/>
        <v>625</v>
      </c>
      <c r="AG14" s="67">
        <f t="shared" si="7"/>
        <v>125</v>
      </c>
      <c r="AH14" s="67">
        <f t="shared" si="7"/>
        <v>125</v>
      </c>
      <c r="AI14" s="67">
        <f t="shared" si="20"/>
        <v>625</v>
      </c>
      <c r="AJ14" s="67">
        <f t="shared" si="8"/>
        <v>625</v>
      </c>
      <c r="AK14" s="67">
        <f t="shared" si="9"/>
        <v>125</v>
      </c>
      <c r="AL14" s="67">
        <f t="shared" si="10"/>
        <v>625</v>
      </c>
      <c r="AM14" s="67">
        <f t="shared" si="11"/>
        <v>125</v>
      </c>
      <c r="AN14" s="67">
        <f t="shared" si="12"/>
        <v>100</v>
      </c>
      <c r="AO14" s="67">
        <f t="shared" si="13"/>
        <v>100</v>
      </c>
      <c r="AP14" s="67">
        <f t="shared" si="14"/>
        <v>100</v>
      </c>
      <c r="AQ14" s="67">
        <f t="shared" si="15"/>
        <v>20</v>
      </c>
      <c r="AR14" s="67">
        <f t="shared" si="16"/>
        <v>20</v>
      </c>
      <c r="AS14" s="67">
        <f t="shared" si="17"/>
        <v>3.5640448127406676</v>
      </c>
      <c r="AT14" s="67">
        <f t="shared" si="18"/>
        <v>0.87601211255749389</v>
      </c>
      <c r="AU14" s="67"/>
      <c r="BA14" s="67">
        <f>$S$8</f>
        <v>63</v>
      </c>
      <c r="BB14" s="67">
        <f>$U$8</f>
        <v>83</v>
      </c>
      <c r="BC14" s="67">
        <f>$R$8</f>
        <v>14</v>
      </c>
      <c r="BD14" s="101"/>
      <c r="BG14" s="216">
        <f>$S$8</f>
        <v>63</v>
      </c>
      <c r="BH14" s="96">
        <f>$X$8</f>
        <v>977</v>
      </c>
      <c r="BI14" s="96">
        <f>$Y$8</f>
        <v>732</v>
      </c>
      <c r="BJ14" s="96">
        <f>$T$8</f>
        <v>105</v>
      </c>
      <c r="BK14" s="96">
        <f>$U$8</f>
        <v>83</v>
      </c>
      <c r="BL14">
        <f>$R$8</f>
        <v>14</v>
      </c>
    </row>
    <row r="15" spans="2:65" ht="15.75" thickBot="1">
      <c r="C15" s="69">
        <v>5.1972283061611533</v>
      </c>
      <c r="F15" s="89">
        <v>0.75783737263813222</v>
      </c>
      <c r="G15" s="69">
        <v>5.0294929223089513</v>
      </c>
      <c r="J15" s="89">
        <v>0.96488377420200677</v>
      </c>
      <c r="K15" s="102">
        <f t="shared" si="21"/>
        <v>6.3722625934772541</v>
      </c>
      <c r="L15" s="103"/>
      <c r="M15" s="103"/>
      <c r="N15" s="104">
        <f t="shared" si="22"/>
        <v>0.75633585652393909</v>
      </c>
      <c r="O15" s="100">
        <v>8</v>
      </c>
      <c r="P15" s="99">
        <v>5</v>
      </c>
      <c r="Q15" s="99">
        <v>3</v>
      </c>
      <c r="S15" s="99">
        <f>'Múltiple-Lineal-Cuadrático 2var'!S15</f>
        <v>4</v>
      </c>
      <c r="T15" s="199">
        <f>'Múltiple-Lineal-Cuadrático 2var'!U15</f>
        <v>6</v>
      </c>
      <c r="U15" s="99">
        <f>'Múltiple-Lineal-Cuadrático 2var'!T15</f>
        <v>4</v>
      </c>
      <c r="W15" s="67">
        <f t="shared" si="1"/>
        <v>36</v>
      </c>
      <c r="X15" s="67">
        <f t="shared" si="1"/>
        <v>16</v>
      </c>
      <c r="Y15" s="67">
        <f t="shared" si="2"/>
        <v>24</v>
      </c>
      <c r="Z15" s="67">
        <f t="shared" si="3"/>
        <v>24</v>
      </c>
      <c r="AA15" s="67">
        <f t="shared" si="3"/>
        <v>16</v>
      </c>
      <c r="AB15" s="67">
        <f t="shared" si="4"/>
        <v>4.1260836213546979</v>
      </c>
      <c r="AC15" s="67">
        <f t="shared" si="5"/>
        <v>0.13981345821921828</v>
      </c>
      <c r="AD15" s="67">
        <f t="shared" si="6"/>
        <v>0.25</v>
      </c>
      <c r="AE15" s="67">
        <f t="shared" si="19"/>
        <v>1296</v>
      </c>
      <c r="AF15" s="67">
        <f t="shared" si="19"/>
        <v>256</v>
      </c>
      <c r="AG15" s="67">
        <f t="shared" si="7"/>
        <v>216</v>
      </c>
      <c r="AH15" s="67">
        <f t="shared" si="7"/>
        <v>64</v>
      </c>
      <c r="AI15" s="67">
        <f t="shared" si="20"/>
        <v>576</v>
      </c>
      <c r="AJ15" s="67">
        <f t="shared" si="8"/>
        <v>864</v>
      </c>
      <c r="AK15" s="67">
        <f t="shared" si="9"/>
        <v>144</v>
      </c>
      <c r="AL15" s="67">
        <f t="shared" si="10"/>
        <v>384</v>
      </c>
      <c r="AM15" s="67">
        <f t="shared" si="11"/>
        <v>96</v>
      </c>
      <c r="AN15" s="67">
        <f t="shared" si="12"/>
        <v>144</v>
      </c>
      <c r="AO15" s="67">
        <f t="shared" si="13"/>
        <v>64</v>
      </c>
      <c r="AP15" s="67">
        <f t="shared" si="14"/>
        <v>96</v>
      </c>
      <c r="AQ15" s="67">
        <f t="shared" si="15"/>
        <v>24</v>
      </c>
      <c r="AR15" s="67">
        <f t="shared" si="16"/>
        <v>16</v>
      </c>
      <c r="AS15" s="67">
        <f t="shared" si="17"/>
        <v>4.091882036867303</v>
      </c>
      <c r="AT15" s="67">
        <f t="shared" si="18"/>
        <v>0.16656027183151256</v>
      </c>
      <c r="AU15" s="67"/>
      <c r="BD15" s="105">
        <f>MDETERM(BA12:BC14)/MDETERM(BA16:BC18)</f>
        <v>0.64826598790964063</v>
      </c>
      <c r="BM15" s="106">
        <f>MDETERM(BG9:BL14)/MDETERM(BG16:BL21)</f>
        <v>-3.9833319867276694E-2</v>
      </c>
    </row>
    <row r="16" spans="2:65" ht="15.75" thickBot="1">
      <c r="C16" s="69">
        <v>7.547296880793354</v>
      </c>
      <c r="F16" s="89">
        <v>0.75483434040974595</v>
      </c>
      <c r="G16" s="69">
        <v>7.1201659261545585</v>
      </c>
      <c r="J16" s="89">
        <v>0.96512387331314009</v>
      </c>
      <c r="K16" s="102">
        <f t="shared" si="21"/>
        <v>7.486210920752872</v>
      </c>
      <c r="L16" s="103"/>
      <c r="M16" s="103"/>
      <c r="N16" s="104">
        <f t="shared" si="22"/>
        <v>0.77361589590774482</v>
      </c>
      <c r="O16" s="100">
        <v>9</v>
      </c>
      <c r="P16" s="99">
        <v>7</v>
      </c>
      <c r="Q16" s="99">
        <v>2</v>
      </c>
      <c r="S16" s="99">
        <f>'Múltiple-Lineal-Cuadrático 2var'!S16</f>
        <v>4</v>
      </c>
      <c r="T16" s="199">
        <f>'Múltiple-Lineal-Cuadrático 2var'!U16</f>
        <v>7</v>
      </c>
      <c r="U16" s="99">
        <f>'Múltiple-Lineal-Cuadrático 2var'!T16</f>
        <v>3</v>
      </c>
      <c r="W16" s="67">
        <f t="shared" si="1"/>
        <v>49</v>
      </c>
      <c r="X16" s="67">
        <f t="shared" si="1"/>
        <v>9</v>
      </c>
      <c r="Y16" s="67">
        <f t="shared" si="2"/>
        <v>21</v>
      </c>
      <c r="Z16" s="67">
        <f t="shared" si="3"/>
        <v>28</v>
      </c>
      <c r="AA16" s="67">
        <f t="shared" si="3"/>
        <v>12</v>
      </c>
      <c r="AB16" s="67">
        <f t="shared" si="4"/>
        <v>5.0846739220446411</v>
      </c>
      <c r="AC16" s="67">
        <f t="shared" si="5"/>
        <v>0.34184359511906098</v>
      </c>
      <c r="AD16" s="67">
        <f t="shared" si="6"/>
        <v>0.25</v>
      </c>
      <c r="AE16" s="67">
        <f t="shared" si="19"/>
        <v>2401</v>
      </c>
      <c r="AF16" s="67">
        <f t="shared" si="19"/>
        <v>81</v>
      </c>
      <c r="AG16" s="67">
        <f t="shared" si="7"/>
        <v>343</v>
      </c>
      <c r="AH16" s="67">
        <f t="shared" si="7"/>
        <v>27</v>
      </c>
      <c r="AI16" s="67">
        <f t="shared" si="20"/>
        <v>441</v>
      </c>
      <c r="AJ16" s="67">
        <f t="shared" si="8"/>
        <v>1029</v>
      </c>
      <c r="AK16" s="67">
        <f t="shared" si="9"/>
        <v>147</v>
      </c>
      <c r="AL16" s="67">
        <f t="shared" si="10"/>
        <v>189</v>
      </c>
      <c r="AM16" s="67">
        <f t="shared" si="11"/>
        <v>63</v>
      </c>
      <c r="AN16" s="67">
        <f t="shared" si="12"/>
        <v>196</v>
      </c>
      <c r="AO16" s="67">
        <f t="shared" si="13"/>
        <v>36</v>
      </c>
      <c r="AP16" s="67">
        <f t="shared" si="14"/>
        <v>84</v>
      </c>
      <c r="AQ16" s="67">
        <f t="shared" si="15"/>
        <v>28</v>
      </c>
      <c r="AR16" s="67">
        <f t="shared" si="16"/>
        <v>12</v>
      </c>
      <c r="AS16" s="67">
        <f t="shared" si="17"/>
        <v>4.8628907929511369</v>
      </c>
      <c r="AT16" s="67">
        <f t="shared" si="18"/>
        <v>0.13168972760876616</v>
      </c>
      <c r="AU16" s="67"/>
      <c r="BA16" s="67">
        <f>$W$8</f>
        <v>1015</v>
      </c>
      <c r="BB16" s="67">
        <f>$Y$8</f>
        <v>732</v>
      </c>
      <c r="BC16" s="67">
        <f>$T$8</f>
        <v>105</v>
      </c>
      <c r="BD16" s="101"/>
      <c r="BG16" s="96">
        <f>$AE$8</f>
        <v>127687</v>
      </c>
      <c r="BH16" s="96">
        <f>$AI$8</f>
        <v>134114</v>
      </c>
      <c r="BI16" s="96">
        <f>$AJ$8</f>
        <v>97692</v>
      </c>
      <c r="BJ16" s="96">
        <f>$AG$8</f>
        <v>11025</v>
      </c>
      <c r="BK16" s="96">
        <f>$AK$8</f>
        <v>8130</v>
      </c>
      <c r="BL16" s="96">
        <f>$W$8</f>
        <v>1015</v>
      </c>
    </row>
    <row r="17" spans="2:65" ht="15.75" thickBot="1">
      <c r="C17" s="69">
        <v>7.4251249607123899</v>
      </c>
      <c r="F17" s="89">
        <v>0.7923974514057438</v>
      </c>
      <c r="G17" s="69">
        <v>8.1628793615415365</v>
      </c>
      <c r="J17" s="89">
        <v>0.96480138808125582</v>
      </c>
      <c r="K17" s="102">
        <f t="shared" si="21"/>
        <v>7.52850393836591</v>
      </c>
      <c r="L17" s="103"/>
      <c r="M17" s="103"/>
      <c r="N17" s="104">
        <f t="shared" si="22"/>
        <v>0.79603509338866751</v>
      </c>
      <c r="O17" s="100">
        <v>11</v>
      </c>
      <c r="P17" s="99">
        <v>8</v>
      </c>
      <c r="Q17" s="99">
        <v>3</v>
      </c>
      <c r="S17" s="99">
        <f>'Múltiple-Lineal-Cuadrático 2var'!S17</f>
        <v>5</v>
      </c>
      <c r="T17" s="199">
        <f>'Múltiple-Lineal-Cuadrático 2var'!U17</f>
        <v>8</v>
      </c>
      <c r="U17" s="99">
        <f>'Múltiple-Lineal-Cuadrático 2var'!T17</f>
        <v>3</v>
      </c>
      <c r="W17" s="67">
        <f t="shared" si="1"/>
        <v>64</v>
      </c>
      <c r="X17" s="67">
        <f t="shared" si="1"/>
        <v>9</v>
      </c>
      <c r="Y17" s="67">
        <f t="shared" si="2"/>
        <v>24</v>
      </c>
      <c r="Z17" s="67">
        <f t="shared" si="3"/>
        <v>40</v>
      </c>
      <c r="AA17" s="67">
        <f t="shared" si="3"/>
        <v>15</v>
      </c>
      <c r="AB17" s="67">
        <f t="shared" si="4"/>
        <v>5.7329399099542826</v>
      </c>
      <c r="AC17" s="67">
        <f t="shared" si="5"/>
        <v>1.5201408215580701</v>
      </c>
      <c r="AD17" s="67">
        <f t="shared" si="6"/>
        <v>0.25</v>
      </c>
      <c r="AE17" s="67">
        <f t="shared" si="19"/>
        <v>4096</v>
      </c>
      <c r="AF17" s="67">
        <f t="shared" si="19"/>
        <v>81</v>
      </c>
      <c r="AG17" s="67">
        <f t="shared" si="7"/>
        <v>512</v>
      </c>
      <c r="AH17" s="67">
        <f t="shared" si="7"/>
        <v>27</v>
      </c>
      <c r="AI17" s="67">
        <f t="shared" si="20"/>
        <v>576</v>
      </c>
      <c r="AJ17" s="67">
        <f t="shared" si="8"/>
        <v>1536</v>
      </c>
      <c r="AK17" s="67">
        <f t="shared" si="9"/>
        <v>192</v>
      </c>
      <c r="AL17" s="67">
        <f t="shared" si="10"/>
        <v>216</v>
      </c>
      <c r="AM17" s="67">
        <f t="shared" si="11"/>
        <v>72</v>
      </c>
      <c r="AN17" s="67">
        <f t="shared" si="12"/>
        <v>320</v>
      </c>
      <c r="AO17" s="67">
        <f t="shared" si="13"/>
        <v>45</v>
      </c>
      <c r="AP17" s="67">
        <f t="shared" si="14"/>
        <v>120</v>
      </c>
      <c r="AQ17" s="67">
        <f t="shared" si="15"/>
        <v>40</v>
      </c>
      <c r="AR17" s="67">
        <f t="shared" si="16"/>
        <v>15</v>
      </c>
      <c r="AS17" s="67">
        <f t="shared" si="17"/>
        <v>5.8184064812722172</v>
      </c>
      <c r="AT17" s="67">
        <f t="shared" si="18"/>
        <v>1.7381956498608115</v>
      </c>
      <c r="AU17" s="67"/>
      <c r="BA17" s="67">
        <f>$Y$8</f>
        <v>732</v>
      </c>
      <c r="BB17" s="67">
        <f>$X$8</f>
        <v>977</v>
      </c>
      <c r="BC17" s="67">
        <f>$U$8</f>
        <v>83</v>
      </c>
      <c r="BD17" s="101"/>
      <c r="BG17" s="96">
        <f>$AI$8</f>
        <v>134114</v>
      </c>
      <c r="BH17" s="96">
        <f>$AF$8</f>
        <v>417161</v>
      </c>
      <c r="BI17" s="96">
        <f>$AL$8</f>
        <v>228186</v>
      </c>
      <c r="BJ17" s="96">
        <f>$AM$8</f>
        <v>10864</v>
      </c>
      <c r="BK17" s="96">
        <f>$AH$8</f>
        <v>18407</v>
      </c>
      <c r="BL17" s="96">
        <f>$X$8</f>
        <v>977</v>
      </c>
    </row>
    <row r="18" spans="2:65" ht="15.75" thickBot="1">
      <c r="C18" s="69">
        <v>7.6318829160194301</v>
      </c>
      <c r="F18" s="89">
        <v>0.79967273537159123</v>
      </c>
      <c r="G18" s="69">
        <v>8.6982273743945111</v>
      </c>
      <c r="J18" s="89">
        <v>0.96468513343767415</v>
      </c>
      <c r="K18" s="102">
        <f t="shared" si="21"/>
        <v>7.6318829160194301</v>
      </c>
      <c r="L18" s="103"/>
      <c r="M18" s="103"/>
      <c r="N18" s="104">
        <f t="shared" si="22"/>
        <v>0.79967273537159123</v>
      </c>
      <c r="O18" s="100">
        <v>14</v>
      </c>
      <c r="P18" s="99">
        <v>9</v>
      </c>
      <c r="Q18" s="99">
        <v>4</v>
      </c>
      <c r="S18" s="99">
        <f>'Múltiple-Lineal-Cuadrático 2var'!S18</f>
        <v>7</v>
      </c>
      <c r="T18" s="199">
        <f>'Múltiple-Lineal-Cuadrático 2var'!U18</f>
        <v>9</v>
      </c>
      <c r="U18" s="99">
        <f>'Múltiple-Lineal-Cuadrático 2var'!T18</f>
        <v>2</v>
      </c>
      <c r="W18" s="67">
        <f t="shared" ref="W18:W23" si="23">POWER(T18,2)</f>
        <v>81</v>
      </c>
      <c r="X18" s="67">
        <f t="shared" ref="X18:X23" si="24">POWER(U18,2)</f>
        <v>4</v>
      </c>
      <c r="Y18" s="67">
        <f t="shared" ref="Y18:Y23" si="25">PRODUCT(T18:U18)</f>
        <v>18</v>
      </c>
      <c r="Z18" s="67">
        <f t="shared" ref="Z18:Z23" si="26">$S18*T18</f>
        <v>63</v>
      </c>
      <c r="AA18" s="67">
        <f t="shared" ref="AA18:AA23" si="27">$S18*U18</f>
        <v>14</v>
      </c>
      <c r="AB18" s="67">
        <f t="shared" ref="AB18:AB23" si="28">$BD$15*T18+$BD$23*U18+$BD$31</f>
        <v>6.6915302106442258</v>
      </c>
      <c r="AC18" s="67">
        <f t="shared" ref="AC18:AC23" si="29">POWER(AB18-$AB$7,2)</f>
        <v>4.8028046641663167</v>
      </c>
      <c r="AD18" s="67">
        <f t="shared" ref="AD18:AD23" si="30">POWER(S18-$S$7,2)</f>
        <v>6.25</v>
      </c>
      <c r="AE18" s="67">
        <f t="shared" ref="AE18:AE23" si="31">POWER(T18,4)</f>
        <v>6561</v>
      </c>
      <c r="AF18" s="67">
        <f t="shared" ref="AF18:AF23" si="32">POWER(U18,4)</f>
        <v>16</v>
      </c>
      <c r="AG18" s="67">
        <f t="shared" ref="AG18:AG23" si="33">POWER(T18,3)</f>
        <v>729</v>
      </c>
      <c r="AH18" s="67">
        <f t="shared" ref="AH18:AH23" si="34">POWER(U18,3)</f>
        <v>8</v>
      </c>
      <c r="AI18" s="67">
        <f t="shared" ref="AI18:AI23" si="35">PRODUCT(W18:X18)</f>
        <v>324</v>
      </c>
      <c r="AJ18" s="67">
        <f t="shared" ref="AJ18:AJ23" si="36">PRODUCT(AG18,U18)</f>
        <v>1458</v>
      </c>
      <c r="AK18" s="67">
        <f t="shared" ref="AK18:AK23" si="37">PRODUCT(W18,U18)</f>
        <v>162</v>
      </c>
      <c r="AL18" s="67">
        <f t="shared" ref="AL18:AL23" si="38">PRODUCT(T18,AH18)</f>
        <v>72</v>
      </c>
      <c r="AM18" s="67">
        <f t="shared" ref="AM18:AM23" si="39">PRODUCT(T18,X18)</f>
        <v>36</v>
      </c>
      <c r="AN18" s="67">
        <f t="shared" ref="AN18:AN23" si="40">PRODUCT(W18,S18)</f>
        <v>567</v>
      </c>
      <c r="AO18" s="67">
        <f t="shared" ref="AO18:AO23" si="41">PRODUCT(X18,S18)</f>
        <v>28</v>
      </c>
      <c r="AP18" s="67">
        <f t="shared" ref="AP18:AP23" si="42">PRODUCT(Y18,S18)</f>
        <v>126</v>
      </c>
      <c r="AQ18" s="67">
        <f t="shared" ref="AQ18:AQ23" si="43">PRODUCT(T18,S18)</f>
        <v>63</v>
      </c>
      <c r="AR18" s="67">
        <f t="shared" ref="AR18:AR23" si="44">PRODUCT(U18,S18)</f>
        <v>14</v>
      </c>
      <c r="AS18" s="67">
        <f t="shared" ref="AS18:AS23" si="45">$AG$1*POWER(T18,2)+$AG$2*POWER(U18,2)+$AG$3*PRODUCT(T18:U18)+$AG$4*T18+$AG$5*U18+$AG$6</f>
        <v>6.8953934603776199</v>
      </c>
      <c r="AT18" s="67">
        <f t="shared" ref="AT18:AT23" si="46">POWER(AS18-$AS$7,2)</f>
        <v>5.7379098300202722</v>
      </c>
      <c r="AU18" s="67"/>
      <c r="BA18" s="67">
        <f>$T$8</f>
        <v>105</v>
      </c>
      <c r="BB18" s="67">
        <f>$U$8</f>
        <v>83</v>
      </c>
      <c r="BC18" s="67">
        <f>$R$8</f>
        <v>14</v>
      </c>
      <c r="BD18" s="101"/>
      <c r="BG18" s="96">
        <f>$AJ$8</f>
        <v>97692</v>
      </c>
      <c r="BH18" s="96">
        <f>$AL$8</f>
        <v>228186</v>
      </c>
      <c r="BI18" s="96">
        <f>$AI$8</f>
        <v>134114</v>
      </c>
      <c r="BJ18" s="96">
        <f>$AK$8</f>
        <v>8130</v>
      </c>
      <c r="BK18" s="96">
        <f>$AM$8</f>
        <v>10864</v>
      </c>
      <c r="BL18" s="96">
        <f>$Y$8</f>
        <v>732</v>
      </c>
    </row>
    <row r="19" spans="2:65" ht="15.75" thickBot="1">
      <c r="S19" s="99">
        <f>'Múltiple-Lineal-Cuadrático 2var'!S19</f>
        <v>9</v>
      </c>
      <c r="T19" s="199">
        <f>'Múltiple-Lineal-Cuadrático 2var'!U19</f>
        <v>10</v>
      </c>
      <c r="U19" s="99">
        <f>'Múltiple-Lineal-Cuadrático 2var'!T19</f>
        <v>1</v>
      </c>
      <c r="W19" s="67">
        <f t="shared" si="23"/>
        <v>100</v>
      </c>
      <c r="X19" s="67">
        <f t="shared" si="24"/>
        <v>1</v>
      </c>
      <c r="Y19" s="67">
        <f t="shared" si="25"/>
        <v>10</v>
      </c>
      <c r="Z19" s="67">
        <f t="shared" si="26"/>
        <v>90</v>
      </c>
      <c r="AA19" s="67">
        <f t="shared" si="27"/>
        <v>9</v>
      </c>
      <c r="AB19" s="67">
        <f t="shared" si="28"/>
        <v>7.6501205113341699</v>
      </c>
      <c r="AC19" s="67">
        <f t="shared" si="29"/>
        <v>9.9232592359282403</v>
      </c>
      <c r="AD19" s="67">
        <f t="shared" si="30"/>
        <v>20.25</v>
      </c>
      <c r="AE19" s="67">
        <f t="shared" si="31"/>
        <v>10000</v>
      </c>
      <c r="AF19" s="67">
        <f t="shared" si="32"/>
        <v>1</v>
      </c>
      <c r="AG19" s="67">
        <f t="shared" si="33"/>
        <v>1000</v>
      </c>
      <c r="AH19" s="67">
        <f t="shared" si="34"/>
        <v>1</v>
      </c>
      <c r="AI19" s="67">
        <f t="shared" si="35"/>
        <v>100</v>
      </c>
      <c r="AJ19" s="67">
        <f t="shared" si="36"/>
        <v>1000</v>
      </c>
      <c r="AK19" s="67">
        <f t="shared" si="37"/>
        <v>100</v>
      </c>
      <c r="AL19" s="67">
        <f t="shared" si="38"/>
        <v>10</v>
      </c>
      <c r="AM19" s="67">
        <f t="shared" si="39"/>
        <v>10</v>
      </c>
      <c r="AN19" s="67">
        <f t="shared" si="40"/>
        <v>900</v>
      </c>
      <c r="AO19" s="67">
        <f t="shared" si="41"/>
        <v>9</v>
      </c>
      <c r="AP19" s="67">
        <f t="shared" si="42"/>
        <v>90</v>
      </c>
      <c r="AQ19" s="67">
        <f t="shared" si="43"/>
        <v>90</v>
      </c>
      <c r="AR19" s="67">
        <f t="shared" si="44"/>
        <v>9</v>
      </c>
      <c r="AS19" s="67">
        <f t="shared" si="45"/>
        <v>8.2155519714402239</v>
      </c>
      <c r="AT19" s="67">
        <f t="shared" si="46"/>
        <v>13.805326452473961</v>
      </c>
      <c r="AU19" s="67"/>
      <c r="BD19" s="101"/>
      <c r="BG19" s="96">
        <f>$AG$8</f>
        <v>11025</v>
      </c>
      <c r="BH19" s="96">
        <f>$AM$8</f>
        <v>10864</v>
      </c>
      <c r="BI19" s="96">
        <f>$AK$8</f>
        <v>8130</v>
      </c>
      <c r="BJ19" s="96">
        <f>$W$8</f>
        <v>1015</v>
      </c>
      <c r="BK19" s="96">
        <f>$Y$8</f>
        <v>732</v>
      </c>
      <c r="BL19" s="96">
        <f>$T$8</f>
        <v>105</v>
      </c>
    </row>
    <row r="20" spans="2:65" ht="15.75" thickBot="1">
      <c r="S20" s="99">
        <f>'Múltiple-Lineal-Cuadrático 2var'!S20</f>
        <v>8</v>
      </c>
      <c r="T20" s="199">
        <f>'Múltiple-Lineal-Cuadrático 2var'!U20</f>
        <v>11</v>
      </c>
      <c r="U20" s="99">
        <f>'Múltiple-Lineal-Cuadrático 2var'!T20</f>
        <v>3</v>
      </c>
      <c r="W20" s="67">
        <f t="shared" si="23"/>
        <v>121</v>
      </c>
      <c r="X20" s="67">
        <f t="shared" si="24"/>
        <v>9</v>
      </c>
      <c r="Y20" s="67">
        <f t="shared" si="25"/>
        <v>33</v>
      </c>
      <c r="Z20" s="67">
        <f t="shared" si="26"/>
        <v>88</v>
      </c>
      <c r="AA20" s="67">
        <f t="shared" si="27"/>
        <v>24</v>
      </c>
      <c r="AB20" s="67">
        <f t="shared" si="28"/>
        <v>7.6777378736832045</v>
      </c>
      <c r="AC20" s="67">
        <f t="shared" si="29"/>
        <v>10.098017993840642</v>
      </c>
      <c r="AD20" s="67">
        <f t="shared" si="30"/>
        <v>12.25</v>
      </c>
      <c r="AE20" s="67">
        <f t="shared" si="31"/>
        <v>14641</v>
      </c>
      <c r="AF20" s="67">
        <f t="shared" si="32"/>
        <v>81</v>
      </c>
      <c r="AG20" s="67">
        <f t="shared" si="33"/>
        <v>1331</v>
      </c>
      <c r="AH20" s="67">
        <f t="shared" si="34"/>
        <v>27</v>
      </c>
      <c r="AI20" s="67">
        <f t="shared" si="35"/>
        <v>1089</v>
      </c>
      <c r="AJ20" s="67">
        <f t="shared" si="36"/>
        <v>3993</v>
      </c>
      <c r="AK20" s="67">
        <f t="shared" si="37"/>
        <v>363</v>
      </c>
      <c r="AL20" s="67">
        <f t="shared" si="38"/>
        <v>297</v>
      </c>
      <c r="AM20" s="67">
        <f t="shared" si="39"/>
        <v>99</v>
      </c>
      <c r="AN20" s="67">
        <f t="shared" si="40"/>
        <v>968</v>
      </c>
      <c r="AO20" s="67">
        <f t="shared" si="41"/>
        <v>72</v>
      </c>
      <c r="AP20" s="67">
        <f t="shared" si="42"/>
        <v>264</v>
      </c>
      <c r="AQ20" s="67">
        <f t="shared" si="43"/>
        <v>88</v>
      </c>
      <c r="AR20" s="67">
        <f t="shared" si="44"/>
        <v>24</v>
      </c>
      <c r="AS20" s="67">
        <f t="shared" si="45"/>
        <v>8.2069537078281343</v>
      </c>
      <c r="AT20" s="67">
        <f t="shared" si="46"/>
        <v>13.741505791981378</v>
      </c>
      <c r="AU20" s="67"/>
      <c r="BA20" s="67">
        <f>$W$8</f>
        <v>1015</v>
      </c>
      <c r="BB20" s="67">
        <f>$Z$8</f>
        <v>586</v>
      </c>
      <c r="BC20" s="67">
        <f>$T$8</f>
        <v>105</v>
      </c>
      <c r="BD20" s="101"/>
      <c r="BG20" s="96">
        <f>$AK$8</f>
        <v>8130</v>
      </c>
      <c r="BH20" s="96">
        <f>$AH$8</f>
        <v>18407</v>
      </c>
      <c r="BI20" s="96">
        <f>$AM$8</f>
        <v>10864</v>
      </c>
      <c r="BJ20" s="96">
        <f>$Y$8</f>
        <v>732</v>
      </c>
      <c r="BK20" s="96">
        <f>$X$8</f>
        <v>977</v>
      </c>
      <c r="BL20" s="96">
        <f>$U$8</f>
        <v>83</v>
      </c>
    </row>
    <row r="21" spans="2:65" ht="15.75" thickBot="1">
      <c r="S21" s="99">
        <f>'Múltiple-Lineal-Cuadrático 2var'!S21</f>
        <v>5</v>
      </c>
      <c r="T21" s="199">
        <f>'Múltiple-Lineal-Cuadrático 2var'!U21</f>
        <v>12</v>
      </c>
      <c r="U21" s="99">
        <f>'Múltiple-Lineal-Cuadrático 2var'!T21</f>
        <v>12</v>
      </c>
      <c r="W21" s="67">
        <f t="shared" si="23"/>
        <v>144</v>
      </c>
      <c r="X21" s="67">
        <f t="shared" si="24"/>
        <v>144</v>
      </c>
      <c r="Y21" s="67">
        <f t="shared" si="25"/>
        <v>144</v>
      </c>
      <c r="Z21" s="67">
        <f t="shared" si="26"/>
        <v>60</v>
      </c>
      <c r="AA21" s="67">
        <f t="shared" si="27"/>
        <v>60</v>
      </c>
      <c r="AB21" s="67">
        <f t="shared" si="28"/>
        <v>5.5330850465701147</v>
      </c>
      <c r="AC21" s="67">
        <f t="shared" si="29"/>
        <v>1.0672647134467723</v>
      </c>
      <c r="AD21" s="67">
        <f t="shared" si="30"/>
        <v>0.25</v>
      </c>
      <c r="AE21" s="67">
        <f t="shared" si="31"/>
        <v>20736</v>
      </c>
      <c r="AF21" s="67">
        <f t="shared" si="32"/>
        <v>20736</v>
      </c>
      <c r="AG21" s="67">
        <f t="shared" si="33"/>
        <v>1728</v>
      </c>
      <c r="AH21" s="67">
        <f t="shared" si="34"/>
        <v>1728</v>
      </c>
      <c r="AI21" s="67">
        <f t="shared" si="35"/>
        <v>20736</v>
      </c>
      <c r="AJ21" s="67">
        <f t="shared" si="36"/>
        <v>20736</v>
      </c>
      <c r="AK21" s="67">
        <f t="shared" si="37"/>
        <v>1728</v>
      </c>
      <c r="AL21" s="67">
        <f t="shared" si="38"/>
        <v>20736</v>
      </c>
      <c r="AM21" s="67">
        <f t="shared" si="39"/>
        <v>1728</v>
      </c>
      <c r="AN21" s="67">
        <f t="shared" si="40"/>
        <v>720</v>
      </c>
      <c r="AO21" s="67">
        <f t="shared" si="41"/>
        <v>720</v>
      </c>
      <c r="AP21" s="67">
        <f t="shared" si="42"/>
        <v>720</v>
      </c>
      <c r="AQ21" s="67">
        <f t="shared" si="43"/>
        <v>60</v>
      </c>
      <c r="AR21" s="67">
        <f t="shared" si="44"/>
        <v>60</v>
      </c>
      <c r="AS21" s="67">
        <f t="shared" si="45"/>
        <v>4.8918994851952773</v>
      </c>
      <c r="AT21" s="67">
        <f t="shared" si="46"/>
        <v>0.15358520649638949</v>
      </c>
      <c r="BA21" s="67">
        <f>$Y$8</f>
        <v>732</v>
      </c>
      <c r="BB21" s="67">
        <f>$AA$8</f>
        <v>294</v>
      </c>
      <c r="BC21" s="67">
        <f>$U$8</f>
        <v>83</v>
      </c>
      <c r="BD21" s="101"/>
      <c r="BG21" s="96">
        <f>$W$8</f>
        <v>1015</v>
      </c>
      <c r="BH21" s="96">
        <f>$X$8</f>
        <v>977</v>
      </c>
      <c r="BI21" s="96">
        <f>$Y$8</f>
        <v>732</v>
      </c>
      <c r="BJ21" s="96">
        <f>$T$8</f>
        <v>105</v>
      </c>
      <c r="BK21" s="96">
        <f>$U$8</f>
        <v>83</v>
      </c>
      <c r="BL21">
        <f>$R$8</f>
        <v>14</v>
      </c>
    </row>
    <row r="22" spans="2:65" ht="15.75" thickBot="1">
      <c r="B22" s="97" t="s">
        <v>43</v>
      </c>
      <c r="C22" s="100">
        <v>1</v>
      </c>
      <c r="D22" s="100">
        <v>3</v>
      </c>
      <c r="E22" s="100">
        <v>4</v>
      </c>
      <c r="F22" s="100">
        <v>6</v>
      </c>
      <c r="G22" s="100">
        <v>8</v>
      </c>
      <c r="H22" s="100">
        <v>9</v>
      </c>
      <c r="I22" s="100">
        <v>11</v>
      </c>
      <c r="J22" s="100">
        <v>14</v>
      </c>
      <c r="S22" s="99">
        <f>'Múltiple-Lineal-Cuadrático 2var'!S22</f>
        <v>2</v>
      </c>
      <c r="T22" s="199">
        <f>'Múltiple-Lineal-Cuadrático 2var'!U22</f>
        <v>13</v>
      </c>
      <c r="U22" s="99">
        <f>'Múltiple-Lineal-Cuadrático 2var'!T22</f>
        <v>25</v>
      </c>
      <c r="W22" s="67">
        <f t="shared" si="23"/>
        <v>169</v>
      </c>
      <c r="X22" s="67">
        <f t="shared" si="24"/>
        <v>625</v>
      </c>
      <c r="Y22" s="67">
        <f t="shared" si="25"/>
        <v>325</v>
      </c>
      <c r="Z22" s="67">
        <f t="shared" si="26"/>
        <v>26</v>
      </c>
      <c r="AA22" s="67">
        <f t="shared" si="27"/>
        <v>50</v>
      </c>
      <c r="AB22" s="67">
        <f t="shared" si="28"/>
        <v>2.1471349683358127</v>
      </c>
      <c r="AC22" s="67">
        <f t="shared" si="29"/>
        <v>5.5359738572281252</v>
      </c>
      <c r="AD22" s="67">
        <f t="shared" si="30"/>
        <v>6.25</v>
      </c>
      <c r="AE22" s="67">
        <f t="shared" si="31"/>
        <v>28561</v>
      </c>
      <c r="AF22" s="67">
        <f t="shared" si="32"/>
        <v>390625</v>
      </c>
      <c r="AG22" s="67">
        <f t="shared" si="33"/>
        <v>2197</v>
      </c>
      <c r="AH22" s="67">
        <f t="shared" si="34"/>
        <v>15625</v>
      </c>
      <c r="AI22" s="67">
        <f t="shared" si="35"/>
        <v>105625</v>
      </c>
      <c r="AJ22" s="67">
        <f t="shared" si="36"/>
        <v>54925</v>
      </c>
      <c r="AK22" s="67">
        <f t="shared" si="37"/>
        <v>4225</v>
      </c>
      <c r="AL22" s="67">
        <f t="shared" si="38"/>
        <v>203125</v>
      </c>
      <c r="AM22" s="67">
        <f t="shared" si="39"/>
        <v>8125</v>
      </c>
      <c r="AN22" s="67">
        <f t="shared" si="40"/>
        <v>338</v>
      </c>
      <c r="AO22" s="67">
        <f t="shared" si="41"/>
        <v>1250</v>
      </c>
      <c r="AP22" s="67">
        <f t="shared" si="42"/>
        <v>650</v>
      </c>
      <c r="AQ22" s="67">
        <f t="shared" si="43"/>
        <v>26</v>
      </c>
      <c r="AR22" s="67">
        <f t="shared" si="44"/>
        <v>50</v>
      </c>
      <c r="AS22" s="67">
        <f t="shared" si="45"/>
        <v>2.0248497988936078</v>
      </c>
      <c r="AT22" s="67">
        <f t="shared" si="46"/>
        <v>6.1263685180365961</v>
      </c>
      <c r="BA22" s="67">
        <f>$T$8</f>
        <v>105</v>
      </c>
      <c r="BB22" s="67">
        <f>$S$8</f>
        <v>63</v>
      </c>
      <c r="BC22" s="67">
        <f>$R$8</f>
        <v>14</v>
      </c>
      <c r="BD22" s="101"/>
    </row>
    <row r="23" spans="2:65" ht="15.75" thickBot="1">
      <c r="B23" s="98" t="s">
        <v>44</v>
      </c>
      <c r="C23" s="99">
        <v>1</v>
      </c>
      <c r="D23" s="99">
        <v>2</v>
      </c>
      <c r="E23" s="99">
        <v>4</v>
      </c>
      <c r="F23" s="99">
        <v>4</v>
      </c>
      <c r="G23" s="99">
        <v>5</v>
      </c>
      <c r="H23" s="99">
        <v>7</v>
      </c>
      <c r="I23" s="99">
        <v>8</v>
      </c>
      <c r="J23" s="99">
        <v>9</v>
      </c>
      <c r="S23" s="99">
        <f>'Múltiple-Lineal-Cuadrático 2var'!S23</f>
        <v>9</v>
      </c>
      <c r="T23" s="199">
        <f>'Múltiple-Lineal-Cuadrático 2var'!U23</f>
        <v>14</v>
      </c>
      <c r="U23" s="99">
        <f>'Múltiple-Lineal-Cuadrático 2var'!T23</f>
        <v>4</v>
      </c>
      <c r="W23" s="67">
        <f t="shared" si="23"/>
        <v>196</v>
      </c>
      <c r="X23" s="67">
        <f t="shared" si="24"/>
        <v>16</v>
      </c>
      <c r="Y23" s="67">
        <f t="shared" si="25"/>
        <v>56</v>
      </c>
      <c r="Z23" s="67">
        <f t="shared" si="26"/>
        <v>126</v>
      </c>
      <c r="AA23" s="67">
        <f t="shared" si="27"/>
        <v>36</v>
      </c>
      <c r="AB23" s="67">
        <f t="shared" si="28"/>
        <v>9.312211524631822</v>
      </c>
      <c r="AC23" s="67">
        <f t="shared" si="29"/>
        <v>23.157379757799308</v>
      </c>
      <c r="AD23" s="67">
        <f t="shared" si="30"/>
        <v>20.25</v>
      </c>
      <c r="AE23" s="67">
        <f t="shared" si="31"/>
        <v>38416</v>
      </c>
      <c r="AF23" s="67">
        <f t="shared" si="32"/>
        <v>256</v>
      </c>
      <c r="AG23" s="67">
        <f t="shared" si="33"/>
        <v>2744</v>
      </c>
      <c r="AH23" s="67">
        <f t="shared" si="34"/>
        <v>64</v>
      </c>
      <c r="AI23" s="67">
        <f t="shared" si="35"/>
        <v>3136</v>
      </c>
      <c r="AJ23" s="67">
        <f t="shared" si="36"/>
        <v>10976</v>
      </c>
      <c r="AK23" s="67">
        <f t="shared" si="37"/>
        <v>784</v>
      </c>
      <c r="AL23" s="67">
        <f t="shared" si="38"/>
        <v>896</v>
      </c>
      <c r="AM23" s="67">
        <f t="shared" si="39"/>
        <v>224</v>
      </c>
      <c r="AN23" s="67">
        <f t="shared" si="40"/>
        <v>1764</v>
      </c>
      <c r="AO23" s="67">
        <f t="shared" si="41"/>
        <v>144</v>
      </c>
      <c r="AP23" s="67">
        <f t="shared" si="42"/>
        <v>504</v>
      </c>
      <c r="AQ23" s="67">
        <f t="shared" si="43"/>
        <v>126</v>
      </c>
      <c r="AR23" s="67">
        <f t="shared" si="44"/>
        <v>36</v>
      </c>
      <c r="AS23" s="67">
        <f t="shared" si="45"/>
        <v>9.0028881023534453</v>
      </c>
      <c r="AT23" s="67">
        <f t="shared" si="46"/>
        <v>20.276001262316971</v>
      </c>
      <c r="BD23" s="105">
        <f>MDETERM(BA20:BC22)/MDETERM(BA24:BC26)</f>
        <v>-0.31032431278030331</v>
      </c>
    </row>
    <row r="24" spans="2:65" ht="15.75" thickBot="1">
      <c r="B24" s="98" t="s">
        <v>45</v>
      </c>
      <c r="C24" s="99">
        <v>7</v>
      </c>
      <c r="D24" s="99">
        <v>5</v>
      </c>
      <c r="E24" s="99">
        <v>6</v>
      </c>
      <c r="F24" s="99">
        <v>4</v>
      </c>
      <c r="G24" s="99">
        <v>3</v>
      </c>
      <c r="H24" s="99">
        <v>2</v>
      </c>
      <c r="I24" s="99">
        <v>3</v>
      </c>
      <c r="J24" s="99">
        <v>4</v>
      </c>
      <c r="S24" s="99"/>
      <c r="T24" s="199"/>
      <c r="U24" s="99"/>
      <c r="W24" s="67"/>
      <c r="X24" s="67"/>
      <c r="Y24" s="67"/>
      <c r="Z24" s="67"/>
      <c r="AA24" s="67"/>
      <c r="AB24" s="67"/>
      <c r="AC24" s="67"/>
      <c r="AD24" s="67"/>
      <c r="AE24" s="67"/>
      <c r="AF24" s="67"/>
      <c r="AG24" s="67"/>
      <c r="AH24" s="67"/>
      <c r="AI24" s="67"/>
      <c r="AJ24" s="67"/>
      <c r="AK24" s="67"/>
      <c r="AL24" s="67"/>
      <c r="AM24" s="67"/>
      <c r="AN24" s="67"/>
      <c r="AO24" s="67"/>
      <c r="AP24" s="67"/>
      <c r="AQ24" s="67"/>
      <c r="AR24" s="67"/>
      <c r="AS24" s="67"/>
      <c r="AT24" s="67"/>
      <c r="BA24" s="67">
        <f>$W$8</f>
        <v>1015</v>
      </c>
      <c r="BB24" s="67">
        <f>$Y$8</f>
        <v>732</v>
      </c>
      <c r="BC24" s="67">
        <f>$T$8</f>
        <v>105</v>
      </c>
      <c r="BD24" s="101"/>
      <c r="BG24" s="96">
        <f>$AE$8</f>
        <v>127687</v>
      </c>
      <c r="BH24" s="216">
        <f>$AN$8</f>
        <v>6096</v>
      </c>
      <c r="BI24" s="96">
        <f>$AJ$8</f>
        <v>97692</v>
      </c>
      <c r="BJ24" s="96">
        <f>$AG$8</f>
        <v>11025</v>
      </c>
      <c r="BK24" s="96">
        <f>$AK$8</f>
        <v>8130</v>
      </c>
      <c r="BL24" s="96">
        <f>$W$8</f>
        <v>1015</v>
      </c>
    </row>
    <row r="25" spans="2:65">
      <c r="BA25" s="67">
        <f>$Y$8</f>
        <v>732</v>
      </c>
      <c r="BB25" s="67">
        <f>$X$8</f>
        <v>977</v>
      </c>
      <c r="BC25" s="67">
        <f>$U$8</f>
        <v>83</v>
      </c>
      <c r="BD25" s="101"/>
      <c r="BG25" s="96">
        <f>$AI$8</f>
        <v>134114</v>
      </c>
      <c r="BH25" s="216">
        <f>$AO$8</f>
        <v>2702</v>
      </c>
      <c r="BI25" s="96">
        <f>$AL$8</f>
        <v>228186</v>
      </c>
      <c r="BJ25" s="96">
        <f>$AM$8</f>
        <v>10864</v>
      </c>
      <c r="BK25" s="96">
        <f>$AH$8</f>
        <v>18407</v>
      </c>
      <c r="BL25" s="96">
        <f>$X$8</f>
        <v>977</v>
      </c>
    </row>
    <row r="26" spans="2:65">
      <c r="BA26" s="67">
        <f>$T$8</f>
        <v>105</v>
      </c>
      <c r="BB26" s="67">
        <f>$U$8</f>
        <v>83</v>
      </c>
      <c r="BC26" s="67">
        <f>$R$8</f>
        <v>14</v>
      </c>
      <c r="BD26" s="101"/>
      <c r="BG26" s="96">
        <f>$AJ$8</f>
        <v>97692</v>
      </c>
      <c r="BH26" s="216">
        <f>$AP$8</f>
        <v>2881</v>
      </c>
      <c r="BI26" s="96">
        <f>$AI$8</f>
        <v>134114</v>
      </c>
      <c r="BJ26" s="96">
        <f>$AK$8</f>
        <v>8130</v>
      </c>
      <c r="BK26" s="96">
        <f>$AM$8</f>
        <v>10864</v>
      </c>
      <c r="BL26" s="96">
        <f>$Y$8</f>
        <v>732</v>
      </c>
    </row>
    <row r="27" spans="2:65">
      <c r="BD27" s="101"/>
      <c r="BG27" s="96">
        <f>$AG$8</f>
        <v>11025</v>
      </c>
      <c r="BH27" s="216">
        <f>$AQ$8</f>
        <v>586</v>
      </c>
      <c r="BI27" s="96">
        <f>$AK$8</f>
        <v>8130</v>
      </c>
      <c r="BJ27" s="96">
        <f>$W$8</f>
        <v>1015</v>
      </c>
      <c r="BK27" s="96">
        <f>$Y$8</f>
        <v>732</v>
      </c>
      <c r="BL27" s="96">
        <f>$T$8</f>
        <v>105</v>
      </c>
    </row>
    <row r="28" spans="2:65">
      <c r="BA28" s="67">
        <f>$W$8</f>
        <v>1015</v>
      </c>
      <c r="BB28" s="67">
        <f>$Y$8</f>
        <v>732</v>
      </c>
      <c r="BC28" s="67">
        <f>$Z$8</f>
        <v>586</v>
      </c>
      <c r="BD28" s="101"/>
      <c r="BG28" s="96">
        <f>$AK$8</f>
        <v>8130</v>
      </c>
      <c r="BH28" s="216">
        <f>$AR$8</f>
        <v>294</v>
      </c>
      <c r="BI28" s="96">
        <f>$AM$8</f>
        <v>10864</v>
      </c>
      <c r="BJ28" s="96">
        <f>$Y$8</f>
        <v>732</v>
      </c>
      <c r="BK28" s="96">
        <f>$X$8</f>
        <v>977</v>
      </c>
      <c r="BL28" s="96">
        <f>$U$8</f>
        <v>83</v>
      </c>
    </row>
    <row r="29" spans="2:65">
      <c r="BA29" s="67">
        <f>$Y$8</f>
        <v>732</v>
      </c>
      <c r="BB29" s="67">
        <f>$X$8</f>
        <v>977</v>
      </c>
      <c r="BC29" s="67">
        <f>$AA$8</f>
        <v>294</v>
      </c>
      <c r="BD29" s="101"/>
      <c r="BG29" s="96">
        <f>$W$8</f>
        <v>1015</v>
      </c>
      <c r="BH29" s="216">
        <f>$S$8</f>
        <v>63</v>
      </c>
      <c r="BI29" s="96">
        <f>$Y$8</f>
        <v>732</v>
      </c>
      <c r="BJ29" s="96">
        <f>$T$8</f>
        <v>105</v>
      </c>
      <c r="BK29" s="96">
        <f>$U$8</f>
        <v>83</v>
      </c>
      <c r="BL29">
        <f>$R$8</f>
        <v>14</v>
      </c>
    </row>
    <row r="30" spans="2:65">
      <c r="BA30" s="67">
        <f>$T$8</f>
        <v>105</v>
      </c>
      <c r="BB30" s="67">
        <f>$U$8</f>
        <v>83</v>
      </c>
      <c r="BC30" s="67">
        <f>$S$8</f>
        <v>63</v>
      </c>
      <c r="BD30" s="101"/>
      <c r="BM30" s="106">
        <f>MDETERM(BG24:BL29)/MDETERM(BG31:BL36)</f>
        <v>1.8945755046947271E-2</v>
      </c>
    </row>
    <row r="31" spans="2:65">
      <c r="BD31" s="105">
        <f>MDETERM(BA28:BC30)/MDETERM(BA32:BC34)</f>
        <v>1.4777849450180669</v>
      </c>
      <c r="BG31" s="96">
        <f>$AE$8</f>
        <v>127687</v>
      </c>
      <c r="BH31" s="96">
        <f>$AI$8</f>
        <v>134114</v>
      </c>
      <c r="BI31" s="96">
        <f>$AJ$8</f>
        <v>97692</v>
      </c>
      <c r="BJ31" s="96">
        <f>$AG$8</f>
        <v>11025</v>
      </c>
      <c r="BK31" s="96">
        <f>$AK$8</f>
        <v>8130</v>
      </c>
      <c r="BL31" s="96">
        <f>$W$8</f>
        <v>1015</v>
      </c>
    </row>
    <row r="32" spans="2:65">
      <c r="BA32" s="67">
        <f>$W$8</f>
        <v>1015</v>
      </c>
      <c r="BB32" s="67">
        <f>$Y$8</f>
        <v>732</v>
      </c>
      <c r="BC32" s="67">
        <f>$T$8</f>
        <v>105</v>
      </c>
      <c r="BD32" s="101"/>
      <c r="BG32" s="96">
        <f>$AI$8</f>
        <v>134114</v>
      </c>
      <c r="BH32" s="96">
        <f>$AF$8</f>
        <v>417161</v>
      </c>
      <c r="BI32" s="96">
        <f>$AL$8</f>
        <v>228186</v>
      </c>
      <c r="BJ32" s="96">
        <f>$AM$8</f>
        <v>10864</v>
      </c>
      <c r="BK32" s="96">
        <f>$AH$8</f>
        <v>18407</v>
      </c>
      <c r="BL32" s="96">
        <f>$X$8</f>
        <v>977</v>
      </c>
    </row>
    <row r="33" spans="53:65" customFormat="1">
      <c r="BA33" s="67">
        <f>$Y$8</f>
        <v>732</v>
      </c>
      <c r="BB33" s="67">
        <f>$X$8</f>
        <v>977</v>
      </c>
      <c r="BC33" s="67">
        <f>$U$8</f>
        <v>83</v>
      </c>
      <c r="BD33" s="101"/>
      <c r="BG33" s="96">
        <f>$AJ$8</f>
        <v>97692</v>
      </c>
      <c r="BH33" s="96">
        <f>$AL$8</f>
        <v>228186</v>
      </c>
      <c r="BI33" s="96">
        <f>$AI$8</f>
        <v>134114</v>
      </c>
      <c r="BJ33" s="96">
        <f>$AK$8</f>
        <v>8130</v>
      </c>
      <c r="BK33" s="96">
        <f>$AM$8</f>
        <v>10864</v>
      </c>
      <c r="BL33" s="96">
        <f>$Y$8</f>
        <v>732</v>
      </c>
    </row>
    <row r="34" spans="53:65" customFormat="1">
      <c r="BA34" s="67">
        <f>$T$8</f>
        <v>105</v>
      </c>
      <c r="BB34" s="67">
        <f>$U$8</f>
        <v>83</v>
      </c>
      <c r="BC34" s="67">
        <f>$R$8</f>
        <v>14</v>
      </c>
      <c r="BD34" s="101"/>
      <c r="BG34" s="96">
        <f>$AG$8</f>
        <v>11025</v>
      </c>
      <c r="BH34" s="96">
        <f>$AM$8</f>
        <v>10864</v>
      </c>
      <c r="BI34" s="96">
        <f>$AK$8</f>
        <v>8130</v>
      </c>
      <c r="BJ34" s="96">
        <f>$W$8</f>
        <v>1015</v>
      </c>
      <c r="BK34" s="96">
        <f>$Y$8</f>
        <v>732</v>
      </c>
      <c r="BL34" s="96">
        <f>$T$8</f>
        <v>105</v>
      </c>
    </row>
    <row r="35" spans="53:65" customFormat="1">
      <c r="BA35" s="67"/>
      <c r="BB35" s="67"/>
      <c r="BC35" s="67"/>
      <c r="BD35" s="101"/>
      <c r="BG35" s="96">
        <f>$AK$8</f>
        <v>8130</v>
      </c>
      <c r="BH35" s="96">
        <f>$AH$8</f>
        <v>18407</v>
      </c>
      <c r="BI35" s="96">
        <f>$AM$8</f>
        <v>10864</v>
      </c>
      <c r="BJ35" s="96">
        <f>$Y$8</f>
        <v>732</v>
      </c>
      <c r="BK35" s="96">
        <f>$X$8</f>
        <v>977</v>
      </c>
      <c r="BL35" s="96">
        <f>$U$8</f>
        <v>83</v>
      </c>
    </row>
    <row r="36" spans="53:65" customFormat="1">
      <c r="BA36" s="67"/>
      <c r="BB36" s="67"/>
      <c r="BC36" s="67"/>
      <c r="BD36" s="101"/>
      <c r="BG36" s="96">
        <f>$W$8</f>
        <v>1015</v>
      </c>
      <c r="BH36" s="96">
        <f>$X$8</f>
        <v>977</v>
      </c>
      <c r="BI36" s="96">
        <f>$Y$8</f>
        <v>732</v>
      </c>
      <c r="BJ36" s="96">
        <f>$T$8</f>
        <v>105</v>
      </c>
      <c r="BK36" s="96">
        <f>$U$8</f>
        <v>83</v>
      </c>
      <c r="BL36">
        <f>$R$8</f>
        <v>14</v>
      </c>
    </row>
    <row r="37" spans="53:65" customFormat="1">
      <c r="BA37" s="67"/>
      <c r="BB37" s="67"/>
      <c r="BC37" s="67"/>
      <c r="BD37" s="101"/>
    </row>
    <row r="38" spans="53:65" customFormat="1">
      <c r="BA38" s="67"/>
      <c r="BB38" s="67"/>
      <c r="BC38" s="67"/>
      <c r="BD38" s="101"/>
    </row>
    <row r="39" spans="53:65" customFormat="1">
      <c r="BA39" s="67"/>
      <c r="BB39" s="67"/>
      <c r="BC39" s="67"/>
      <c r="BD39" s="101"/>
      <c r="BG39" s="96">
        <f>$AE$8</f>
        <v>127687</v>
      </c>
      <c r="BH39" s="96">
        <f>$AI$8</f>
        <v>134114</v>
      </c>
      <c r="BI39" s="216">
        <f>$AN$8</f>
        <v>6096</v>
      </c>
      <c r="BJ39" s="96">
        <f>$AG$8</f>
        <v>11025</v>
      </c>
      <c r="BK39" s="96">
        <f>$AK$8</f>
        <v>8130</v>
      </c>
      <c r="BL39" s="96">
        <f>$W$8</f>
        <v>1015</v>
      </c>
    </row>
    <row r="40" spans="53:65" customFormat="1">
      <c r="BA40" s="67"/>
      <c r="BB40" s="67"/>
      <c r="BC40" s="67"/>
      <c r="BD40" s="101"/>
      <c r="BG40" s="96">
        <f>$AI$8</f>
        <v>134114</v>
      </c>
      <c r="BH40" s="96">
        <f>$AF$8</f>
        <v>417161</v>
      </c>
      <c r="BI40" s="216">
        <f>$AO$8</f>
        <v>2702</v>
      </c>
      <c r="BJ40" s="96">
        <f>$AM$8</f>
        <v>10864</v>
      </c>
      <c r="BK40" s="96">
        <f>$AH$8</f>
        <v>18407</v>
      </c>
      <c r="BL40" s="96">
        <f>$X$8</f>
        <v>977</v>
      </c>
    </row>
    <row r="41" spans="53:65" customFormat="1">
      <c r="BA41" s="67"/>
      <c r="BB41" s="67"/>
      <c r="BC41" s="67"/>
      <c r="BD41" s="101"/>
      <c r="BG41" s="96">
        <f>$AJ$8</f>
        <v>97692</v>
      </c>
      <c r="BH41" s="96">
        <f>$AL$8</f>
        <v>228186</v>
      </c>
      <c r="BI41" s="216">
        <f>$AP$8</f>
        <v>2881</v>
      </c>
      <c r="BJ41" s="96">
        <f>$AK$8</f>
        <v>8130</v>
      </c>
      <c r="BK41" s="96">
        <f>$AM$8</f>
        <v>10864</v>
      </c>
      <c r="BL41" s="96">
        <f>$Y$8</f>
        <v>732</v>
      </c>
    </row>
    <row r="42" spans="53:65" customFormat="1">
      <c r="BA42" s="67"/>
      <c r="BB42" s="67"/>
      <c r="BC42" s="67"/>
      <c r="BD42" s="101"/>
      <c r="BG42" s="96">
        <f>$AG$8</f>
        <v>11025</v>
      </c>
      <c r="BH42" s="96">
        <f>$AM$8</f>
        <v>10864</v>
      </c>
      <c r="BI42" s="216">
        <f>$AQ$8</f>
        <v>586</v>
      </c>
      <c r="BJ42" s="96">
        <f>$W$8</f>
        <v>1015</v>
      </c>
      <c r="BK42" s="96">
        <f>$Y$8</f>
        <v>732</v>
      </c>
      <c r="BL42" s="96">
        <f>$T$8</f>
        <v>105</v>
      </c>
    </row>
    <row r="43" spans="53:65" customFormat="1">
      <c r="BA43" s="67"/>
      <c r="BB43" s="67"/>
      <c r="BC43" s="67"/>
      <c r="BD43" s="67"/>
      <c r="BG43" s="96">
        <f>$AK$8</f>
        <v>8130</v>
      </c>
      <c r="BH43" s="96">
        <f>$AH$8</f>
        <v>18407</v>
      </c>
      <c r="BI43" s="216">
        <f>$AR$8</f>
        <v>294</v>
      </c>
      <c r="BJ43" s="96">
        <f>$Y$8</f>
        <v>732</v>
      </c>
      <c r="BK43" s="96">
        <f>$X$8</f>
        <v>977</v>
      </c>
      <c r="BL43" s="96">
        <f>$U$8</f>
        <v>83</v>
      </c>
    </row>
    <row r="44" spans="53:65" customFormat="1">
      <c r="BA44" s="67"/>
      <c r="BB44" s="67"/>
      <c r="BC44" s="67"/>
      <c r="BD44" s="67"/>
      <c r="BG44" s="96">
        <f>$W$8</f>
        <v>1015</v>
      </c>
      <c r="BH44" s="96">
        <f>$X$8</f>
        <v>977</v>
      </c>
      <c r="BI44" s="216">
        <f>$S$8</f>
        <v>63</v>
      </c>
      <c r="BJ44" s="96">
        <f>$T$8</f>
        <v>105</v>
      </c>
      <c r="BK44" s="96">
        <f>$U$8</f>
        <v>83</v>
      </c>
      <c r="BL44">
        <f>$R$8</f>
        <v>14</v>
      </c>
    </row>
    <row r="45" spans="53:65" customFormat="1">
      <c r="BA45" s="67"/>
      <c r="BB45" s="67"/>
      <c r="BC45" s="67"/>
      <c r="BD45" s="67"/>
      <c r="BM45" s="106">
        <f>MDETERM(BG39:BL44)/MDETERM(BG46:BL51)</f>
        <v>-0.14247333079892799</v>
      </c>
    </row>
    <row r="46" spans="53:65" customFormat="1">
      <c r="BA46" s="67"/>
      <c r="BB46" s="67"/>
      <c r="BC46" s="67"/>
      <c r="BD46" s="67"/>
      <c r="BG46" s="96">
        <f>$AE$8</f>
        <v>127687</v>
      </c>
      <c r="BH46" s="96">
        <f>$AI$8</f>
        <v>134114</v>
      </c>
      <c r="BI46" s="96">
        <f>$AJ$8</f>
        <v>97692</v>
      </c>
      <c r="BJ46" s="96">
        <f>$AG$8</f>
        <v>11025</v>
      </c>
      <c r="BK46" s="96">
        <f>$AK$8</f>
        <v>8130</v>
      </c>
      <c r="BL46" s="96">
        <f>$W$8</f>
        <v>1015</v>
      </c>
    </row>
    <row r="47" spans="53:65" customFormat="1">
      <c r="BA47" s="67"/>
      <c r="BB47" s="67"/>
      <c r="BC47" s="67"/>
      <c r="BD47" s="67"/>
      <c r="BG47" s="96">
        <f>$AI$8</f>
        <v>134114</v>
      </c>
      <c r="BH47" s="96">
        <f>$AF$8</f>
        <v>417161</v>
      </c>
      <c r="BI47" s="96">
        <f>$AL$8</f>
        <v>228186</v>
      </c>
      <c r="BJ47" s="96">
        <f>$AM$8</f>
        <v>10864</v>
      </c>
      <c r="BK47" s="96">
        <f>$AH$8</f>
        <v>18407</v>
      </c>
      <c r="BL47" s="96">
        <f>$X$8</f>
        <v>977</v>
      </c>
    </row>
    <row r="48" spans="53:65" customFormat="1">
      <c r="BA48" s="67"/>
      <c r="BB48" s="67"/>
      <c r="BC48" s="67"/>
      <c r="BD48" s="67"/>
      <c r="BG48" s="96">
        <f>$AJ$8</f>
        <v>97692</v>
      </c>
      <c r="BH48" s="96">
        <f>$AL$8</f>
        <v>228186</v>
      </c>
      <c r="BI48" s="96">
        <f>$AI$8</f>
        <v>134114</v>
      </c>
      <c r="BJ48" s="96">
        <f>$AK$8</f>
        <v>8130</v>
      </c>
      <c r="BK48" s="96">
        <f>$AM$8</f>
        <v>10864</v>
      </c>
      <c r="BL48" s="96">
        <f>$Y$8</f>
        <v>732</v>
      </c>
    </row>
    <row r="49" spans="59:65" customFormat="1">
      <c r="BG49" s="96">
        <f>$AG$8</f>
        <v>11025</v>
      </c>
      <c r="BH49" s="96">
        <f>$AM$8</f>
        <v>10864</v>
      </c>
      <c r="BI49" s="96">
        <f>$AK$8</f>
        <v>8130</v>
      </c>
      <c r="BJ49" s="96">
        <f>$W$8</f>
        <v>1015</v>
      </c>
      <c r="BK49" s="96">
        <f>$Y$8</f>
        <v>732</v>
      </c>
      <c r="BL49" s="96">
        <f>$T$8</f>
        <v>105</v>
      </c>
    </row>
    <row r="50" spans="59:65" customFormat="1">
      <c r="BG50" s="96">
        <f>$AK$8</f>
        <v>8130</v>
      </c>
      <c r="BH50" s="96">
        <f>$AH$8</f>
        <v>18407</v>
      </c>
      <c r="BI50" s="96">
        <f>$AM$8</f>
        <v>10864</v>
      </c>
      <c r="BJ50" s="96">
        <f>$Y$8</f>
        <v>732</v>
      </c>
      <c r="BK50" s="96">
        <f>$X$8</f>
        <v>977</v>
      </c>
      <c r="BL50" s="96">
        <f>$U$8</f>
        <v>83</v>
      </c>
    </row>
    <row r="51" spans="59:65" customFormat="1">
      <c r="BG51" s="96">
        <f>$W$8</f>
        <v>1015</v>
      </c>
      <c r="BH51" s="96">
        <f>$X$8</f>
        <v>977</v>
      </c>
      <c r="BI51" s="96">
        <f>$Y$8</f>
        <v>732</v>
      </c>
      <c r="BJ51" s="96">
        <f>$T$8</f>
        <v>105</v>
      </c>
      <c r="BK51" s="96">
        <f>$U$8</f>
        <v>83</v>
      </c>
      <c r="BL51">
        <f>$R$8</f>
        <v>14</v>
      </c>
    </row>
    <row r="52" spans="59:65" customFormat="1"/>
    <row r="53" spans="59:65" customFormat="1"/>
    <row r="54" spans="59:65" customFormat="1">
      <c r="BG54" s="96">
        <f>$AE$8</f>
        <v>127687</v>
      </c>
      <c r="BH54" s="96">
        <f>$AI$8</f>
        <v>134114</v>
      </c>
      <c r="BI54" s="96">
        <f>$AJ$8</f>
        <v>97692</v>
      </c>
      <c r="BJ54" s="216">
        <f>$AN$8</f>
        <v>6096</v>
      </c>
      <c r="BK54" s="96">
        <f>$AK$8</f>
        <v>8130</v>
      </c>
      <c r="BL54" s="96">
        <f>$W$8</f>
        <v>1015</v>
      </c>
    </row>
    <row r="55" spans="59:65" customFormat="1">
      <c r="BG55" s="96">
        <f>$AI$8</f>
        <v>134114</v>
      </c>
      <c r="BH55" s="96">
        <f>$AF$8</f>
        <v>417161</v>
      </c>
      <c r="BI55" s="96">
        <f>$AL$8</f>
        <v>228186</v>
      </c>
      <c r="BJ55" s="216">
        <f>$AO$8</f>
        <v>2702</v>
      </c>
      <c r="BK55" s="96">
        <f>$AH$8</f>
        <v>18407</v>
      </c>
      <c r="BL55" s="96">
        <f>$X$8</f>
        <v>977</v>
      </c>
    </row>
    <row r="56" spans="59:65" customFormat="1">
      <c r="BG56" s="96">
        <f>$AJ$8</f>
        <v>97692</v>
      </c>
      <c r="BH56" s="96">
        <f>$AL$8</f>
        <v>228186</v>
      </c>
      <c r="BI56" s="96">
        <f>$AI$8</f>
        <v>134114</v>
      </c>
      <c r="BJ56" s="216">
        <f>$AP$8</f>
        <v>2881</v>
      </c>
      <c r="BK56" s="96">
        <f>$AM$8</f>
        <v>10864</v>
      </c>
      <c r="BL56" s="96">
        <f>$Y$8</f>
        <v>732</v>
      </c>
    </row>
    <row r="57" spans="59:65" customFormat="1">
      <c r="BG57" s="96">
        <f>$AG$8</f>
        <v>11025</v>
      </c>
      <c r="BH57" s="96">
        <f>$AM$8</f>
        <v>10864</v>
      </c>
      <c r="BI57" s="96">
        <f>$AK$8</f>
        <v>8130</v>
      </c>
      <c r="BJ57" s="216">
        <f>$AQ$8</f>
        <v>586</v>
      </c>
      <c r="BK57" s="96">
        <f>$Y$8</f>
        <v>732</v>
      </c>
      <c r="BL57" s="96">
        <f>$T$8</f>
        <v>105</v>
      </c>
    </row>
    <row r="58" spans="59:65" customFormat="1">
      <c r="BG58" s="96">
        <f>$AK$8</f>
        <v>8130</v>
      </c>
      <c r="BH58" s="96">
        <f>$AH$8</f>
        <v>18407</v>
      </c>
      <c r="BI58" s="96">
        <f>$AM$8</f>
        <v>10864</v>
      </c>
      <c r="BJ58" s="216">
        <f>$AR$8</f>
        <v>294</v>
      </c>
      <c r="BK58" s="96">
        <f>$X$8</f>
        <v>977</v>
      </c>
      <c r="BL58" s="96">
        <f>$U$8</f>
        <v>83</v>
      </c>
    </row>
    <row r="59" spans="59:65" customFormat="1">
      <c r="BG59" s="96">
        <f>$W$8</f>
        <v>1015</v>
      </c>
      <c r="BH59" s="96">
        <f>$X$8</f>
        <v>977</v>
      </c>
      <c r="BI59" s="96">
        <f>$Y$8</f>
        <v>732</v>
      </c>
      <c r="BJ59" s="216">
        <f>$S$8</f>
        <v>63</v>
      </c>
      <c r="BK59" s="96">
        <f>$U$8</f>
        <v>83</v>
      </c>
      <c r="BL59">
        <f>$R$8</f>
        <v>14</v>
      </c>
    </row>
    <row r="60" spans="59:65" customFormat="1">
      <c r="BM60" s="106">
        <f>MDETERM(BG54:BL59)/MDETERM(BG61:BL66)</f>
        <v>1.9804354787270133</v>
      </c>
    </row>
    <row r="61" spans="59:65" customFormat="1">
      <c r="BG61" s="96">
        <f>$AE$8</f>
        <v>127687</v>
      </c>
      <c r="BH61" s="96">
        <f>$AI$8</f>
        <v>134114</v>
      </c>
      <c r="BI61" s="96">
        <f>$AJ$8</f>
        <v>97692</v>
      </c>
      <c r="BJ61" s="96">
        <f>$AG$8</f>
        <v>11025</v>
      </c>
      <c r="BK61" s="96">
        <f>$AK$8</f>
        <v>8130</v>
      </c>
      <c r="BL61" s="96">
        <f>$W$8</f>
        <v>1015</v>
      </c>
    </row>
    <row r="62" spans="59:65" customFormat="1">
      <c r="BG62" s="96">
        <f>$AI$8</f>
        <v>134114</v>
      </c>
      <c r="BH62" s="96">
        <f>$AF$8</f>
        <v>417161</v>
      </c>
      <c r="BI62" s="96">
        <f>$AL$8</f>
        <v>228186</v>
      </c>
      <c r="BJ62" s="96">
        <f>$AM$8</f>
        <v>10864</v>
      </c>
      <c r="BK62" s="96">
        <f>$AH$8</f>
        <v>18407</v>
      </c>
      <c r="BL62" s="96">
        <f>$X$8</f>
        <v>977</v>
      </c>
    </row>
    <row r="63" spans="59:65" customFormat="1">
      <c r="BG63" s="96">
        <f>$AJ$8</f>
        <v>97692</v>
      </c>
      <c r="BH63" s="96">
        <f>$AL$8</f>
        <v>228186</v>
      </c>
      <c r="BI63" s="96">
        <f>$AI$8</f>
        <v>134114</v>
      </c>
      <c r="BJ63" s="96">
        <f>$AK$8</f>
        <v>8130</v>
      </c>
      <c r="BK63" s="96">
        <f>$AM$8</f>
        <v>10864</v>
      </c>
      <c r="BL63" s="96">
        <f>$Y$8</f>
        <v>732</v>
      </c>
    </row>
    <row r="64" spans="59:65" customFormat="1">
      <c r="BG64" s="96">
        <f>$AG$8</f>
        <v>11025</v>
      </c>
      <c r="BH64" s="96">
        <f>$AM$8</f>
        <v>10864</v>
      </c>
      <c r="BI64" s="96">
        <f>$AK$8</f>
        <v>8130</v>
      </c>
      <c r="BJ64" s="96">
        <f>$W$8</f>
        <v>1015</v>
      </c>
      <c r="BK64" s="96">
        <f>$Y$8</f>
        <v>732</v>
      </c>
      <c r="BL64" s="96">
        <f>$T$8</f>
        <v>105</v>
      </c>
    </row>
    <row r="65" spans="59:65" customFormat="1">
      <c r="BG65" s="96">
        <f>$AK$8</f>
        <v>8130</v>
      </c>
      <c r="BH65" s="96">
        <f>$AH$8</f>
        <v>18407</v>
      </c>
      <c r="BI65" s="96">
        <f>$AM$8</f>
        <v>10864</v>
      </c>
      <c r="BJ65" s="96">
        <f>$Y$8</f>
        <v>732</v>
      </c>
      <c r="BK65" s="96">
        <f>$X$8</f>
        <v>977</v>
      </c>
      <c r="BL65" s="96">
        <f>$U$8</f>
        <v>83</v>
      </c>
    </row>
    <row r="66" spans="59:65" customFormat="1">
      <c r="BG66" s="96">
        <f>$W$8</f>
        <v>1015</v>
      </c>
      <c r="BH66" s="96">
        <f>$X$8</f>
        <v>977</v>
      </c>
      <c r="BI66" s="96">
        <f>$Y$8</f>
        <v>732</v>
      </c>
      <c r="BJ66" s="96">
        <f>$T$8</f>
        <v>105</v>
      </c>
      <c r="BK66" s="96">
        <f>$U$8</f>
        <v>83</v>
      </c>
      <c r="BL66">
        <f>$R$8</f>
        <v>14</v>
      </c>
    </row>
    <row r="67" spans="59:65" customFormat="1"/>
    <row r="68" spans="59:65" customFormat="1"/>
    <row r="69" spans="59:65" customFormat="1">
      <c r="BG69" s="96">
        <f>$AE$8</f>
        <v>127687</v>
      </c>
      <c r="BH69" s="96">
        <f>$AI$8</f>
        <v>134114</v>
      </c>
      <c r="BI69" s="96">
        <f>$AJ$8</f>
        <v>97692</v>
      </c>
      <c r="BJ69" s="96">
        <f>$AG$8</f>
        <v>11025</v>
      </c>
      <c r="BK69" s="216">
        <f>$AN$8</f>
        <v>6096</v>
      </c>
      <c r="BL69" s="96">
        <f>$W$8</f>
        <v>1015</v>
      </c>
    </row>
    <row r="70" spans="59:65" customFormat="1">
      <c r="BG70" s="96">
        <f>$AI$8</f>
        <v>134114</v>
      </c>
      <c r="BH70" s="96">
        <f>$AF$8</f>
        <v>417161</v>
      </c>
      <c r="BI70" s="96">
        <f>$AL$8</f>
        <v>228186</v>
      </c>
      <c r="BJ70" s="96">
        <f>$AM$8</f>
        <v>10864</v>
      </c>
      <c r="BK70" s="216">
        <f>$AO$8</f>
        <v>2702</v>
      </c>
      <c r="BL70" s="96">
        <f>$X$8</f>
        <v>977</v>
      </c>
    </row>
    <row r="71" spans="59:65" customFormat="1">
      <c r="BG71" s="96">
        <f>$AJ$8</f>
        <v>97692</v>
      </c>
      <c r="BH71" s="96">
        <f>$AL$8</f>
        <v>228186</v>
      </c>
      <c r="BI71" s="96">
        <f>$AI$8</f>
        <v>134114</v>
      </c>
      <c r="BJ71" s="96">
        <f>$AK$8</f>
        <v>8130</v>
      </c>
      <c r="BK71" s="216">
        <f>$AP$8</f>
        <v>2881</v>
      </c>
      <c r="BL71" s="96">
        <f>$Y$8</f>
        <v>732</v>
      </c>
    </row>
    <row r="72" spans="59:65" customFormat="1">
      <c r="BG72" s="96">
        <f>$AG$8</f>
        <v>11025</v>
      </c>
      <c r="BH72" s="96">
        <f>$AM$8</f>
        <v>10864</v>
      </c>
      <c r="BI72" s="96">
        <f>$AK$8</f>
        <v>8130</v>
      </c>
      <c r="BJ72" s="96">
        <f>$W$8</f>
        <v>1015</v>
      </c>
      <c r="BK72" s="216">
        <f>$AQ$8</f>
        <v>586</v>
      </c>
      <c r="BL72" s="96">
        <f>$T$8</f>
        <v>105</v>
      </c>
    </row>
    <row r="73" spans="59:65" customFormat="1">
      <c r="BG73" s="96">
        <f>$AK$8</f>
        <v>8130</v>
      </c>
      <c r="BH73" s="96">
        <f>$AH$8</f>
        <v>18407</v>
      </c>
      <c r="BI73" s="96">
        <f>$AM$8</f>
        <v>10864</v>
      </c>
      <c r="BJ73" s="96">
        <f>$Y$8</f>
        <v>732</v>
      </c>
      <c r="BK73" s="216">
        <f>$AR$8</f>
        <v>294</v>
      </c>
      <c r="BL73" s="96">
        <f>$U$8</f>
        <v>83</v>
      </c>
    </row>
    <row r="74" spans="59:65" customFormat="1">
      <c r="BG74" s="96">
        <f>$W$8</f>
        <v>1015</v>
      </c>
      <c r="BH74" s="96">
        <f>$X$8</f>
        <v>977</v>
      </c>
      <c r="BI74" s="96">
        <f>$Y$8</f>
        <v>732</v>
      </c>
      <c r="BJ74" s="96">
        <f>$T$8</f>
        <v>105</v>
      </c>
      <c r="BK74" s="216">
        <f>$S$8</f>
        <v>63</v>
      </c>
      <c r="BL74">
        <f>$R$8</f>
        <v>14</v>
      </c>
    </row>
    <row r="75" spans="59:65" customFormat="1">
      <c r="BM75" s="106">
        <f>MDETERM(BG69:BL74)/MDETERM(BG76:BL81)</f>
        <v>0.98639327143673583</v>
      </c>
    </row>
    <row r="76" spans="59:65" customFormat="1">
      <c r="BG76" s="96">
        <f>$AE$8</f>
        <v>127687</v>
      </c>
      <c r="BH76" s="96">
        <f>$AI$8</f>
        <v>134114</v>
      </c>
      <c r="BI76" s="96">
        <f>$AJ$8</f>
        <v>97692</v>
      </c>
      <c r="BJ76" s="96">
        <f>$AG$8</f>
        <v>11025</v>
      </c>
      <c r="BK76" s="96">
        <f>$AK$8</f>
        <v>8130</v>
      </c>
      <c r="BL76" s="96">
        <f>$W$8</f>
        <v>1015</v>
      </c>
    </row>
    <row r="77" spans="59:65" customFormat="1">
      <c r="BG77" s="96">
        <f>$AI$8</f>
        <v>134114</v>
      </c>
      <c r="BH77" s="96">
        <f>$AF$8</f>
        <v>417161</v>
      </c>
      <c r="BI77" s="96">
        <f>$AL$8</f>
        <v>228186</v>
      </c>
      <c r="BJ77" s="96">
        <f>$AM$8</f>
        <v>10864</v>
      </c>
      <c r="BK77" s="96">
        <f>$AH$8</f>
        <v>18407</v>
      </c>
      <c r="BL77" s="96">
        <f>$X$8</f>
        <v>977</v>
      </c>
    </row>
    <row r="78" spans="59:65" customFormat="1">
      <c r="BG78" s="96">
        <f>$AJ$8</f>
        <v>97692</v>
      </c>
      <c r="BH78" s="96">
        <f>$AL$8</f>
        <v>228186</v>
      </c>
      <c r="BI78" s="96">
        <f>$AI$8</f>
        <v>134114</v>
      </c>
      <c r="BJ78" s="96">
        <f>$AK$8</f>
        <v>8130</v>
      </c>
      <c r="BK78" s="96">
        <f>$AM$8</f>
        <v>10864</v>
      </c>
      <c r="BL78" s="96">
        <f>$Y$8</f>
        <v>732</v>
      </c>
    </row>
    <row r="79" spans="59:65" customFormat="1">
      <c r="BG79" s="96">
        <f>$AG$8</f>
        <v>11025</v>
      </c>
      <c r="BH79" s="96">
        <f>$AM$8</f>
        <v>10864</v>
      </c>
      <c r="BI79" s="96">
        <f>$AK$8</f>
        <v>8130</v>
      </c>
      <c r="BJ79" s="96">
        <f>$W$8</f>
        <v>1015</v>
      </c>
      <c r="BK79" s="96">
        <f>$Y$8</f>
        <v>732</v>
      </c>
      <c r="BL79" s="96">
        <f>$T$8</f>
        <v>105</v>
      </c>
    </row>
    <row r="80" spans="59:65" customFormat="1">
      <c r="BG80" s="96">
        <f>$AK$8</f>
        <v>8130</v>
      </c>
      <c r="BH80" s="96">
        <f>$AH$8</f>
        <v>18407</v>
      </c>
      <c r="BI80" s="96">
        <f>$AM$8</f>
        <v>10864</v>
      </c>
      <c r="BJ80" s="96">
        <f>$Y$8</f>
        <v>732</v>
      </c>
      <c r="BK80" s="96">
        <f>$X$8</f>
        <v>977</v>
      </c>
      <c r="BL80" s="96">
        <f>$U$8</f>
        <v>83</v>
      </c>
    </row>
    <row r="81" spans="59:65" customFormat="1">
      <c r="BG81" s="96">
        <f>$W$8</f>
        <v>1015</v>
      </c>
      <c r="BH81" s="96">
        <f>$X$8</f>
        <v>977</v>
      </c>
      <c r="BI81" s="96">
        <f>$Y$8</f>
        <v>732</v>
      </c>
      <c r="BJ81" s="96">
        <f>$T$8</f>
        <v>105</v>
      </c>
      <c r="BK81" s="96">
        <f>$U$8</f>
        <v>83</v>
      </c>
      <c r="BL81">
        <f>$R$8</f>
        <v>14</v>
      </c>
    </row>
    <row r="82" spans="59:65" customFormat="1"/>
    <row r="83" spans="59:65" customFormat="1"/>
    <row r="84" spans="59:65" customFormat="1">
      <c r="BG84" s="96">
        <f>$AE$8</f>
        <v>127687</v>
      </c>
      <c r="BH84" s="96">
        <f>$AI$8</f>
        <v>134114</v>
      </c>
      <c r="BI84" s="96">
        <f>$AJ$8</f>
        <v>97692</v>
      </c>
      <c r="BJ84" s="96">
        <f>$AG$8</f>
        <v>11025</v>
      </c>
      <c r="BK84" s="96">
        <f>$AK$8</f>
        <v>8130</v>
      </c>
      <c r="BL84" s="216">
        <f>$AN$8</f>
        <v>6096</v>
      </c>
    </row>
    <row r="85" spans="59:65" customFormat="1">
      <c r="BG85" s="96">
        <f>$AI$8</f>
        <v>134114</v>
      </c>
      <c r="BH85" s="96">
        <f>$AF$8</f>
        <v>417161</v>
      </c>
      <c r="BI85" s="96">
        <f>$AL$8</f>
        <v>228186</v>
      </c>
      <c r="BJ85" s="96">
        <f>$AM$8</f>
        <v>10864</v>
      </c>
      <c r="BK85" s="96">
        <f>$AH$8</f>
        <v>18407</v>
      </c>
      <c r="BL85" s="216">
        <f>$AO$8</f>
        <v>2702</v>
      </c>
    </row>
    <row r="86" spans="59:65" customFormat="1">
      <c r="BG86" s="96">
        <f>$AJ$8</f>
        <v>97692</v>
      </c>
      <c r="BH86" s="96">
        <f>$AL$8</f>
        <v>228186</v>
      </c>
      <c r="BI86" s="96">
        <f>$AI$8</f>
        <v>134114</v>
      </c>
      <c r="BJ86" s="96">
        <f>$AK$8</f>
        <v>8130</v>
      </c>
      <c r="BK86" s="96">
        <f>$AM$8</f>
        <v>10864</v>
      </c>
      <c r="BL86" s="216">
        <f>$AP$8</f>
        <v>2881</v>
      </c>
    </row>
    <row r="87" spans="59:65" customFormat="1">
      <c r="BG87" s="96">
        <f>$AG$8</f>
        <v>11025</v>
      </c>
      <c r="BH87" s="96">
        <f>$AM$8</f>
        <v>10864</v>
      </c>
      <c r="BI87" s="96">
        <f>$AK$8</f>
        <v>8130</v>
      </c>
      <c r="BJ87" s="96">
        <f>$W$8</f>
        <v>1015</v>
      </c>
      <c r="BK87" s="96">
        <f>$Y$8</f>
        <v>732</v>
      </c>
      <c r="BL87" s="216">
        <f>$AQ$8</f>
        <v>586</v>
      </c>
    </row>
    <row r="88" spans="59:65" customFormat="1">
      <c r="BG88" s="96">
        <f>$AK$8</f>
        <v>8130</v>
      </c>
      <c r="BH88" s="96">
        <f>$AH$8</f>
        <v>18407</v>
      </c>
      <c r="BI88" s="96">
        <f>$AM$8</f>
        <v>10864</v>
      </c>
      <c r="BJ88" s="96">
        <f>$Y$8</f>
        <v>732</v>
      </c>
      <c r="BK88" s="96">
        <f>$X$8</f>
        <v>977</v>
      </c>
      <c r="BL88" s="216">
        <f>$AR$8</f>
        <v>294</v>
      </c>
    </row>
    <row r="89" spans="59:65" customFormat="1">
      <c r="BG89" s="96">
        <f>$W$8</f>
        <v>1015</v>
      </c>
      <c r="BH89" s="96">
        <f>$X$8</f>
        <v>977</v>
      </c>
      <c r="BI89" s="96">
        <f>$Y$8</f>
        <v>732</v>
      </c>
      <c r="BJ89" s="96">
        <f>$T$8</f>
        <v>105</v>
      </c>
      <c r="BK89" s="96">
        <f>$U$8</f>
        <v>83</v>
      </c>
      <c r="BL89" s="216">
        <f>$S$8</f>
        <v>63</v>
      </c>
    </row>
    <row r="90" spans="59:65" customFormat="1">
      <c r="BM90" s="106">
        <f>MDETERM(BG84:BL89)/MDETERM(BG91:BL96)</f>
        <v>-7.1860765475966426</v>
      </c>
    </row>
    <row r="91" spans="59:65" customFormat="1">
      <c r="BG91" s="96">
        <f>$AE$8</f>
        <v>127687</v>
      </c>
      <c r="BH91" s="96">
        <f>$AI$8</f>
        <v>134114</v>
      </c>
      <c r="BI91" s="96">
        <f>$AJ$8</f>
        <v>97692</v>
      </c>
      <c r="BJ91" s="96">
        <f>$AG$8</f>
        <v>11025</v>
      </c>
      <c r="BK91" s="96">
        <f>$AK$8</f>
        <v>8130</v>
      </c>
      <c r="BL91" s="96">
        <f>$W$8</f>
        <v>1015</v>
      </c>
    </row>
    <row r="92" spans="59:65" customFormat="1">
      <c r="BG92" s="96">
        <f>$AI$8</f>
        <v>134114</v>
      </c>
      <c r="BH92" s="96">
        <f>$AF$8</f>
        <v>417161</v>
      </c>
      <c r="BI92" s="96">
        <f>$AL$8</f>
        <v>228186</v>
      </c>
      <c r="BJ92" s="96">
        <f>$AM$8</f>
        <v>10864</v>
      </c>
      <c r="BK92" s="96">
        <f>$AH$8</f>
        <v>18407</v>
      </c>
      <c r="BL92" s="96">
        <f>$X$8</f>
        <v>977</v>
      </c>
    </row>
    <row r="93" spans="59:65" customFormat="1">
      <c r="BG93" s="96">
        <f>$AJ$8</f>
        <v>97692</v>
      </c>
      <c r="BH93" s="96">
        <f>$AL$8</f>
        <v>228186</v>
      </c>
      <c r="BI93" s="96">
        <f>$AI$8</f>
        <v>134114</v>
      </c>
      <c r="BJ93" s="96">
        <f>$AK$8</f>
        <v>8130</v>
      </c>
      <c r="BK93" s="96">
        <f>$AM$8</f>
        <v>10864</v>
      </c>
      <c r="BL93" s="96">
        <f>$Y$8</f>
        <v>732</v>
      </c>
    </row>
    <row r="94" spans="59:65" customFormat="1">
      <c r="BG94" s="96">
        <f>$AG$8</f>
        <v>11025</v>
      </c>
      <c r="BH94" s="96">
        <f>$AM$8</f>
        <v>10864</v>
      </c>
      <c r="BI94" s="96">
        <f>$AK$8</f>
        <v>8130</v>
      </c>
      <c r="BJ94" s="96">
        <f>$W$8</f>
        <v>1015</v>
      </c>
      <c r="BK94" s="96">
        <f>$Y$8</f>
        <v>732</v>
      </c>
      <c r="BL94" s="96">
        <f>$T$8</f>
        <v>105</v>
      </c>
    </row>
    <row r="95" spans="59:65" customFormat="1">
      <c r="BG95" s="96">
        <f>$AK$8</f>
        <v>8130</v>
      </c>
      <c r="BH95" s="96">
        <f>$AH$8</f>
        <v>18407</v>
      </c>
      <c r="BI95" s="96">
        <f>$AM$8</f>
        <v>10864</v>
      </c>
      <c r="BJ95" s="96">
        <f>$Y$8</f>
        <v>732</v>
      </c>
      <c r="BK95" s="96">
        <f>$X$8</f>
        <v>977</v>
      </c>
      <c r="BL95" s="96">
        <f>$U$8</f>
        <v>83</v>
      </c>
    </row>
    <row r="96" spans="59:65" customFormat="1">
      <c r="BG96" s="96">
        <f>$W$8</f>
        <v>1015</v>
      </c>
      <c r="BH96" s="96">
        <f>$X$8</f>
        <v>977</v>
      </c>
      <c r="BI96" s="96">
        <f>$Y$8</f>
        <v>732</v>
      </c>
      <c r="BJ96" s="96">
        <f>$T$8</f>
        <v>105</v>
      </c>
      <c r="BK96" s="96">
        <f>$U$8</f>
        <v>83</v>
      </c>
      <c r="BL96">
        <f>$R$8</f>
        <v>14</v>
      </c>
    </row>
  </sheetData>
  <mergeCells count="5">
    <mergeCell ref="B3:B5"/>
    <mergeCell ref="H3:H4"/>
    <mergeCell ref="I3:I4"/>
    <mergeCell ref="J3:J4"/>
    <mergeCell ref="L3:M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2:CZ14"/>
  <sheetViews>
    <sheetView zoomScale="80" zoomScaleNormal="80" workbookViewId="0">
      <selection activeCell="CT10" sqref="CT10"/>
    </sheetView>
  </sheetViews>
  <sheetFormatPr baseColWidth="10" defaultRowHeight="15"/>
  <cols>
    <col min="6" max="6" width="15.5703125" customWidth="1"/>
    <col min="12" max="12" width="13.140625" bestFit="1" customWidth="1"/>
    <col min="13" max="13" width="13.42578125" customWidth="1"/>
    <col min="14" max="14" width="13.140625" bestFit="1" customWidth="1"/>
    <col min="33" max="33" width="12.28515625" bestFit="1" customWidth="1"/>
    <col min="34" max="34" width="14.28515625" bestFit="1" customWidth="1"/>
    <col min="37" max="38" width="15.140625" customWidth="1"/>
    <col min="41" max="41" width="12.140625" customWidth="1"/>
    <col min="44" max="44" width="15.140625" customWidth="1"/>
    <col min="48" max="48" width="12.85546875" customWidth="1"/>
    <col min="52" max="52" width="12.28515625" bestFit="1" customWidth="1"/>
    <col min="55" max="55" width="15.42578125" customWidth="1"/>
    <col min="59" max="59" width="13.28515625" customWidth="1"/>
    <col min="62" max="62" width="13.7109375" customWidth="1"/>
    <col min="66" max="66" width="13.28515625" customWidth="1"/>
    <col min="70" max="70" width="12.28515625" bestFit="1" customWidth="1"/>
    <col min="72" max="72" width="15" customWidth="1"/>
    <col min="73" max="73" width="14.140625" customWidth="1"/>
    <col min="76" max="76" width="15.28515625" customWidth="1"/>
    <col min="79" max="79" width="12.28515625" bestFit="1" customWidth="1"/>
    <col min="80" max="80" width="14.28515625" bestFit="1" customWidth="1"/>
    <col min="81" max="81" width="14.7109375" customWidth="1"/>
    <col min="82" max="82" width="13.28515625" customWidth="1"/>
    <col min="85" max="85" width="13.85546875" customWidth="1"/>
    <col min="88" max="88" width="12.28515625" bestFit="1" customWidth="1"/>
    <col min="89" max="89" width="15.28515625" bestFit="1" customWidth="1"/>
    <col min="90" max="90" width="14.7109375" customWidth="1"/>
    <col min="91" max="91" width="13.7109375" customWidth="1"/>
    <col min="94" max="94" width="12.85546875" customWidth="1"/>
    <col min="97" max="97" width="12.85546875" bestFit="1" customWidth="1"/>
    <col min="98" max="98" width="14.5703125" bestFit="1" customWidth="1"/>
    <col min="99" max="99" width="13.5703125" bestFit="1" customWidth="1"/>
    <col min="100" max="100" width="12.140625" customWidth="1"/>
    <col min="103" max="103" width="14.5703125" customWidth="1"/>
  </cols>
  <sheetData>
    <row r="2" spans="3:104">
      <c r="AA2" s="236" t="s">
        <v>50</v>
      </c>
      <c r="AB2" s="236"/>
      <c r="AC2" s="236"/>
      <c r="AD2" s="236"/>
      <c r="AE2" s="236"/>
      <c r="AF2" s="236"/>
    </row>
    <row r="3" spans="3:104" ht="15.75" thickBot="1">
      <c r="G3" s="115" t="e">
        <f ca="1">'MODELO DE 7o. GRADO'!G4</f>
        <v>#NAME?</v>
      </c>
      <c r="H3" s="115" t="e">
        <f ca="1">'MODELO DE 7o. GRADO'!H4</f>
        <v>#NAME?</v>
      </c>
      <c r="I3" s="115" t="e">
        <f ca="1">'MODELO DE 7o. GRADO'!I4</f>
        <v>#NAME?</v>
      </c>
      <c r="J3" s="115" t="e">
        <f ca="1">'MODELO DE 7o. GRADO'!J4</f>
        <v>#NAME?</v>
      </c>
      <c r="K3" s="115" t="e">
        <f ca="1">'MODELO DE 7o. GRADO'!K4</f>
        <v>#NAME?</v>
      </c>
      <c r="L3" s="115" t="e">
        <f ca="1">'MODELO DE 7o. GRADO'!L4</f>
        <v>#NAME?</v>
      </c>
      <c r="W3" s="52">
        <f>'Múltiple-Lineal-Cuadrático 2var'!V4</f>
        <v>0.85064045449158721</v>
      </c>
      <c r="X3" s="52">
        <f>'Múltiple-Lineal-Cuadrático 2var'!AC4</f>
        <v>0.97154836391402699</v>
      </c>
      <c r="AA3" s="124" t="s">
        <v>51</v>
      </c>
      <c r="AB3" s="124"/>
      <c r="AC3" s="124"/>
      <c r="AD3" s="124"/>
      <c r="AE3" s="124"/>
      <c r="AF3" s="124"/>
      <c r="AM3" s="52">
        <f>W4</f>
        <v>0.9545457017314688</v>
      </c>
      <c r="AN3" s="52">
        <f>X4</f>
        <v>0.97510380272674013</v>
      </c>
      <c r="AO3" t="s">
        <v>63</v>
      </c>
      <c r="AT3" s="52">
        <f>AG4</f>
        <v>0.54582892681577377</v>
      </c>
      <c r="AU3" s="52">
        <f>AH4</f>
        <v>0.98094773915729605</v>
      </c>
      <c r="BE3" s="157">
        <f>AZ4</f>
        <v>0.52747700990810398</v>
      </c>
      <c r="BF3" s="157">
        <f>BA4</f>
        <v>1.4312048105999311</v>
      </c>
      <c r="BG3" s="157">
        <f>AZ4</f>
        <v>0.52747700990810398</v>
      </c>
      <c r="BH3" s="157">
        <f>BA4</f>
        <v>1.4312048105999311</v>
      </c>
    </row>
    <row r="4" spans="3:104" ht="51" customHeight="1" thickBot="1">
      <c r="C4" s="97" t="s">
        <v>43</v>
      </c>
      <c r="D4" s="98" t="s">
        <v>44</v>
      </c>
      <c r="F4" s="116" t="s">
        <v>38</v>
      </c>
      <c r="G4" s="121">
        <v>2</v>
      </c>
      <c r="H4" s="122">
        <v>3</v>
      </c>
      <c r="I4" s="121">
        <v>4</v>
      </c>
      <c r="J4" s="122">
        <v>5</v>
      </c>
      <c r="K4" s="121">
        <v>6</v>
      </c>
      <c r="L4" s="122">
        <v>7</v>
      </c>
      <c r="M4" s="116" t="s">
        <v>49</v>
      </c>
      <c r="N4" s="116" t="s">
        <v>37</v>
      </c>
      <c r="W4" s="130">
        <v>0.9545457017314688</v>
      </c>
      <c r="X4" s="130">
        <v>0.97510380272674013</v>
      </c>
      <c r="AA4" s="123">
        <v>2</v>
      </c>
      <c r="AB4" s="123">
        <v>5</v>
      </c>
      <c r="AC4" s="123">
        <v>7</v>
      </c>
      <c r="AD4" s="123">
        <v>10</v>
      </c>
      <c r="AE4" s="123">
        <v>12</v>
      </c>
      <c r="AF4" s="123">
        <v>13</v>
      </c>
      <c r="AG4" s="81">
        <v>0.54582892681577377</v>
      </c>
      <c r="AH4" s="131">
        <v>0.98094773915729605</v>
      </c>
      <c r="AK4" s="132" t="s">
        <v>38</v>
      </c>
      <c r="AL4" s="133" t="s">
        <v>60</v>
      </c>
      <c r="AM4" s="134">
        <v>1</v>
      </c>
      <c r="AN4" s="135">
        <v>2</v>
      </c>
      <c r="AO4" s="142" t="s">
        <v>49</v>
      </c>
      <c r="AP4" s="143" t="s">
        <v>37</v>
      </c>
      <c r="AR4" s="132" t="s">
        <v>38</v>
      </c>
      <c r="AS4" s="133" t="s">
        <v>60</v>
      </c>
      <c r="AT4" s="134">
        <v>1</v>
      </c>
      <c r="AU4" s="135">
        <v>2</v>
      </c>
      <c r="AV4" s="142" t="s">
        <v>49</v>
      </c>
      <c r="AW4" s="143" t="s">
        <v>37</v>
      </c>
      <c r="AX4" s="150" t="s">
        <v>62</v>
      </c>
      <c r="AY4" s="150"/>
      <c r="AZ4" s="154">
        <v>0.52747700990810398</v>
      </c>
      <c r="BA4" s="154">
        <v>1.4312048105999311</v>
      </c>
      <c r="BC4" s="132" t="s">
        <v>38</v>
      </c>
      <c r="BD4" s="133" t="s">
        <v>61</v>
      </c>
      <c r="BE4" s="134">
        <v>1</v>
      </c>
      <c r="BF4" s="135">
        <v>2</v>
      </c>
      <c r="BG4" s="142" t="s">
        <v>49</v>
      </c>
      <c r="BH4" s="143" t="s">
        <v>37</v>
      </c>
      <c r="BJ4" s="132" t="s">
        <v>64</v>
      </c>
      <c r="BK4" s="133" t="s">
        <v>61</v>
      </c>
      <c r="BL4" s="143" t="s">
        <v>37</v>
      </c>
      <c r="BN4" s="132" t="s">
        <v>64</v>
      </c>
      <c r="BO4" s="133" t="s">
        <v>60</v>
      </c>
      <c r="BP4" s="143" t="s">
        <v>37</v>
      </c>
      <c r="BR4" s="52">
        <f>'Múltiple-Lineal-Cuadrático 2var'!V4</f>
        <v>0.85064045449158721</v>
      </c>
      <c r="BS4" s="52">
        <f>'Múltiple-Lineal-Cuadrático 2var'!AC4</f>
        <v>0.97154836391402699</v>
      </c>
      <c r="BT4" s="132" t="s">
        <v>67</v>
      </c>
      <c r="BU4" s="167" t="s">
        <v>66</v>
      </c>
      <c r="BV4" s="133" t="s">
        <v>61</v>
      </c>
      <c r="BW4" s="133" t="s">
        <v>60</v>
      </c>
      <c r="BX4" s="161" t="s">
        <v>65</v>
      </c>
      <c r="BY4" s="143" t="s">
        <v>37</v>
      </c>
      <c r="CA4" s="52">
        <f>'Múltiple 2var. Complemento'!$V$4</f>
        <v>0.85064045449158732</v>
      </c>
      <c r="CB4" s="52">
        <f>'Múltiple 2var. Complemento'!$AC$4</f>
        <v>0.97154836391399435</v>
      </c>
      <c r="CC4" s="132" t="s">
        <v>67</v>
      </c>
      <c r="CD4" s="167" t="s">
        <v>66</v>
      </c>
      <c r="CE4" s="133" t="s">
        <v>61</v>
      </c>
      <c r="CF4" s="133" t="s">
        <v>60</v>
      </c>
      <c r="CG4" s="161" t="s">
        <v>65</v>
      </c>
      <c r="CH4" s="143" t="s">
        <v>37</v>
      </c>
      <c r="CJ4" s="52">
        <f>'Múltiple-Lineal-Cuadrático 2var'!$V$4</f>
        <v>0.85064045449158721</v>
      </c>
      <c r="CK4" s="52">
        <f>'Múltiple-Lineal-Cuadrático 2var'!$AC$4</f>
        <v>0.97154836391402699</v>
      </c>
      <c r="CL4" s="132" t="s">
        <v>67</v>
      </c>
      <c r="CM4" s="167" t="s">
        <v>66</v>
      </c>
      <c r="CN4" s="133" t="s">
        <v>71</v>
      </c>
      <c r="CO4" s="133" t="s">
        <v>72</v>
      </c>
      <c r="CP4" s="161" t="s">
        <v>73</v>
      </c>
      <c r="CQ4" s="143" t="s">
        <v>37</v>
      </c>
      <c r="CS4" s="52">
        <f>'Múltiple 2var. Complemento'!$V$4</f>
        <v>0.85064045449158732</v>
      </c>
      <c r="CT4" s="52">
        <f>'Múltiple 2var. Complemento'!$AC$4</f>
        <v>0.97154836391399435</v>
      </c>
      <c r="CU4" s="132" t="s">
        <v>67</v>
      </c>
      <c r="CV4" s="167" t="s">
        <v>66</v>
      </c>
      <c r="CW4" s="133" t="str">
        <f>CO4</f>
        <v>ALTURA</v>
      </c>
      <c r="CX4" s="133" t="str">
        <f>CN4</f>
        <v>PESO</v>
      </c>
      <c r="CY4" s="133" t="str">
        <f>CP4</f>
        <v>EDAD MEDIA</v>
      </c>
      <c r="CZ4" s="143" t="s">
        <v>37</v>
      </c>
    </row>
    <row r="5" spans="3:104" ht="15.75" thickBot="1">
      <c r="C5" s="100">
        <v>1</v>
      </c>
      <c r="D5" s="99">
        <v>7</v>
      </c>
      <c r="F5">
        <v>2</v>
      </c>
      <c r="G5" s="114" t="e">
        <f>VLOOKUP($F5,'MODELO DE 7o. GRADO'!$C$5:$N$40,G$4+3,FALSE)</f>
        <v>#N/A</v>
      </c>
      <c r="H5" s="114" t="e">
        <f>VLOOKUP($F5,'MODELO DE 7o. GRADO'!$C$5:$N$40,H$4+3,FALSE)</f>
        <v>#N/A</v>
      </c>
      <c r="I5" s="114" t="e">
        <f>VLOOKUP($F5,'MODELO DE 7o. GRADO'!$C$5:$N$40,I$4+3,FALSE)</f>
        <v>#N/A</v>
      </c>
      <c r="J5" s="114" t="e">
        <f>VLOOKUP($F5,'MODELO DE 7o. GRADO'!$C$5:$N$40,J$4+3,FALSE)</f>
        <v>#N/A</v>
      </c>
      <c r="K5" s="114" t="e">
        <f>VLOOKUP($F5,'MODELO DE 7o. GRADO'!$C$5:$N$40,K$4+3,FALSE)</f>
        <v>#N/A</v>
      </c>
      <c r="L5" s="114" t="e">
        <f>VLOOKUP($F5,'MODELO DE 7o. GRADO'!$C$5:$N$40,L$4+3,FALSE)</f>
        <v>#N/A</v>
      </c>
      <c r="M5" s="117" t="e">
        <f t="shared" ref="M5:M10" ca="1" si="0">SUMPRODUCT(G5:L5,$G$3:$L$3)/SUM($G$3:$L$3)</f>
        <v>#N/A</v>
      </c>
      <c r="N5" s="119" t="e">
        <f t="shared" ref="N5:N10" si="1">SUMPRODUCT(G5:L5,$G$3:$L$3)/SUM(G5:L5)</f>
        <v>#N/A</v>
      </c>
      <c r="Q5" s="120">
        <v>7.7355206145686883E-4</v>
      </c>
      <c r="R5" s="120"/>
      <c r="S5" s="120"/>
      <c r="T5" s="120">
        <v>3.1218781218781131E-5</v>
      </c>
      <c r="V5">
        <v>-2.4822399822399841E-4</v>
      </c>
      <c r="W5" s="64">
        <v>-1.2314007183170947E-3</v>
      </c>
      <c r="X5" s="64">
        <v>0.18984794674552</v>
      </c>
      <c r="Y5" s="118">
        <v>0.85985577636659605</v>
      </c>
      <c r="Z5" t="s">
        <v>52</v>
      </c>
      <c r="AA5" s="126">
        <v>6.3562427642710846</v>
      </c>
      <c r="AB5" s="126">
        <v>4.2025558820910156</v>
      </c>
      <c r="AC5" s="126">
        <v>3.3264760886989055</v>
      </c>
      <c r="AD5" s="126">
        <v>2.8519235907026461</v>
      </c>
      <c r="AE5" s="126">
        <v>3.0952667200997439</v>
      </c>
      <c r="AF5" s="126">
        <v>3.3848517232166735</v>
      </c>
      <c r="AG5" s="74">
        <v>-0.12897678417884831</v>
      </c>
      <c r="AH5" s="66">
        <v>-3.894528029091876E-2</v>
      </c>
      <c r="AK5" s="136">
        <v>2</v>
      </c>
      <c r="AL5" s="137" t="e">
        <f t="shared" ref="AL5:AL10" si="2">L5</f>
        <v>#N/A</v>
      </c>
      <c r="AM5" s="137" t="e">
        <f t="shared" ref="AM5:AM10" si="3">$W$5*AL5+$W$6*AK5+$W$7</f>
        <v>#N/A</v>
      </c>
      <c r="AN5" s="138" t="e">
        <f t="shared" ref="AN5:AN10" si="4">$X$5*POWER(AL5,2)+$X$6*POWER(AK5,2)+$X$7*PRODUCT(AK5:AL5)+$X$8*AL5+$X$9*AK5+$X$10</f>
        <v>#N/A</v>
      </c>
      <c r="AO5" s="144" t="e">
        <f t="shared" ref="AO5:AO10" si="5">SUMPRODUCT(AM5:AN5,$AM$3:$AN$3)/SUM($AM$3:$AN$3)</f>
        <v>#N/A</v>
      </c>
      <c r="AP5" s="145" t="e">
        <f t="shared" ref="AP5:AP10" si="6">SUMPRODUCT(AM5:AN5,$AM$3:$AN$3)/SUM(AM5:AN5)</f>
        <v>#N/A</v>
      </c>
      <c r="AR5" s="136">
        <v>2</v>
      </c>
      <c r="AS5" s="137" t="e">
        <f t="shared" ref="AS5:AS10" si="7">AL5</f>
        <v>#N/A</v>
      </c>
      <c r="AT5" s="137" t="e">
        <f t="shared" ref="AT5:AT10" si="8">$AG$5*AS5+$AG$6*AR5+$AG$7</f>
        <v>#N/A</v>
      </c>
      <c r="AU5" s="138" t="e">
        <f t="shared" ref="AU5:AU10" si="9">$AH$5*POWER(AS5,2)+$AH$6*POWER(AR5,2)+$AH$7*PRODUCT(AR5:AS5)+$AH$8*AS5+$AH$9*AR5+$AH$10</f>
        <v>#N/A</v>
      </c>
      <c r="AV5" s="144" t="e">
        <f>SUMPRODUCT(AT5:AU5,$AT$3:$AU$3)/SUM($AT$3:$AU$3)</f>
        <v>#N/A</v>
      </c>
      <c r="AW5" s="145" t="e">
        <f>SUMPRODUCT(AT5:AU5,$AT$3:$AU$3)/SUM(AT5:AU5)</f>
        <v>#N/A</v>
      </c>
      <c r="AX5" s="152" t="e">
        <f>MEDIAN(AO5,AV5)</f>
        <v>#N/A</v>
      </c>
      <c r="AY5" s="151" t="e">
        <f>MEDIAN(AP5,AW5)</f>
        <v>#N/A</v>
      </c>
      <c r="AZ5" s="74">
        <v>3.8167938931296498E-3</v>
      </c>
      <c r="BA5" s="155">
        <v>-4.0843796785469761</v>
      </c>
      <c r="BC5" s="136">
        <v>2</v>
      </c>
      <c r="BD5" s="137">
        <v>-1</v>
      </c>
      <c r="BE5" s="137">
        <f t="shared" ref="BE5:BE10" si="10">$AZ$5*BD5+$AZ$6*BC5+$AZ$7</f>
        <v>5.5223555070883341</v>
      </c>
      <c r="BF5" s="138">
        <f t="shared" ref="BF5:BF10" si="11">$BA$5*POWER(BD5,2)+$BA$6*POWER(BC5,2)+$BA$7*PRODUCT(BC5:BD5)+$BA$8*BD5+$BA$9*BC5+$BA$10</f>
        <v>-15.806085397591996</v>
      </c>
      <c r="BG5" s="144">
        <f t="shared" ref="BG5:BG10" si="12">BE5</f>
        <v>5.5223555070883341</v>
      </c>
      <c r="BH5" s="145">
        <f t="shared" ref="BH5:BH10" si="13">$BE$3</f>
        <v>0.52747700990810398</v>
      </c>
      <c r="BJ5" s="136">
        <v>2</v>
      </c>
      <c r="BK5" s="137" t="e">
        <f t="shared" ref="BK5:BK10" si="14">MEDIAN(AO5,BD5)</f>
        <v>#N/A</v>
      </c>
      <c r="BL5" s="159" t="e">
        <f t="shared" ref="BL5:BL10" si="15">MEDIAN(1,AP5)</f>
        <v>#N/A</v>
      </c>
      <c r="BN5" s="136">
        <v>2</v>
      </c>
      <c r="BO5" s="137" t="e">
        <f t="shared" ref="BO5:BO10" si="16">MEDIAN(AS5,BG5)</f>
        <v>#N/A</v>
      </c>
      <c r="BP5" s="159">
        <f t="shared" ref="BP5:BP10" si="17">MEDIAN(1,BH5)</f>
        <v>0.76373850495405193</v>
      </c>
      <c r="BR5" s="74">
        <v>-0.58685446009389586</v>
      </c>
      <c r="BS5">
        <v>0.10452975753211401</v>
      </c>
      <c r="BT5" s="169">
        <f>BR4</f>
        <v>0.85064045449158721</v>
      </c>
      <c r="BU5" s="162" t="s">
        <v>13</v>
      </c>
      <c r="BV5" s="164">
        <v>6</v>
      </c>
      <c r="BW5" s="164">
        <v>4</v>
      </c>
      <c r="BX5" s="163">
        <f>$BR$5*BV5+$BR$6*BW5+$BR$7</f>
        <v>7.0680751173709027</v>
      </c>
      <c r="BY5" s="165"/>
      <c r="CA5" s="74">
        <v>-9.8800282286521414E-3</v>
      </c>
      <c r="CB5" s="66">
        <v>-0.212728979235944</v>
      </c>
      <c r="CC5" s="169">
        <f>CA4</f>
        <v>0.85064045449158732</v>
      </c>
      <c r="CD5" s="162" t="s">
        <v>13</v>
      </c>
      <c r="CE5" s="164">
        <v>4</v>
      </c>
      <c r="CF5" s="164">
        <v>6</v>
      </c>
      <c r="CG5" s="163">
        <f>CA5*CE5+CA6*CF5+CA7</f>
        <v>8.4982357092448773</v>
      </c>
      <c r="CH5" s="165"/>
      <c r="CJ5" s="74">
        <v>-1.9320692705822313E-3</v>
      </c>
      <c r="CK5" s="66">
        <v>-7.2943820876839203E-3</v>
      </c>
      <c r="CL5" s="169">
        <f>CJ4</f>
        <v>0.85064045449158721</v>
      </c>
      <c r="CM5" s="162" t="s">
        <v>13</v>
      </c>
      <c r="CN5" s="164">
        <f>'Múltiple-Lineal-Cuadrático 2var'!D2</f>
        <v>6</v>
      </c>
      <c r="CO5" s="164">
        <f>'Múltiple-Lineal-Cuadrático 2var'!E2</f>
        <v>4</v>
      </c>
      <c r="CP5" s="163">
        <f>CJ5*CN5+CJ6*CO5+CJ7</f>
        <v>-4.0976542518966808</v>
      </c>
      <c r="CQ5" s="165"/>
      <c r="CS5" s="176">
        <v>1.7627188601105699E-3</v>
      </c>
      <c r="CT5" s="66">
        <v>-4.8832363740554984E-3</v>
      </c>
      <c r="CU5" s="169">
        <f>CS4</f>
        <v>0.85064045449158732</v>
      </c>
      <c r="CV5" s="162" t="s">
        <v>13</v>
      </c>
      <c r="CW5" s="164">
        <f>CO5</f>
        <v>4</v>
      </c>
      <c r="CX5" s="164">
        <f>CN5</f>
        <v>6</v>
      </c>
      <c r="CY5" s="163">
        <f>CS5*CW5+CS6*CX5+CS7</f>
        <v>-0.62781824529549302</v>
      </c>
      <c r="CZ5" s="165"/>
    </row>
    <row r="6" spans="3:104" ht="15.75" thickBot="1">
      <c r="C6" s="100">
        <v>3</v>
      </c>
      <c r="D6" s="99">
        <v>5</v>
      </c>
      <c r="F6">
        <v>5</v>
      </c>
      <c r="G6" s="114" t="e">
        <f>VLOOKUP($F6,'MODELO DE 7o. GRADO'!$C$5:$N$40,G$4+3,FALSE)</f>
        <v>#N/A</v>
      </c>
      <c r="H6" s="114" t="e">
        <f>VLOOKUP($F6,'MODELO DE 7o. GRADO'!$C$5:$N$40,H$4+3,FALSE)</f>
        <v>#N/A</v>
      </c>
      <c r="I6" s="114" t="e">
        <f>VLOOKUP($F6,'MODELO DE 7o. GRADO'!$C$5:$N$40,I$4+3,FALSE)</f>
        <v>#N/A</v>
      </c>
      <c r="J6" s="114" t="e">
        <f>VLOOKUP($F6,'MODELO DE 7o. GRADO'!$C$5:$N$40,J$4+3,FALSE)</f>
        <v>#N/A</v>
      </c>
      <c r="K6" s="114" t="e">
        <f>VLOOKUP($F6,'MODELO DE 7o. GRADO'!$C$5:$N$40,K$4+3,FALSE)</f>
        <v>#N/A</v>
      </c>
      <c r="L6" s="114" t="e">
        <f>VLOOKUP($F6,'MODELO DE 7o. GRADO'!$C$5:$N$40,L$4+3,FALSE)</f>
        <v>#N/A</v>
      </c>
      <c r="M6" s="117" t="e">
        <f t="shared" ca="1" si="0"/>
        <v>#N/A</v>
      </c>
      <c r="N6" s="119" t="e">
        <f t="shared" si="1"/>
        <v>#N/A</v>
      </c>
      <c r="Q6" s="120">
        <v>-3.3686619597714199E-2</v>
      </c>
      <c r="R6" s="120"/>
      <c r="S6" s="120"/>
      <c r="T6" s="120">
        <v>-7.5563325563325493E-4</v>
      </c>
      <c r="V6">
        <v>1.24293761793762E-2</v>
      </c>
      <c r="W6" s="64">
        <v>0.63601847101077502</v>
      </c>
      <c r="X6" s="64">
        <v>-3.3088503797681697E-2</v>
      </c>
      <c r="Y6" s="118">
        <v>0.8980108050321669</v>
      </c>
      <c r="Z6" t="s">
        <v>53</v>
      </c>
      <c r="AA6" s="125">
        <v>6.372629479029456</v>
      </c>
      <c r="AB6" s="126">
        <v>4.5420422656205259</v>
      </c>
      <c r="AC6" s="126">
        <v>3.4074165282629858</v>
      </c>
      <c r="AD6" s="126">
        <v>2.4862846725082575</v>
      </c>
      <c r="AE6" s="126">
        <v>2.7731601855563843</v>
      </c>
      <c r="AF6" s="126">
        <v>3.284710688582174</v>
      </c>
      <c r="AG6" s="74">
        <v>-1.4754944110060184</v>
      </c>
      <c r="AH6" s="66">
        <v>0.22025222525223301</v>
      </c>
      <c r="AK6" s="136">
        <v>5</v>
      </c>
      <c r="AL6" s="137" t="e">
        <f t="shared" si="2"/>
        <v>#N/A</v>
      </c>
      <c r="AM6" s="137" t="e">
        <f t="shared" si="3"/>
        <v>#N/A</v>
      </c>
      <c r="AN6" s="138" t="e">
        <f t="shared" si="4"/>
        <v>#N/A</v>
      </c>
      <c r="AO6" s="144" t="e">
        <f t="shared" si="5"/>
        <v>#N/A</v>
      </c>
      <c r="AP6" s="145" t="e">
        <f t="shared" si="6"/>
        <v>#N/A</v>
      </c>
      <c r="AR6" s="136">
        <v>5</v>
      </c>
      <c r="AS6" s="137" t="e">
        <f t="shared" si="7"/>
        <v>#N/A</v>
      </c>
      <c r="AT6" s="137" t="e">
        <f t="shared" si="8"/>
        <v>#N/A</v>
      </c>
      <c r="AU6" s="138" t="e">
        <f t="shared" si="9"/>
        <v>#N/A</v>
      </c>
      <c r="AV6" s="144" t="e">
        <f>SUMPRODUCT(AT6:AU6,$AT$3:$AU$3)/SUM($AT$3:$AU$3)</f>
        <v>#N/A</v>
      </c>
      <c r="AW6" s="145" t="e">
        <f>SUMPRODUCT(AT6:AU6,$AT$3:$AU$3)/SUM(AT6:AU6)</f>
        <v>#N/A</v>
      </c>
      <c r="AX6" s="152" t="e">
        <f t="shared" ref="AX6:AY10" si="18">MEDIAN(AO6,AV6)</f>
        <v>#N/A</v>
      </c>
      <c r="AY6" s="151" t="e">
        <f t="shared" si="18"/>
        <v>#N/A</v>
      </c>
      <c r="AZ6" s="74">
        <v>-0.43429661941112319</v>
      </c>
      <c r="BA6" s="155">
        <v>-11.896903982523744</v>
      </c>
      <c r="BC6" s="136">
        <v>5</v>
      </c>
      <c r="BD6" s="137">
        <v>4</v>
      </c>
      <c r="BE6" s="137">
        <f t="shared" si="10"/>
        <v>4.2385496183206124</v>
      </c>
      <c r="BF6" s="138">
        <f t="shared" si="11"/>
        <v>-21.131102565772022</v>
      </c>
      <c r="BG6" s="144">
        <f t="shared" si="12"/>
        <v>4.2385496183206124</v>
      </c>
      <c r="BH6" s="145">
        <f t="shared" si="13"/>
        <v>0.52747700990810398</v>
      </c>
      <c r="BJ6" s="136">
        <v>5</v>
      </c>
      <c r="BK6" s="137" t="e">
        <f t="shared" si="14"/>
        <v>#N/A</v>
      </c>
      <c r="BL6" s="159" t="e">
        <f t="shared" si="15"/>
        <v>#N/A</v>
      </c>
      <c r="BN6" s="136">
        <v>5</v>
      </c>
      <c r="BO6" s="137" t="e">
        <f t="shared" si="16"/>
        <v>#N/A</v>
      </c>
      <c r="BP6" s="159">
        <f t="shared" si="17"/>
        <v>0.76373850495405193</v>
      </c>
      <c r="BR6" s="74">
        <v>-2.6197183098591554</v>
      </c>
      <c r="BS6">
        <v>-0.28396886097048707</v>
      </c>
      <c r="BT6" s="170">
        <f>BS4</f>
        <v>0.97154836391402699</v>
      </c>
      <c r="BU6" s="168" t="s">
        <v>12</v>
      </c>
      <c r="BV6" s="140">
        <v>6</v>
      </c>
      <c r="BW6" s="140">
        <v>4</v>
      </c>
      <c r="BX6" s="166">
        <f>$BS$5*POWER(BV5,2)+$BS$6*POWER(BW5,2)+$BS$7*BV5*BW5+$BS$8*BV5+$BS$9*BW5+$BS$10</f>
        <v>8.3789669554340769</v>
      </c>
      <c r="BY6" s="158"/>
      <c r="CA6" s="74">
        <v>1.49576570218772</v>
      </c>
      <c r="CB6" s="66">
        <v>6.9818155968012899E-2</v>
      </c>
      <c r="CC6" s="170">
        <f>CB4</f>
        <v>0.97154836391399435</v>
      </c>
      <c r="CD6" s="168" t="s">
        <v>12</v>
      </c>
      <c r="CE6" s="140">
        <v>4</v>
      </c>
      <c r="CF6" s="140">
        <v>6</v>
      </c>
      <c r="CG6" s="166">
        <f>CB5*POWER(CE5,2)+CB6*POWER(CF5,2)+CB7*CE5*CF5+CB8*CE5+CB9*CF5+CB10</f>
        <v>8.4919398441004361</v>
      </c>
      <c r="CH6" s="158"/>
      <c r="CJ6" s="74">
        <v>0.26433606577371599</v>
      </c>
      <c r="CK6" s="66">
        <v>-3.131588030261491E-2</v>
      </c>
      <c r="CL6" s="170">
        <f>CK4</f>
        <v>0.97154836391402699</v>
      </c>
      <c r="CM6" s="168" t="s">
        <v>12</v>
      </c>
      <c r="CN6" s="140">
        <f>CN5</f>
        <v>6</v>
      </c>
      <c r="CO6" s="140">
        <f>CO5</f>
        <v>4</v>
      </c>
      <c r="CP6" s="166">
        <f>CK5*POWER(CN5,2)+CK6*POWER(CO5,2)+CK7*CN5*CO5+CK8*CN5+CK9*CO5+CK10</f>
        <v>-0.89543402825673124</v>
      </c>
      <c r="CQ6" s="158"/>
      <c r="CS6" s="74">
        <v>0.16631762047830501</v>
      </c>
      <c r="CT6" s="66">
        <v>-3.9079192366036925E-3</v>
      </c>
      <c r="CU6" s="170">
        <f>CT4</f>
        <v>0.97154836391399435</v>
      </c>
      <c r="CV6" s="168" t="s">
        <v>12</v>
      </c>
      <c r="CW6" s="140">
        <f>CW5</f>
        <v>4</v>
      </c>
      <c r="CX6" s="140">
        <f>CX5</f>
        <v>6</v>
      </c>
      <c r="CY6" s="166">
        <f>CT5*POWER(CW5,2)+CT6*POWER(CX5,2)+CT7*CW5*CX5+CT8*CW5+CT9*CX5+CT10</f>
        <v>0.35028163577766314</v>
      </c>
      <c r="CZ6" s="158"/>
    </row>
    <row r="7" spans="3:104" ht="45.75" thickBot="1">
      <c r="C7" s="100">
        <v>4</v>
      </c>
      <c r="D7" s="99">
        <v>6</v>
      </c>
      <c r="F7">
        <v>7</v>
      </c>
      <c r="G7" s="114" t="e">
        <f>VLOOKUP($F7,'MODELO DE 7o. GRADO'!$C$5:$N$40,G$4+3,FALSE)</f>
        <v>#N/A</v>
      </c>
      <c r="H7" s="114" t="e">
        <f>VLOOKUP($F7,'MODELO DE 7o. GRADO'!$C$5:$N$40,H$4+3,FALSE)</f>
        <v>#N/A</v>
      </c>
      <c r="I7" s="114" t="e">
        <f>VLOOKUP($F7,'MODELO DE 7o. GRADO'!$C$5:$N$40,I$4+3,FALSE)</f>
        <v>#N/A</v>
      </c>
      <c r="J7" s="114" t="e">
        <f>VLOOKUP($F7,'MODELO DE 7o. GRADO'!$C$5:$N$40,J$4+3,FALSE)</f>
        <v>#N/A</v>
      </c>
      <c r="K7" s="114" t="e">
        <f>VLOOKUP($F7,'MODELO DE 7o. GRADO'!$C$5:$N$40,K$4+3,FALSE)</f>
        <v>#N/A</v>
      </c>
      <c r="L7" s="114" t="e">
        <f>VLOOKUP($F7,'MODELO DE 7o. GRADO'!$C$5:$N$40,L$4+3,FALSE)</f>
        <v>#N/A</v>
      </c>
      <c r="M7" s="117" t="e">
        <f t="shared" ca="1" si="0"/>
        <v>#N/A</v>
      </c>
      <c r="N7" s="119" t="e">
        <f t="shared" si="1"/>
        <v>#N/A</v>
      </c>
      <c r="Q7" s="120">
        <v>0.56439458094626904</v>
      </c>
      <c r="R7" s="120"/>
      <c r="S7" s="120"/>
      <c r="T7" s="120">
        <v>-3.5372960372960396E-3</v>
      </c>
      <c r="V7">
        <v>-0.25245102120102136</v>
      </c>
      <c r="W7" s="64">
        <v>0.55310415597742102</v>
      </c>
      <c r="X7" s="64">
        <v>1.2266604328487399E-2</v>
      </c>
      <c r="Y7" s="118">
        <v>0.8995147676694194</v>
      </c>
      <c r="Z7" t="s">
        <v>54</v>
      </c>
      <c r="AA7" s="125">
        <v>6.4354568871433928</v>
      </c>
      <c r="AB7" s="126">
        <v>4.5282663581202618</v>
      </c>
      <c r="AC7" s="126">
        <v>3.3292895505466378</v>
      </c>
      <c r="AD7" s="126">
        <v>2.5268367101627804</v>
      </c>
      <c r="AE7" s="127">
        <v>2.9133517826999826</v>
      </c>
      <c r="AF7" s="127">
        <v>3.3957542836860317</v>
      </c>
      <c r="AG7" s="82">
        <v>12.173688736027513</v>
      </c>
      <c r="AH7" s="66">
        <v>2.1085878732686001E-2</v>
      </c>
      <c r="AK7" s="136">
        <v>7</v>
      </c>
      <c r="AL7" s="137" t="e">
        <f t="shared" si="2"/>
        <v>#N/A</v>
      </c>
      <c r="AM7" s="137" t="e">
        <f t="shared" si="3"/>
        <v>#N/A</v>
      </c>
      <c r="AN7" s="138" t="e">
        <f t="shared" si="4"/>
        <v>#N/A</v>
      </c>
      <c r="AO7" s="144" t="e">
        <f t="shared" si="5"/>
        <v>#N/A</v>
      </c>
      <c r="AP7" s="145" t="e">
        <f t="shared" si="6"/>
        <v>#N/A</v>
      </c>
      <c r="AR7" s="136">
        <v>7</v>
      </c>
      <c r="AS7" s="137" t="e">
        <f t="shared" si="7"/>
        <v>#N/A</v>
      </c>
      <c r="AT7" s="137" t="e">
        <f t="shared" si="8"/>
        <v>#N/A</v>
      </c>
      <c r="AU7" s="138" t="e">
        <f t="shared" si="9"/>
        <v>#N/A</v>
      </c>
      <c r="AV7" s="144" t="e">
        <f>SUMPRODUCT(AT7:AU7,$AT$3:$AU$3)/SUM($AT$3:$AU$3)</f>
        <v>#N/A</v>
      </c>
      <c r="AW7" s="145" t="e">
        <f>SUMPRODUCT(AT7:AU7,$AT$3:$AU$3)/SUM(AT7:AU7)</f>
        <v>#N/A</v>
      </c>
      <c r="AX7" s="152" t="e">
        <f t="shared" si="18"/>
        <v>#N/A</v>
      </c>
      <c r="AY7" s="151" t="e">
        <f t="shared" si="18"/>
        <v>#N/A</v>
      </c>
      <c r="AZ7" s="82">
        <v>6.3947655398037098</v>
      </c>
      <c r="BA7" s="155">
        <v>13.934082865270588</v>
      </c>
      <c r="BC7" s="136">
        <v>7</v>
      </c>
      <c r="BD7" s="137">
        <v>4</v>
      </c>
      <c r="BE7" s="137">
        <f t="shared" si="10"/>
        <v>3.3699563794983658</v>
      </c>
      <c r="BF7" s="138">
        <f t="shared" si="11"/>
        <v>-146.27481111620821</v>
      </c>
      <c r="BG7" s="144">
        <f t="shared" si="12"/>
        <v>3.3699563794983658</v>
      </c>
      <c r="BH7" s="145">
        <f t="shared" si="13"/>
        <v>0.52747700990810398</v>
      </c>
      <c r="BJ7" s="136">
        <v>7</v>
      </c>
      <c r="BK7" s="137" t="e">
        <f t="shared" si="14"/>
        <v>#N/A</v>
      </c>
      <c r="BL7" s="159" t="e">
        <f t="shared" si="15"/>
        <v>#N/A</v>
      </c>
      <c r="BN7" s="136">
        <v>7</v>
      </c>
      <c r="BO7" s="137" t="e">
        <f t="shared" si="16"/>
        <v>#N/A</v>
      </c>
      <c r="BP7" s="159">
        <f t="shared" si="17"/>
        <v>0.76373850495405193</v>
      </c>
      <c r="BR7" s="82">
        <v>21.068075117370899</v>
      </c>
      <c r="BS7">
        <v>4.53471174548329E-3</v>
      </c>
      <c r="BT7" s="171"/>
      <c r="BU7" s="172" t="s">
        <v>49</v>
      </c>
      <c r="BV7" s="173"/>
      <c r="BW7" s="173"/>
      <c r="BX7" s="174">
        <f>SUMPRODUCT(BT5:BT6,BX5:BX6)/SUM(BT5:BT6)</f>
        <v>7.7670119167158269</v>
      </c>
      <c r="BY7" s="175">
        <f>SUMPRODUCT(BT5:BT6,BX5:BX6)/SUM(BX5:BX6)</f>
        <v>0.91622475036689954</v>
      </c>
      <c r="CA7" s="82">
        <v>-0.43683839096683308</v>
      </c>
      <c r="CB7" s="66">
        <v>1.6122300494209898E-2</v>
      </c>
      <c r="CC7" s="171"/>
      <c r="CD7" s="172" t="s">
        <v>49</v>
      </c>
      <c r="CE7" s="173"/>
      <c r="CF7" s="173"/>
      <c r="CG7" s="174">
        <f>SUMPRODUCT(CC5:CC6,CG5:CG6)/SUM(CC5:CC6)</f>
        <v>8.4948789015316919</v>
      </c>
      <c r="CH7" s="175">
        <f>SUMPRODUCT(CC5:CC6,CG5:CG6)/SUM(CG5:CG6)</f>
        <v>0.91107200743624561</v>
      </c>
      <c r="CJ7" s="82">
        <v>-5.1434060993680513</v>
      </c>
      <c r="CK7" s="66">
        <v>3.6889325691791798E-2</v>
      </c>
      <c r="CL7" s="171"/>
      <c r="CM7" s="172" t="s">
        <v>49</v>
      </c>
      <c r="CN7" s="173"/>
      <c r="CO7" s="173"/>
      <c r="CP7" s="174">
        <f>SUMPRODUCT(CL5:CL6,CP5:CP6)/SUM(CL5:CL6)</f>
        <v>-2.3903054921276601</v>
      </c>
      <c r="CQ7" s="175">
        <f>SUMPRODUCT(CL5:CL6,CP5:CP6)/SUM(CP5:CP6)</f>
        <v>0.87232343911105981</v>
      </c>
      <c r="CS7" s="82">
        <v>-1.6327748436057654</v>
      </c>
      <c r="CT7" s="66">
        <v>1.03042508088164E-2</v>
      </c>
      <c r="CU7" s="171"/>
      <c r="CV7" s="172" t="s">
        <v>49</v>
      </c>
      <c r="CW7" s="173"/>
      <c r="CX7" s="173"/>
      <c r="CY7" s="174">
        <f>SUMPRODUCT(CU5:CU6,CY5:CY6)/SUM(CU5:CU6)</f>
        <v>-0.10631831641732861</v>
      </c>
      <c r="CZ7" s="175">
        <f>SUMPRODUCT(CU5:CU6,CY5:CY6)/SUM(CY5:CY6)</f>
        <v>0.69804141408204667</v>
      </c>
    </row>
    <row r="8" spans="3:104" ht="15.75" thickBot="1">
      <c r="C8" s="100">
        <v>6</v>
      </c>
      <c r="D8" s="99">
        <v>4</v>
      </c>
      <c r="F8">
        <v>10</v>
      </c>
      <c r="G8" s="114" t="e">
        <f>VLOOKUP($F8,'MODELO DE 7o. GRADO'!$C$5:$N$40,G$4+3,FALSE)</f>
        <v>#N/A</v>
      </c>
      <c r="H8" s="114" t="e">
        <f>VLOOKUP($F8,'MODELO DE 7o. GRADO'!$C$5:$N$40,H$4+3,FALSE)</f>
        <v>#N/A</v>
      </c>
      <c r="I8" s="114" t="e">
        <f>VLOOKUP($F8,'MODELO DE 7o. GRADO'!$C$5:$N$40,I$4+3,FALSE)</f>
        <v>#N/A</v>
      </c>
      <c r="J8" s="114" t="e">
        <f>VLOOKUP($F8,'MODELO DE 7o. GRADO'!$C$5:$N$40,J$4+3,FALSE)</f>
        <v>#N/A</v>
      </c>
      <c r="K8" s="114" t="e">
        <f>VLOOKUP($F8,'MODELO DE 7o. GRADO'!$C$5:$N$40,K$4+3,FALSE)</f>
        <v>#N/A</v>
      </c>
      <c r="L8" s="114" t="e">
        <f>VLOOKUP($F8,'MODELO DE 7o. GRADO'!$C$5:$N$40,L$4+3,FALSE)</f>
        <v>#N/A</v>
      </c>
      <c r="M8" s="117" t="e">
        <f t="shared" ca="1" si="0"/>
        <v>#N/A</v>
      </c>
      <c r="N8" s="119" t="e">
        <f t="shared" si="1"/>
        <v>#N/A</v>
      </c>
      <c r="Q8" s="120">
        <v>-4.569561690895509</v>
      </c>
      <c r="R8" s="120"/>
      <c r="S8" s="120"/>
      <c r="T8" s="120">
        <v>0.25703574203574198</v>
      </c>
      <c r="V8">
        <v>2.67607822732821</v>
      </c>
      <c r="X8" s="64">
        <v>-1.324606584730162</v>
      </c>
      <c r="Y8" s="118">
        <v>0.95602348064936615</v>
      </c>
      <c r="Z8" t="s">
        <v>55</v>
      </c>
      <c r="AA8" s="125">
        <v>5.5482814463296446</v>
      </c>
      <c r="AB8" s="126">
        <v>5.1438839904385816</v>
      </c>
      <c r="AC8" s="126">
        <v>3.5383578465223167</v>
      </c>
      <c r="AD8" s="126">
        <v>2.2436074154912902</v>
      </c>
      <c r="AE8" s="127">
        <v>4.1503295745387234</v>
      </c>
      <c r="AF8" s="127">
        <v>4.914896116799305</v>
      </c>
      <c r="AH8" s="66">
        <v>1.3039452678193668</v>
      </c>
      <c r="AK8" s="136">
        <v>10</v>
      </c>
      <c r="AL8" s="137" t="e">
        <f t="shared" si="2"/>
        <v>#N/A</v>
      </c>
      <c r="AM8" s="137" t="e">
        <f t="shared" si="3"/>
        <v>#N/A</v>
      </c>
      <c r="AN8" s="138" t="e">
        <f t="shared" si="4"/>
        <v>#N/A</v>
      </c>
      <c r="AO8" s="144" t="e">
        <f t="shared" si="5"/>
        <v>#N/A</v>
      </c>
      <c r="AP8" s="145" t="e">
        <f t="shared" si="6"/>
        <v>#N/A</v>
      </c>
      <c r="AR8" s="136">
        <v>10</v>
      </c>
      <c r="AS8" s="137" t="e">
        <f t="shared" si="7"/>
        <v>#N/A</v>
      </c>
      <c r="AT8" s="148" t="e">
        <f t="shared" si="8"/>
        <v>#N/A</v>
      </c>
      <c r="AU8" s="138" t="e">
        <f t="shared" si="9"/>
        <v>#N/A</v>
      </c>
      <c r="AV8" s="144" t="e">
        <f>AU8</f>
        <v>#N/A</v>
      </c>
      <c r="AW8" s="145">
        <f>AU3</f>
        <v>0.98094773915729605</v>
      </c>
      <c r="AX8" s="152" t="e">
        <f t="shared" si="18"/>
        <v>#N/A</v>
      </c>
      <c r="AY8" s="151" t="e">
        <f t="shared" si="18"/>
        <v>#N/A</v>
      </c>
      <c r="AZ8" s="153"/>
      <c r="BA8" s="155">
        <v>-14.827629510976584</v>
      </c>
      <c r="BC8" s="136">
        <v>10</v>
      </c>
      <c r="BD8" s="137">
        <v>8</v>
      </c>
      <c r="BE8" s="137">
        <f t="shared" si="10"/>
        <v>2.082333696837515</v>
      </c>
      <c r="BF8" s="138">
        <f t="shared" si="11"/>
        <v>-210.44136168305675</v>
      </c>
      <c r="BG8" s="144">
        <f t="shared" si="12"/>
        <v>2.082333696837515</v>
      </c>
      <c r="BH8" s="145">
        <f t="shared" si="13"/>
        <v>0.52747700990810398</v>
      </c>
      <c r="BJ8" s="136">
        <v>10</v>
      </c>
      <c r="BK8" s="137" t="e">
        <f t="shared" si="14"/>
        <v>#N/A</v>
      </c>
      <c r="BL8" s="159" t="e">
        <f t="shared" si="15"/>
        <v>#N/A</v>
      </c>
      <c r="BN8" s="136">
        <v>10</v>
      </c>
      <c r="BO8" s="137" t="e">
        <f t="shared" si="16"/>
        <v>#N/A</v>
      </c>
      <c r="BP8" s="159">
        <f t="shared" si="17"/>
        <v>0.76373850495405193</v>
      </c>
      <c r="BS8">
        <v>0.16246568855023699</v>
      </c>
      <c r="CB8" s="66">
        <v>1.46325043051033</v>
      </c>
      <c r="CK8" s="66">
        <v>-0.97584997350612934</v>
      </c>
      <c r="CT8" s="66">
        <v>2.8572717549460801E-2</v>
      </c>
    </row>
    <row r="9" spans="3:104" ht="15.75" thickBot="1">
      <c r="C9" s="100">
        <v>8</v>
      </c>
      <c r="D9" s="99">
        <v>3</v>
      </c>
      <c r="F9">
        <v>12</v>
      </c>
      <c r="G9" s="114" t="e">
        <f>VLOOKUP($F9,'MODELO DE 7o. GRADO'!$C$5:$N$40,G$4+3,FALSE)</f>
        <v>#N/A</v>
      </c>
      <c r="H9" s="114" t="e">
        <f>VLOOKUP($F9,'MODELO DE 7o. GRADO'!$C$5:$N$40,H$4+3,FALSE)</f>
        <v>#N/A</v>
      </c>
      <c r="I9" s="114" t="e">
        <f>VLOOKUP($F9,'MODELO DE 7o. GRADO'!$C$5:$N$40,I$4+3,FALSE)</f>
        <v>#N/A</v>
      </c>
      <c r="J9" s="114" t="e">
        <f>VLOOKUP($F9,'MODELO DE 7o. GRADO'!$C$5:$N$40,J$4+3,FALSE)</f>
        <v>#N/A</v>
      </c>
      <c r="K9" s="114" t="e">
        <f>VLOOKUP($F9,'MODELO DE 7o. GRADO'!$C$5:$N$40,K$4+3,FALSE)</f>
        <v>#N/A</v>
      </c>
      <c r="L9" s="114" t="e">
        <f>VLOOKUP($F9,'MODELO DE 7o. GRADO'!$C$5:$N$40,L$4+3,FALSE)</f>
        <v>#N/A</v>
      </c>
      <c r="M9" s="117" t="e">
        <f t="shared" ca="1" si="0"/>
        <v>#N/A</v>
      </c>
      <c r="N9" s="119" t="e">
        <f t="shared" si="1"/>
        <v>#N/A</v>
      </c>
      <c r="Q9" s="120">
        <v>18.31875936692348</v>
      </c>
      <c r="R9" s="120"/>
      <c r="S9" s="120"/>
      <c r="T9" s="120">
        <v>-2.8418618881118731</v>
      </c>
      <c r="V9">
        <v>-15.791499888999907</v>
      </c>
      <c r="X9" s="64">
        <v>1.2272127706329006</v>
      </c>
      <c r="Y9" s="118">
        <v>0.96726369702049286</v>
      </c>
      <c r="Z9" t="s">
        <v>56</v>
      </c>
      <c r="AA9" s="125">
        <v>4.6642658583179504</v>
      </c>
      <c r="AB9" s="126">
        <v>5.3701576151134489</v>
      </c>
      <c r="AC9" s="126">
        <v>3.2245404511412161</v>
      </c>
      <c r="AD9" s="126">
        <v>2.6520261412868038</v>
      </c>
      <c r="AE9" s="127">
        <v>2.8958717515218453</v>
      </c>
      <c r="AF9" s="127">
        <v>2.7322115620501748</v>
      </c>
      <c r="AH9" s="66">
        <v>-1.558542681624421</v>
      </c>
      <c r="AK9" s="136">
        <v>12</v>
      </c>
      <c r="AL9" s="137" t="e">
        <f t="shared" si="2"/>
        <v>#N/A</v>
      </c>
      <c r="AM9" s="137" t="e">
        <f t="shared" si="3"/>
        <v>#N/A</v>
      </c>
      <c r="AN9" s="138" t="e">
        <f t="shared" si="4"/>
        <v>#N/A</v>
      </c>
      <c r="AO9" s="144" t="e">
        <f t="shared" si="5"/>
        <v>#N/A</v>
      </c>
      <c r="AP9" s="145" t="e">
        <f t="shared" si="6"/>
        <v>#N/A</v>
      </c>
      <c r="AR9" s="136">
        <v>12</v>
      </c>
      <c r="AS9" s="137" t="e">
        <f t="shared" si="7"/>
        <v>#N/A</v>
      </c>
      <c r="AT9" s="148" t="e">
        <f t="shared" si="8"/>
        <v>#N/A</v>
      </c>
      <c r="AU9" s="138" t="e">
        <f t="shared" si="9"/>
        <v>#N/A</v>
      </c>
      <c r="AV9" s="144" t="e">
        <f>AU9</f>
        <v>#N/A</v>
      </c>
      <c r="AW9" s="145">
        <f>AU3</f>
        <v>0.98094773915729605</v>
      </c>
      <c r="AX9" s="152" t="e">
        <f t="shared" si="18"/>
        <v>#N/A</v>
      </c>
      <c r="AY9" s="151" t="e">
        <f t="shared" si="18"/>
        <v>#N/A</v>
      </c>
      <c r="AZ9" s="153"/>
      <c r="BA9" s="155">
        <v>24.454662053984421</v>
      </c>
      <c r="BC9" s="136">
        <v>12</v>
      </c>
      <c r="BD9" s="137">
        <v>5</v>
      </c>
      <c r="BE9" s="137">
        <f t="shared" si="10"/>
        <v>1.2022900763358795</v>
      </c>
      <c r="BF9" s="138">
        <f t="shared" si="11"/>
        <v>-759.9037741152822</v>
      </c>
      <c r="BG9" s="144">
        <f t="shared" si="12"/>
        <v>1.2022900763358795</v>
      </c>
      <c r="BH9" s="145">
        <f t="shared" si="13"/>
        <v>0.52747700990810398</v>
      </c>
      <c r="BJ9" s="136">
        <v>12</v>
      </c>
      <c r="BK9" s="137" t="e">
        <f t="shared" si="14"/>
        <v>#N/A</v>
      </c>
      <c r="BL9" s="159" t="e">
        <f t="shared" si="15"/>
        <v>#N/A</v>
      </c>
      <c r="BN9" s="136">
        <v>12</v>
      </c>
      <c r="BO9" s="137" t="e">
        <f t="shared" si="16"/>
        <v>#N/A</v>
      </c>
      <c r="BP9" s="159">
        <f t="shared" si="17"/>
        <v>0.76373850495405193</v>
      </c>
      <c r="BS9">
        <v>2.0222089205925702</v>
      </c>
      <c r="CB9" s="66">
        <v>0.52849619345262588</v>
      </c>
      <c r="CK9" s="66">
        <v>1.2100375218914801</v>
      </c>
      <c r="CT9" s="66">
        <v>3.4773209826720899E-2</v>
      </c>
    </row>
    <row r="10" spans="3:104" ht="15.75" thickBot="1">
      <c r="C10" s="100">
        <v>9</v>
      </c>
      <c r="D10" s="99">
        <v>2</v>
      </c>
      <c r="F10">
        <v>13</v>
      </c>
      <c r="G10" s="114" t="e">
        <f>VLOOKUP($F10,'MODELO DE 7o. GRADO'!$C$5:$N$40,G$4+3,FALSE)</f>
        <v>#N/A</v>
      </c>
      <c r="H10" s="114" t="e">
        <f>VLOOKUP($F10,'MODELO DE 7o. GRADO'!$C$5:$N$40,H$4+3,FALSE)</f>
        <v>#N/A</v>
      </c>
      <c r="I10" s="114" t="e">
        <f>VLOOKUP($F10,'MODELO DE 7o. GRADO'!$C$5:$N$40,I$4+3,FALSE)</f>
        <v>#N/A</v>
      </c>
      <c r="J10" s="114" t="e">
        <f>VLOOKUP($F10,'MODELO DE 7o. GRADO'!$C$5:$N$40,J$4+3,FALSE)</f>
        <v>#N/A</v>
      </c>
      <c r="K10" s="114" t="e">
        <f>VLOOKUP($F10,'MODELO DE 7o. GRADO'!$C$5:$N$40,K$4+3,FALSE)</f>
        <v>#N/A</v>
      </c>
      <c r="L10" s="114" t="e">
        <f>VLOOKUP($F10,'MODELO DE 7o. GRADO'!$C$5:$N$40,L$4+3,FALSE)</f>
        <v>#N/A</v>
      </c>
      <c r="M10" s="117" t="e">
        <f t="shared" ca="1" si="0"/>
        <v>#N/A</v>
      </c>
      <c r="N10" s="119" t="e">
        <f t="shared" si="1"/>
        <v>#N/A</v>
      </c>
      <c r="Q10" s="120">
        <v>-32.16296074800632</v>
      </c>
      <c r="R10" s="120"/>
      <c r="S10" s="120"/>
      <c r="T10" s="120">
        <v>13.066517094017088</v>
      </c>
      <c r="V10">
        <v>50.756807081806897</v>
      </c>
      <c r="X10" s="64">
        <v>6.3042473868645697E-3</v>
      </c>
      <c r="Y10" s="118">
        <v>1.0000000001012872</v>
      </c>
      <c r="Z10" t="s">
        <v>57</v>
      </c>
      <c r="AA10" s="125">
        <v>2.3093706293695746</v>
      </c>
      <c r="AB10" s="126">
        <v>5.0884515484347403</v>
      </c>
      <c r="AC10" s="126">
        <v>3.4744055943489016</v>
      </c>
      <c r="AD10" s="126">
        <v>1.2106293704209534</v>
      </c>
      <c r="AE10" s="127">
        <v>9.3767032962831323</v>
      </c>
      <c r="AF10" s="127">
        <v>16.437062936498343</v>
      </c>
      <c r="AH10" s="66">
        <v>2.1520603938934798E-3</v>
      </c>
      <c r="AK10" s="139">
        <v>13</v>
      </c>
      <c r="AL10" s="140" t="e">
        <f t="shared" si="2"/>
        <v>#N/A</v>
      </c>
      <c r="AM10" s="140" t="e">
        <f t="shared" si="3"/>
        <v>#N/A</v>
      </c>
      <c r="AN10" s="141" t="e">
        <f t="shared" si="4"/>
        <v>#N/A</v>
      </c>
      <c r="AO10" s="146" t="e">
        <f t="shared" si="5"/>
        <v>#N/A</v>
      </c>
      <c r="AP10" s="147" t="e">
        <f t="shared" si="6"/>
        <v>#N/A</v>
      </c>
      <c r="AR10" s="139">
        <v>13</v>
      </c>
      <c r="AS10" s="140" t="e">
        <f t="shared" si="7"/>
        <v>#N/A</v>
      </c>
      <c r="AT10" s="149" t="e">
        <f t="shared" si="8"/>
        <v>#N/A</v>
      </c>
      <c r="AU10" s="141" t="e">
        <f t="shared" si="9"/>
        <v>#N/A</v>
      </c>
      <c r="AV10" s="146" t="e">
        <f>AU10</f>
        <v>#N/A</v>
      </c>
      <c r="AW10" s="147">
        <f>AU3</f>
        <v>0.98094773915729605</v>
      </c>
      <c r="AX10" s="152" t="e">
        <f t="shared" si="18"/>
        <v>#N/A</v>
      </c>
      <c r="AY10" s="151" t="e">
        <f t="shared" si="18"/>
        <v>#N/A</v>
      </c>
      <c r="AZ10" s="153"/>
      <c r="BA10" s="156">
        <v>-2.8776773542884739E-3</v>
      </c>
      <c r="BC10" s="139">
        <v>13</v>
      </c>
      <c r="BD10" s="140">
        <v>2</v>
      </c>
      <c r="BE10" s="140">
        <f t="shared" si="10"/>
        <v>0.75654307524536701</v>
      </c>
      <c r="BF10" s="141">
        <f t="shared" si="11"/>
        <v>-1376.3756672611753</v>
      </c>
      <c r="BG10" s="146">
        <f t="shared" si="12"/>
        <v>0.75654307524536701</v>
      </c>
      <c r="BH10" s="147">
        <f t="shared" si="13"/>
        <v>0.52747700990810398</v>
      </c>
      <c r="BJ10" s="139">
        <v>13</v>
      </c>
      <c r="BK10" s="140" t="e">
        <f t="shared" si="14"/>
        <v>#N/A</v>
      </c>
      <c r="BL10" s="160" t="e">
        <f t="shared" si="15"/>
        <v>#N/A</v>
      </c>
      <c r="BN10" s="139">
        <v>13</v>
      </c>
      <c r="BO10" s="140" t="e">
        <f t="shared" si="16"/>
        <v>#N/A</v>
      </c>
      <c r="BP10" s="160">
        <f t="shared" si="17"/>
        <v>0.76373850495405193</v>
      </c>
      <c r="BS10">
        <v>-1.3065435757535738E-2</v>
      </c>
      <c r="CB10" s="66">
        <v>-2.8764197591037832E-2</v>
      </c>
      <c r="CK10" s="66">
        <v>-2.1762513904184547E-3</v>
      </c>
      <c r="CT10" s="66">
        <v>-1.1336382894782163E-3</v>
      </c>
    </row>
    <row r="11" spans="3:104" ht="15.75" thickBot="1">
      <c r="C11" s="100">
        <v>11</v>
      </c>
      <c r="D11" s="99">
        <v>3</v>
      </c>
      <c r="Q11" s="120">
        <v>18.883762507285081</v>
      </c>
      <c r="R11" s="120"/>
      <c r="S11" s="120"/>
      <c r="T11" s="120">
        <v>-24.434352314352346</v>
      </c>
      <c r="V11">
        <v>-79.487269397269358</v>
      </c>
      <c r="Y11" s="64" t="s">
        <v>58</v>
      </c>
      <c r="Z11" s="64"/>
      <c r="AA11" s="128">
        <f t="shared" ref="AA11:AF11" si="19">SUMPRODUCT(AA5:AA10,$Y$5:$Y$10)/SUM($Y$5:$Y$10)</f>
        <v>5.2148167481644796</v>
      </c>
      <c r="AB11" s="128">
        <f t="shared" si="19"/>
        <v>4.832059321829119</v>
      </c>
      <c r="AC11" s="128">
        <f t="shared" si="19"/>
        <v>3.3850910983205935</v>
      </c>
      <c r="AD11" s="128">
        <f t="shared" si="19"/>
        <v>2.3077270579664884</v>
      </c>
      <c r="AE11" s="128">
        <f t="shared" si="19"/>
        <v>4.2858666583962464</v>
      </c>
      <c r="AF11" s="128">
        <f t="shared" si="19"/>
        <v>5.8583141162656966</v>
      </c>
    </row>
    <row r="12" spans="3:104" ht="15.75" thickBot="1">
      <c r="C12" s="100">
        <v>14</v>
      </c>
      <c r="D12" s="99">
        <v>4</v>
      </c>
      <c r="Q12" s="120"/>
      <c r="R12" s="120"/>
      <c r="S12" s="120"/>
      <c r="T12" s="120">
        <v>14.956923076923101</v>
      </c>
      <c r="V12">
        <v>49.086153846153699</v>
      </c>
      <c r="Y12" s="64" t="s">
        <v>59</v>
      </c>
      <c r="AA12" s="129">
        <f t="shared" ref="AA12:AF12" si="20">SUMPRODUCT(AA5:AA10,$Y$5:$Y$10)/SUM(AA5:AA10)</f>
        <v>0.91844779347052252</v>
      </c>
      <c r="AB12" s="129">
        <f t="shared" si="20"/>
        <v>0.93388008193148664</v>
      </c>
      <c r="AC12" s="129">
        <f t="shared" si="20"/>
        <v>0.93057236646911534</v>
      </c>
      <c r="AD12" s="129">
        <f t="shared" si="20"/>
        <v>0.9217934249664026</v>
      </c>
      <c r="AE12" s="129">
        <f t="shared" si="20"/>
        <v>0.94895067221845941</v>
      </c>
      <c r="AF12" s="129">
        <f t="shared" si="20"/>
        <v>0.95735871263319794</v>
      </c>
    </row>
    <row r="14" spans="3:104">
      <c r="Q14" s="114">
        <v>2.3093706293695746</v>
      </c>
      <c r="R14" s="114">
        <v>5.0884515484347403</v>
      </c>
      <c r="S14" s="114">
        <v>3.4744055943489016</v>
      </c>
      <c r="T14" s="114">
        <v>1.2106293704209534</v>
      </c>
      <c r="U14" s="114">
        <v>9.3767032962831323</v>
      </c>
      <c r="V14" s="114">
        <v>16.437062936498343</v>
      </c>
    </row>
  </sheetData>
  <mergeCells count="1">
    <mergeCell ref="AA2:AF2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4:O41"/>
  <sheetViews>
    <sheetView zoomScale="80" zoomScaleNormal="80" workbookViewId="0">
      <selection activeCell="E6" sqref="E6"/>
    </sheetView>
  </sheetViews>
  <sheetFormatPr baseColWidth="10" defaultRowHeight="15"/>
  <cols>
    <col min="2" max="2" width="14.85546875" bestFit="1" customWidth="1"/>
    <col min="3" max="3" width="12.85546875" customWidth="1"/>
  </cols>
  <sheetData>
    <row r="4" spans="1:15" ht="15.75" thickBot="1"/>
    <row r="5" spans="1:15" ht="26.25" thickBot="1">
      <c r="B5" s="50" t="s">
        <v>37</v>
      </c>
      <c r="C5" s="50" t="s">
        <v>37</v>
      </c>
      <c r="D5" s="181" t="s">
        <v>82</v>
      </c>
      <c r="E5" s="182" t="str">
        <f>'Múltiple-Lineal-Cuadrático 2var'!P10</f>
        <v>Ventas del Artículo 1</v>
      </c>
      <c r="F5" s="4" t="s">
        <v>36</v>
      </c>
      <c r="G5" s="4"/>
      <c r="H5" s="4"/>
      <c r="I5" s="4"/>
      <c r="J5" s="4" t="s">
        <v>36</v>
      </c>
    </row>
    <row r="6" spans="1:15" ht="15.75" thickBot="1">
      <c r="A6" s="188">
        <v>41887</v>
      </c>
      <c r="D6" s="209">
        <v>0</v>
      </c>
      <c r="E6" s="211">
        <v>153.66999999999999</v>
      </c>
      <c r="F6" s="43">
        <f>E6</f>
        <v>153.66999999999999</v>
      </c>
      <c r="G6" s="43">
        <f>F6</f>
        <v>153.66999999999999</v>
      </c>
      <c r="H6" s="43">
        <f t="shared" ref="H6:H13" si="0">F6</f>
        <v>153.66999999999999</v>
      </c>
      <c r="I6" s="4"/>
      <c r="J6" s="43">
        <f>F6</f>
        <v>153.66999999999999</v>
      </c>
      <c r="K6" s="43">
        <f>38110668.6/1000000</f>
        <v>38.110668600000004</v>
      </c>
    </row>
    <row r="7" spans="1:15" ht="15.75" thickBot="1">
      <c r="A7" s="188">
        <v>41888</v>
      </c>
      <c r="D7" s="209">
        <v>1.07</v>
      </c>
      <c r="E7" s="211">
        <v>149.66999999999999</v>
      </c>
      <c r="F7" s="43">
        <f t="shared" ref="F7:G13" si="1">E7</f>
        <v>149.66999999999999</v>
      </c>
      <c r="G7" s="43">
        <f t="shared" si="1"/>
        <v>149.66999999999999</v>
      </c>
      <c r="H7" s="43">
        <f t="shared" si="0"/>
        <v>149.66999999999999</v>
      </c>
      <c r="I7" s="4"/>
      <c r="J7" s="43">
        <f t="shared" ref="J7:J13" si="2">F7</f>
        <v>149.66999999999999</v>
      </c>
      <c r="K7" s="43">
        <f>22671361.28/1000000</f>
        <v>22.671361280000003</v>
      </c>
      <c r="L7">
        <f>J7-J6</f>
        <v>-4</v>
      </c>
      <c r="M7">
        <f>K7-K6</f>
        <v>-15.439307320000001</v>
      </c>
      <c r="N7">
        <f>J7-J6</f>
        <v>-4</v>
      </c>
      <c r="O7">
        <f>K7-K6</f>
        <v>-15.439307320000001</v>
      </c>
    </row>
    <row r="8" spans="1:15" ht="15.75" thickBot="1">
      <c r="A8" s="188">
        <v>41889</v>
      </c>
      <c r="D8" s="209">
        <v>2.31</v>
      </c>
      <c r="E8" s="211">
        <v>151.72</v>
      </c>
      <c r="F8" s="43">
        <f t="shared" si="1"/>
        <v>151.72</v>
      </c>
      <c r="G8" s="43">
        <f t="shared" si="1"/>
        <v>151.72</v>
      </c>
      <c r="H8" s="43">
        <f t="shared" si="0"/>
        <v>151.72</v>
      </c>
      <c r="I8" s="4"/>
      <c r="J8" s="43">
        <f t="shared" si="2"/>
        <v>151.72</v>
      </c>
      <c r="K8" s="43">
        <f>27822679.62/1000000</f>
        <v>27.822679620000002</v>
      </c>
      <c r="L8">
        <f t="shared" ref="L8:M40" si="3">J8-J7</f>
        <v>2.0500000000000114</v>
      </c>
      <c r="M8">
        <f t="shared" si="3"/>
        <v>5.1513183399999996</v>
      </c>
      <c r="N8">
        <f t="shared" ref="N8:N13" si="4">J8-J7</f>
        <v>2.0500000000000114</v>
      </c>
      <c r="O8">
        <f t="shared" ref="O8:O13" si="5">K8-K7</f>
        <v>5.1513183399999996</v>
      </c>
    </row>
    <row r="9" spans="1:15" ht="15.75" thickBot="1">
      <c r="A9" s="188">
        <v>41890</v>
      </c>
      <c r="D9" s="209">
        <v>3.71</v>
      </c>
      <c r="E9" s="211">
        <v>176.49</v>
      </c>
      <c r="F9" s="43">
        <f t="shared" si="1"/>
        <v>176.49</v>
      </c>
      <c r="G9" s="43">
        <f t="shared" si="1"/>
        <v>176.49</v>
      </c>
      <c r="H9" s="43">
        <f t="shared" si="0"/>
        <v>176.49</v>
      </c>
      <c r="I9" s="4"/>
      <c r="J9" s="43">
        <f t="shared" si="2"/>
        <v>176.49</v>
      </c>
      <c r="K9" s="43">
        <f>13478500.66/1000000</f>
        <v>13.47850066</v>
      </c>
      <c r="L9">
        <f t="shared" si="3"/>
        <v>24.77000000000001</v>
      </c>
      <c r="M9">
        <f t="shared" si="3"/>
        <v>-14.344178960000002</v>
      </c>
      <c r="N9">
        <f t="shared" si="4"/>
        <v>24.77000000000001</v>
      </c>
      <c r="O9">
        <f t="shared" si="5"/>
        <v>-14.344178960000002</v>
      </c>
    </row>
    <row r="10" spans="1:15" ht="15.75" thickBot="1">
      <c r="A10" s="188">
        <v>41891</v>
      </c>
      <c r="D10" s="209">
        <v>5.27</v>
      </c>
      <c r="E10" s="211">
        <v>207.79</v>
      </c>
      <c r="F10" s="43">
        <f t="shared" si="1"/>
        <v>207.79</v>
      </c>
      <c r="G10" s="43">
        <f t="shared" si="1"/>
        <v>207.79</v>
      </c>
      <c r="H10" s="43">
        <f t="shared" si="0"/>
        <v>207.79</v>
      </c>
      <c r="I10" s="4"/>
      <c r="J10" s="43">
        <f t="shared" si="2"/>
        <v>207.79</v>
      </c>
      <c r="K10" s="43">
        <f>16905495.11/1000000</f>
        <v>16.90549511</v>
      </c>
      <c r="L10">
        <f t="shared" si="3"/>
        <v>31.299999999999983</v>
      </c>
      <c r="M10">
        <f t="shared" si="3"/>
        <v>3.4269944500000005</v>
      </c>
      <c r="N10">
        <f t="shared" si="4"/>
        <v>31.299999999999983</v>
      </c>
      <c r="O10">
        <f t="shared" si="5"/>
        <v>3.4269944500000005</v>
      </c>
    </row>
    <row r="11" spans="1:15" ht="15.75" thickBot="1">
      <c r="A11" s="188">
        <v>41892</v>
      </c>
      <c r="D11" s="209">
        <v>7.01</v>
      </c>
      <c r="E11" s="211">
        <v>226.54</v>
      </c>
      <c r="F11" s="43">
        <f t="shared" si="1"/>
        <v>226.54</v>
      </c>
      <c r="G11" s="43">
        <f t="shared" si="1"/>
        <v>226.54</v>
      </c>
      <c r="H11" s="43">
        <f t="shared" si="0"/>
        <v>226.54</v>
      </c>
      <c r="I11" s="4"/>
      <c r="J11" s="43">
        <f t="shared" si="2"/>
        <v>226.54</v>
      </c>
      <c r="K11" s="43">
        <f>40091006.1/1000000</f>
        <v>40.091006100000001</v>
      </c>
      <c r="L11">
        <f t="shared" si="3"/>
        <v>18.75</v>
      </c>
      <c r="M11">
        <f t="shared" si="3"/>
        <v>23.185510990000001</v>
      </c>
      <c r="N11">
        <f t="shared" si="4"/>
        <v>18.75</v>
      </c>
      <c r="O11">
        <f t="shared" si="5"/>
        <v>23.185510990000001</v>
      </c>
    </row>
    <row r="12" spans="1:15" ht="15.75" thickBot="1">
      <c r="A12" s="188">
        <v>41893</v>
      </c>
      <c r="D12" s="209">
        <v>8.9</v>
      </c>
      <c r="E12" s="211">
        <v>240.64</v>
      </c>
      <c r="F12" s="43">
        <f t="shared" si="1"/>
        <v>240.64</v>
      </c>
      <c r="G12" s="43">
        <f t="shared" si="1"/>
        <v>240.64</v>
      </c>
      <c r="H12" s="43">
        <f t="shared" si="0"/>
        <v>240.64</v>
      </c>
      <c r="I12" s="4"/>
      <c r="J12" s="43">
        <f t="shared" si="2"/>
        <v>240.64</v>
      </c>
      <c r="K12" s="44">
        <f>23289516.93/1000000</f>
        <v>23.289516930000001</v>
      </c>
      <c r="L12">
        <f t="shared" si="3"/>
        <v>14.099999999999994</v>
      </c>
      <c r="M12">
        <f t="shared" si="3"/>
        <v>-16.80148917</v>
      </c>
      <c r="N12">
        <f t="shared" si="4"/>
        <v>14.099999999999994</v>
      </c>
      <c r="O12">
        <f t="shared" si="5"/>
        <v>-16.80148917</v>
      </c>
    </row>
    <row r="13" spans="1:15" ht="15.75" thickBot="1">
      <c r="A13" s="188">
        <v>41894</v>
      </c>
      <c r="D13" s="209">
        <v>10.96</v>
      </c>
      <c r="E13" s="211">
        <v>260.37</v>
      </c>
      <c r="F13" s="43">
        <f t="shared" si="1"/>
        <v>260.37</v>
      </c>
      <c r="G13" s="43">
        <f t="shared" si="1"/>
        <v>260.37</v>
      </c>
      <c r="H13" s="43">
        <f t="shared" si="0"/>
        <v>260.37</v>
      </c>
      <c r="I13" s="4"/>
      <c r="J13" s="43">
        <f t="shared" si="2"/>
        <v>260.37</v>
      </c>
      <c r="K13" s="45">
        <f>30721044.07/1000000</f>
        <v>30.721044070000001</v>
      </c>
      <c r="L13">
        <f t="shared" si="3"/>
        <v>19.730000000000018</v>
      </c>
      <c r="M13">
        <f t="shared" si="3"/>
        <v>7.43152714</v>
      </c>
      <c r="N13">
        <f t="shared" si="4"/>
        <v>19.730000000000018</v>
      </c>
      <c r="O13">
        <f t="shared" si="5"/>
        <v>7.43152714</v>
      </c>
    </row>
    <row r="14" spans="1:15" ht="15.75" thickBot="1">
      <c r="A14" s="188">
        <v>41895</v>
      </c>
      <c r="B14" s="52" t="e">
        <f ca="1">AVERAGE('MODELO DE 7o. GRADO'!A14,'MODELO DE 6o. GRADO'!A13,'MODELO DE 5o. GRADO'!A12,'MODELO DE 4o. GRADO'!A11,'MODELO DE 3o. GRADO'!A10,'MODELO DE 2o. GRADO'!A9,'MODELO DE 1o. GRADO'!A8)</f>
        <v>#NAME?</v>
      </c>
      <c r="C14" s="52" t="e">
        <f ca="1">MEDIAN('MODELO DE 7o. GRADO'!A14,'MODELO DE 6o. GRADO'!A13,'MODELO DE 5o. GRADO'!A12,'MODELO DE 4o. GRADO'!A11,'MODELO DE 3o. GRADO'!A10,'MODELO DE 2o. GRADO'!A9,'MODELO DE 1o. GRADO'!A8)</f>
        <v>#NAME?</v>
      </c>
      <c r="D14" s="209">
        <v>13.19</v>
      </c>
      <c r="E14" s="211">
        <v>286.23</v>
      </c>
      <c r="F14" s="49" t="e">
        <f>MEDIAN(J14,J13+O14)</f>
        <v>#N/A</v>
      </c>
      <c r="G14" s="49">
        <f>FORECAST(D14,$G$6:$G$13,$D$6:$D$13)</f>
        <v>288.19899833802504</v>
      </c>
      <c r="H14" s="30" t="e">
        <f>AVERAGE(J14,J13+O14)</f>
        <v>#N/A</v>
      </c>
      <c r="I14" s="26"/>
      <c r="J14" s="49" t="e">
        <f>AVERAGE(VLOOKUP(D14,'MODELO DE 10o. GRADO'!$D$14:$E$40,2,FALSE),VLOOKUP(D14,'MODELO DE 9o. GRADO'!$D$14:$E$40,2,FALSE),VLOOKUP(D14,'xxMODELO DE 8o. GRADO'!$D$14:$E$40,2,FALSE),VLOOKUP(D14,'MODELO DE 7o. GRADO'!$D$14:$E$40,2,FALSE),VLOOKUP(D14,'MODELO DE 6o. GRADO'!$D$13:$E$40,2,FALSE),VLOOKUP(D14,'MODELO DE 5o. GRADO'!$D$12:$E$40,2,FALSE),VLOOKUP(D14,'MODELO DE 4o. GRADO'!$D$11:$E$40,2,FALSE),VLOOKUP(D14,'MODELO DE 3o. GRADO'!$D$10:$E$40,2,FALSE),VLOOKUP(D14,'MODELO DE 2o. GRADO'!$D$9:$E$40,2,FALSE),VLOOKUP(D14,'MODELO DE 1o. GRADO'!$D$8:$E$40,2,FALSE))</f>
        <v>#N/A</v>
      </c>
      <c r="K14" s="49" t="e">
        <f>MEDIAN(VLOOKUP(D14,'MODELO DE 10o. GRADO'!$D$14:$E$40,2,FALSE),VLOOKUP(D14,'MODELO DE 9o. GRADO'!$D$14:$E$40,2,FALSE),VLOOKUP(D14,'xxMODELO DE 8o. GRADO'!$D$14:$E$40,2,FALSE),VLOOKUP(D14,'MODELO DE 7o. GRADO'!$D$14:$E$40,2,FALSE),VLOOKUP(D14,'MODELO DE 6o. GRADO'!$D$13:$E$40,2,FALSE),VLOOKUP(D14,'MODELO DE 5o. GRADO'!$D$12:$E$40,2,FALSE),VLOOKUP(D14,'MODELO DE 4o. GRADO'!$D$11:$E$40,2,FALSE),VLOOKUP(D14,'MODELO DE 3o. GRADO'!$D$10:$E$40,2,FALSE),VLOOKUP(D14,'MODELO DE 2o. GRADO'!$D$9:$E$40,2,FALSE),VLOOKUP(D14,'MODELO DE 1o. GRADO'!$D$8:$E$40,2,FALSE))</f>
        <v>#N/A</v>
      </c>
      <c r="L14" t="e">
        <f t="shared" si="3"/>
        <v>#N/A</v>
      </c>
      <c r="M14" t="e">
        <f t="shared" si="3"/>
        <v>#N/A</v>
      </c>
      <c r="N14">
        <f>FORECAST(D14,$N$6:$N$13,$D$6:$D$13)</f>
        <v>28.358039371032838</v>
      </c>
      <c r="O14" t="e">
        <f>AVERAGE(L14:N14)</f>
        <v>#N/A</v>
      </c>
    </row>
    <row r="15" spans="1:15" ht="15.75" thickBot="1">
      <c r="A15" s="188">
        <v>41896</v>
      </c>
      <c r="B15" s="52" t="e">
        <f ca="1">AVERAGE('MODELO DE 7o. GRADO'!A15,'MODELO DE 6o. GRADO'!A14,'MODELO DE 5o. GRADO'!A13,'MODELO DE 4o. GRADO'!A12,'MODELO DE 3o. GRADO'!A11,'MODELO DE 2o. GRADO'!A10,'MODELO DE 1o. GRADO'!A9)</f>
        <v>#NAME?</v>
      </c>
      <c r="C15" s="52" t="e">
        <f ca="1">MEDIAN('MODELO DE 7o. GRADO'!A15,'MODELO DE 6o. GRADO'!A14,'MODELO DE 5o. GRADO'!A13,'MODELO DE 4o. GRADO'!A12,'MODELO DE 3o. GRADO'!A11,'MODELO DE 2o. GRADO'!A10,'MODELO DE 1o. GRADO'!A9)</f>
        <v>#NAME?</v>
      </c>
      <c r="D15" s="209">
        <v>15.58</v>
      </c>
      <c r="E15" s="211">
        <v>319.57</v>
      </c>
      <c r="F15" s="49" t="e">
        <f t="shared" ref="F15:F40" si="6">MEDIAN(J15,J14+O15)</f>
        <v>#N/A</v>
      </c>
      <c r="G15" s="49">
        <f t="shared" ref="G15:G40" si="7">FORECAST(D15,$G$6:$G$13,$D$6:$D$13)</f>
        <v>314.83194068563461</v>
      </c>
      <c r="H15" s="30" t="e">
        <f t="shared" ref="H15:H40" si="8">AVERAGE(J15,J14+O15)</f>
        <v>#N/A</v>
      </c>
      <c r="I15" s="26"/>
      <c r="J15" s="49" t="e">
        <f>AVERAGE(VLOOKUP(D15,'MODELO DE 10o. GRADO'!$D$14:$E$40,2,FALSE),VLOOKUP(D15,'MODELO DE 9o. GRADO'!$D$14:$E$40,2,FALSE),VLOOKUP(D15,'xxMODELO DE 8o. GRADO'!$D$14:$E$40,2,FALSE),VLOOKUP(D15,'MODELO DE 7o. GRADO'!$D$14:$E$40,2,FALSE),VLOOKUP(D15,'MODELO DE 6o. GRADO'!$D$13:$E$40,2,FALSE),VLOOKUP(D15,'MODELO DE 5o. GRADO'!$D$12:$E$40,2,FALSE),VLOOKUP(D15,'MODELO DE 4o. GRADO'!$D$11:$E$40,2,FALSE),VLOOKUP(D15,'MODELO DE 3o. GRADO'!$D$10:$E$40,2,FALSE),VLOOKUP(D15,'MODELO DE 2o. GRADO'!$D$9:$E$40,2,FALSE),VLOOKUP(D15,'MODELO DE 1o. GRADO'!$D$8:$E$40,2,FALSE))</f>
        <v>#N/A</v>
      </c>
      <c r="K15" s="49" t="e">
        <f>MEDIAN(VLOOKUP(D15,'MODELO DE 10o. GRADO'!$D$14:$E$40,2,FALSE),VLOOKUP(D15,'MODELO DE 9o. GRADO'!$D$14:$E$40,2,FALSE),VLOOKUP(D15,'xxMODELO DE 8o. GRADO'!$D$14:$E$40,2,FALSE),VLOOKUP(D15,'MODELO DE 7o. GRADO'!$D$14:$E$40,2,FALSE),VLOOKUP(D15,'MODELO DE 6o. GRADO'!$D$13:$E$40,2,FALSE),VLOOKUP(D15,'MODELO DE 5o. GRADO'!$D$12:$E$40,2,FALSE),VLOOKUP(D15,'MODELO DE 4o. GRADO'!$D$11:$E$40,2,FALSE),VLOOKUP(D15,'MODELO DE 3o. GRADO'!$D$10:$E$40,2,FALSE),VLOOKUP(D15,'MODELO DE 2o. GRADO'!$D$9:$E$40,2,FALSE),VLOOKUP(D15,'MODELO DE 1o. GRADO'!$D$8:$E$40,2,FALSE))</f>
        <v>#N/A</v>
      </c>
      <c r="L15" t="e">
        <f t="shared" si="3"/>
        <v>#N/A</v>
      </c>
      <c r="M15" t="e">
        <f t="shared" si="3"/>
        <v>#N/A</v>
      </c>
      <c r="N15">
        <f t="shared" ref="N15:N40" si="9">FORECAST(D15,$N$6:$N$13,$D$6:$D$13)</f>
        <v>32.490186238780097</v>
      </c>
      <c r="O15" t="e">
        <f>AVERAGE(L15:N15)</f>
        <v>#N/A</v>
      </c>
    </row>
    <row r="16" spans="1:15" ht="15.75" thickBot="1">
      <c r="A16" s="188">
        <v>41897</v>
      </c>
      <c r="B16" s="52" t="e">
        <f ca="1">AVERAGE('MODELO DE 7o. GRADO'!A16,'MODELO DE 6o. GRADO'!A15,'MODELO DE 5o. GRADO'!A14,'MODELO DE 4o. GRADO'!A13,'MODELO DE 3o. GRADO'!A12,'MODELO DE 2o. GRADO'!A11,'MODELO DE 1o. GRADO'!A10)</f>
        <v>#NAME?</v>
      </c>
      <c r="C16" s="52" t="e">
        <f ca="1">MEDIAN('MODELO DE 7o. GRADO'!A16,'MODELO DE 6o. GRADO'!A15,'MODELO DE 5o. GRADO'!A14,'MODELO DE 4o. GRADO'!A13,'MODELO DE 3o. GRADO'!A12,'MODELO DE 2o. GRADO'!A11,'MODELO DE 1o. GRADO'!A10)</f>
        <v>#NAME?</v>
      </c>
      <c r="D16" s="209">
        <v>18.13</v>
      </c>
      <c r="E16" s="211">
        <v>352.3</v>
      </c>
      <c r="F16" s="49" t="e">
        <f t="shared" si="6"/>
        <v>#N/A</v>
      </c>
      <c r="G16" s="49">
        <f t="shared" si="7"/>
        <v>343.24784151676613</v>
      </c>
      <c r="H16" s="30" t="e">
        <f t="shared" si="8"/>
        <v>#N/A</v>
      </c>
      <c r="I16" s="26"/>
      <c r="J16" s="49" t="e">
        <f>AVERAGE(VLOOKUP(D16,'MODELO DE 10o. GRADO'!$D$14:$E$40,2,FALSE),VLOOKUP(D16,'MODELO DE 9o. GRADO'!$D$14:$E$40,2,FALSE),VLOOKUP(D16,'xxMODELO DE 8o. GRADO'!$D$14:$E$40,2,FALSE),VLOOKUP(D16,'MODELO DE 7o. GRADO'!$D$14:$E$40,2,FALSE),VLOOKUP(D16,'MODELO DE 6o. GRADO'!$D$13:$E$40,2,FALSE),VLOOKUP(D16,'MODELO DE 5o. GRADO'!$D$12:$E$40,2,FALSE),VLOOKUP(D16,'MODELO DE 4o. GRADO'!$D$11:$E$40,2,FALSE),VLOOKUP(D16,'MODELO DE 3o. GRADO'!$D$10:$E$40,2,FALSE),VLOOKUP(D16,'MODELO DE 2o. GRADO'!$D$9:$E$40,2,FALSE),VLOOKUP(D16,'MODELO DE 1o. GRADO'!$D$8:$E$40,2,FALSE))</f>
        <v>#N/A</v>
      </c>
      <c r="K16" s="49" t="e">
        <f>MEDIAN(VLOOKUP(D16,'MODELO DE 10o. GRADO'!$D$14:$E$40,2,FALSE),VLOOKUP(D16,'MODELO DE 9o. GRADO'!$D$14:$E$40,2,FALSE),VLOOKUP(D16,'xxMODELO DE 8o. GRADO'!$D$14:$E$40,2,FALSE),VLOOKUP(D16,'MODELO DE 7o. GRADO'!$D$14:$E$40,2,FALSE),VLOOKUP(D16,'MODELO DE 6o. GRADO'!$D$13:$E$40,2,FALSE),VLOOKUP(D16,'MODELO DE 5o. GRADO'!$D$12:$E$40,2,FALSE),VLOOKUP(D16,'MODELO DE 4o. GRADO'!$D$11:$E$40,2,FALSE),VLOOKUP(D16,'MODELO DE 3o. GRADO'!$D$10:$E$40,2,FALSE),VLOOKUP(D16,'MODELO DE 2o. GRADO'!$D$9:$E$40,2,FALSE),VLOOKUP(D16,'MODELO DE 1o. GRADO'!$D$8:$E$40,2,FALSE))</f>
        <v>#N/A</v>
      </c>
      <c r="L16" t="e">
        <f t="shared" si="3"/>
        <v>#N/A</v>
      </c>
      <c r="M16" t="e">
        <f t="shared" si="3"/>
        <v>#N/A</v>
      </c>
      <c r="N16">
        <f t="shared" si="9"/>
        <v>36.898962185539723</v>
      </c>
      <c r="O16" t="e">
        <f t="shared" ref="O16:O40" si="10">AVERAGE(L16:N16)</f>
        <v>#N/A</v>
      </c>
    </row>
    <row r="17" spans="1:15">
      <c r="A17">
        <v>1</v>
      </c>
      <c r="B17" s="52" t="e">
        <f ca="1">AVERAGE('MODELO DE 7o. GRADO'!A17,'MODELO DE 6o. GRADO'!A16,'MODELO DE 5o. GRADO'!A15,'MODELO DE 4o. GRADO'!A14,'MODELO DE 3o. GRADO'!A13,'MODELO DE 2o. GRADO'!A12,'MODELO DE 1o. GRADO'!A11)</f>
        <v>#NAME?</v>
      </c>
      <c r="C17" s="52" t="e">
        <f ca="1">MEDIAN('MODELO DE 7o. GRADO'!A17,'MODELO DE 6o. GRADO'!A16,'MODELO DE 5o. GRADO'!A15,'MODELO DE 4o. GRADO'!A14,'MODELO DE 3o. GRADO'!A13,'MODELO DE 2o. GRADO'!A12,'MODELO DE 1o. GRADO'!A11)</f>
        <v>#NAME?</v>
      </c>
      <c r="D17" s="210">
        <v>20.85</v>
      </c>
      <c r="E17" s="210">
        <v>368.93</v>
      </c>
      <c r="F17" s="49" t="e">
        <f t="shared" si="6"/>
        <v>#N/A</v>
      </c>
      <c r="G17" s="49">
        <f t="shared" si="7"/>
        <v>373.55813573663988</v>
      </c>
      <c r="H17" s="30" t="e">
        <f t="shared" si="8"/>
        <v>#N/A</v>
      </c>
      <c r="I17" s="26"/>
      <c r="J17" s="49" t="e">
        <f>AVERAGE(VLOOKUP(D17,'MODELO DE 10o. GRADO'!$D$14:$E$40,2,FALSE),VLOOKUP(D17,'MODELO DE 9o. GRADO'!$D$14:$E$40,2,FALSE),VLOOKUP(D17,'xxMODELO DE 8o. GRADO'!$D$14:$E$40,2,FALSE),VLOOKUP(D17,'MODELO DE 7o. GRADO'!$D$14:$E$40,2,FALSE),VLOOKUP(D17,'MODELO DE 6o. GRADO'!$D$13:$E$40,2,FALSE),VLOOKUP(D17,'MODELO DE 5o. GRADO'!$D$12:$E$40,2,FALSE),VLOOKUP(D17,'MODELO DE 4o. GRADO'!$D$11:$E$40,2,FALSE),VLOOKUP(D17,'MODELO DE 3o. GRADO'!$D$10:$E$40,2,FALSE),VLOOKUP(D17,'MODELO DE 2o. GRADO'!$D$9:$E$40,2,FALSE),VLOOKUP(D17,'MODELO DE 1o. GRADO'!$D$8:$E$40,2,FALSE))</f>
        <v>#N/A</v>
      </c>
      <c r="K17" s="49" t="e">
        <f>MEDIAN(VLOOKUP(D17,'MODELO DE 10o. GRADO'!$D$14:$E$40,2,FALSE),VLOOKUP(D17,'MODELO DE 9o. GRADO'!$D$14:$E$40,2,FALSE),VLOOKUP(D17,'xxMODELO DE 8o. GRADO'!$D$14:$E$40,2,FALSE),VLOOKUP(D17,'MODELO DE 7o. GRADO'!$D$14:$E$40,2,FALSE),VLOOKUP(D17,'MODELO DE 6o. GRADO'!$D$13:$E$40,2,FALSE),VLOOKUP(D17,'MODELO DE 5o. GRADO'!$D$12:$E$40,2,FALSE),VLOOKUP(D17,'MODELO DE 4o. GRADO'!$D$11:$E$40,2,FALSE),VLOOKUP(D17,'MODELO DE 3o. GRADO'!$D$10:$E$40,2,FALSE),VLOOKUP(D17,'MODELO DE 2o. GRADO'!$D$9:$E$40,2,FALSE),VLOOKUP(D17,'MODELO DE 1o. GRADO'!$D$8:$E$40,2,FALSE))</f>
        <v>#N/A</v>
      </c>
      <c r="L17" t="e">
        <f t="shared" si="3"/>
        <v>#N/A</v>
      </c>
      <c r="M17" t="e">
        <f t="shared" si="3"/>
        <v>#N/A</v>
      </c>
      <c r="N17">
        <f t="shared" si="9"/>
        <v>41.601656528749992</v>
      </c>
      <c r="O17" t="e">
        <f t="shared" si="10"/>
        <v>#N/A</v>
      </c>
    </row>
    <row r="18" spans="1:15">
      <c r="A18">
        <v>0</v>
      </c>
      <c r="B18" s="52" t="e">
        <f ca="1">AVERAGE('MODELO DE 7o. GRADO'!A18,'MODELO DE 6o. GRADO'!A17,'MODELO DE 5o. GRADO'!A16,'MODELO DE 4o. GRADO'!A15,'MODELO DE 3o. GRADO'!A14,'MODELO DE 2o. GRADO'!A13,'MODELO DE 1o. GRADO'!A12)</f>
        <v>#NAME?</v>
      </c>
      <c r="C18" s="52" t="e">
        <f ca="1">MEDIAN('MODELO DE 7o. GRADO'!A18,'MODELO DE 6o. GRADO'!A17,'MODELO DE 5o. GRADO'!A16,'MODELO DE 4o. GRADO'!A15,'MODELO DE 3o. GRADO'!A14,'MODELO DE 2o. GRADO'!A13,'MODELO DE 1o. GRADO'!A12)</f>
        <v>#NAME?</v>
      </c>
      <c r="D18" s="210">
        <v>23.74</v>
      </c>
      <c r="E18" s="210">
        <v>372.16</v>
      </c>
      <c r="F18" s="49" t="e">
        <f t="shared" si="6"/>
        <v>#N/A</v>
      </c>
      <c r="G18" s="49">
        <f t="shared" si="7"/>
        <v>405.76282334525558</v>
      </c>
      <c r="H18" s="30" t="e">
        <f t="shared" si="8"/>
        <v>#N/A</v>
      </c>
      <c r="I18" s="26"/>
      <c r="J18" s="49" t="e">
        <f>AVERAGE(VLOOKUP(D18,'MODELO DE 10o. GRADO'!$D$14:$E$40,2,FALSE),VLOOKUP(D18,'MODELO DE 9o. GRADO'!$D$14:$E$40,2,FALSE),VLOOKUP(D18,'xxMODELO DE 8o. GRADO'!$D$14:$E$40,2,FALSE),VLOOKUP(D18,'MODELO DE 7o. GRADO'!$D$14:$E$40,2,FALSE),VLOOKUP(D18,'MODELO DE 6o. GRADO'!$D$13:$E$40,2,FALSE),VLOOKUP(D18,'MODELO DE 5o. GRADO'!$D$12:$E$40,2,FALSE),VLOOKUP(D18,'MODELO DE 4o. GRADO'!$D$11:$E$40,2,FALSE),VLOOKUP(D18,'MODELO DE 3o. GRADO'!$D$10:$E$40,2,FALSE),VLOOKUP(D18,'MODELO DE 2o. GRADO'!$D$9:$E$40,2,FALSE),VLOOKUP(D18,'MODELO DE 1o. GRADO'!$D$8:$E$40,2,FALSE))</f>
        <v>#N/A</v>
      </c>
      <c r="K18" s="49" t="e">
        <f>MEDIAN(VLOOKUP(D18,'MODELO DE 10o. GRADO'!$D$14:$E$40,2,FALSE),VLOOKUP(D18,'MODELO DE 9o. GRADO'!$D$14:$E$40,2,FALSE),VLOOKUP(D18,'xxMODELO DE 8o. GRADO'!$D$14:$E$40,2,FALSE),VLOOKUP(D18,'MODELO DE 7o. GRADO'!$D$14:$E$40,2,FALSE),VLOOKUP(D18,'MODELO DE 6o. GRADO'!$D$13:$E$40,2,FALSE),VLOOKUP(D18,'MODELO DE 5o. GRADO'!$D$12:$E$40,2,FALSE),VLOOKUP(D18,'MODELO DE 4o. GRADO'!$D$11:$E$40,2,FALSE),VLOOKUP(D18,'MODELO DE 3o. GRADO'!$D$10:$E$40,2,FALSE),VLOOKUP(D18,'MODELO DE 2o. GRADO'!$D$9:$E$40,2,FALSE),VLOOKUP(D18,'MODELO DE 1o. GRADO'!$D$8:$E$40,2,FALSE))</f>
        <v>#N/A</v>
      </c>
      <c r="L18" t="e">
        <f t="shared" si="3"/>
        <v>#N/A</v>
      </c>
      <c r="M18" t="e">
        <f t="shared" si="3"/>
        <v>#N/A</v>
      </c>
      <c r="N18">
        <f t="shared" si="9"/>
        <v>46.598269268410903</v>
      </c>
      <c r="O18" t="e">
        <f t="shared" si="10"/>
        <v>#N/A</v>
      </c>
    </row>
    <row r="19" spans="1:15">
      <c r="A19">
        <v>1</v>
      </c>
      <c r="B19" s="52" t="e">
        <f ca="1">AVERAGE('MODELO DE 7o. GRADO'!A19,'MODELO DE 6o. GRADO'!A18,'MODELO DE 5o. GRADO'!A17,'MODELO DE 4o. GRADO'!A16,'MODELO DE 3o. GRADO'!A15,'MODELO DE 2o. GRADO'!A14,'MODELO DE 1o. GRADO'!A13)</f>
        <v>#NAME?</v>
      </c>
      <c r="C19" s="52" t="e">
        <f ca="1">MEDIAN('MODELO DE 7o. GRADO'!A19,'MODELO DE 6o. GRADO'!A18,'MODELO DE 5o. GRADO'!A17,'MODELO DE 4o. GRADO'!A16,'MODELO DE 3o. GRADO'!A15,'MODELO DE 2o. GRADO'!A14,'MODELO DE 1o. GRADO'!A13)</f>
        <v>#NAME?</v>
      </c>
      <c r="D19" s="210">
        <v>26.79</v>
      </c>
      <c r="E19" s="210">
        <v>353.04</v>
      </c>
      <c r="F19" s="49" t="e">
        <f t="shared" si="6"/>
        <v>#N/A</v>
      </c>
      <c r="G19" s="49">
        <f t="shared" si="7"/>
        <v>439.75046943739335</v>
      </c>
      <c r="H19" s="30" t="e">
        <f t="shared" si="8"/>
        <v>#N/A</v>
      </c>
      <c r="I19" s="26"/>
      <c r="J19" s="49" t="e">
        <f>AVERAGE(VLOOKUP(D19,'MODELO DE 10o. GRADO'!$D$14:$E$40,2,FALSE),VLOOKUP(D19,'MODELO DE 9o. GRADO'!$D$14:$E$40,2,FALSE),VLOOKUP(D19,'xxMODELO DE 8o. GRADO'!$D$14:$E$40,2,FALSE),VLOOKUP(D19,'MODELO DE 7o. GRADO'!$D$14:$E$40,2,FALSE),VLOOKUP(D19,'MODELO DE 6o. GRADO'!$D$13:$E$40,2,FALSE),VLOOKUP(D19,'MODELO DE 5o. GRADO'!$D$12:$E$40,2,FALSE),VLOOKUP(D19,'MODELO DE 4o. GRADO'!$D$11:$E$40,2,FALSE),VLOOKUP(D19,'MODELO DE 3o. GRADO'!$D$10:$E$40,2,FALSE),VLOOKUP(D19,'MODELO DE 2o. GRADO'!$D$9:$E$40,2,FALSE),VLOOKUP(D19,'MODELO DE 1o. GRADO'!$D$8:$E$40,2,FALSE))</f>
        <v>#N/A</v>
      </c>
      <c r="K19" s="49" t="e">
        <f>MEDIAN(VLOOKUP(D19,'MODELO DE 10o. GRADO'!$D$14:$E$40,2,FALSE),VLOOKUP(D19,'MODELO DE 9o. GRADO'!$D$14:$E$40,2,FALSE),VLOOKUP(D19,'xxMODELO DE 8o. GRADO'!$D$14:$E$40,2,FALSE),VLOOKUP(D19,'MODELO DE 7o. GRADO'!$D$14:$E$40,2,FALSE),VLOOKUP(D19,'MODELO DE 6o. GRADO'!$D$13:$E$40,2,FALSE),VLOOKUP(D19,'MODELO DE 5o. GRADO'!$D$12:$E$40,2,FALSE),VLOOKUP(D19,'MODELO DE 4o. GRADO'!$D$11:$E$40,2,FALSE),VLOOKUP(D19,'MODELO DE 3o. GRADO'!$D$10:$E$40,2,FALSE),VLOOKUP(D19,'MODELO DE 2o. GRADO'!$D$9:$E$40,2,FALSE),VLOOKUP(D19,'MODELO DE 1o. GRADO'!$D$8:$E$40,2,FALSE))</f>
        <v>#N/A</v>
      </c>
      <c r="L19" t="e">
        <f t="shared" si="3"/>
        <v>#N/A</v>
      </c>
      <c r="M19" t="e">
        <f t="shared" si="3"/>
        <v>#N/A</v>
      </c>
      <c r="N19">
        <f t="shared" si="9"/>
        <v>51.87151108708418</v>
      </c>
      <c r="O19" t="e">
        <f t="shared" si="10"/>
        <v>#N/A</v>
      </c>
    </row>
    <row r="20" spans="1:15">
      <c r="A20">
        <v>0</v>
      </c>
      <c r="B20" s="52" t="e">
        <f ca="1">AVERAGE('MODELO DE 7o. GRADO'!A20,'MODELO DE 6o. GRADO'!A19,'MODELO DE 5o. GRADO'!A18,'MODELO DE 4o. GRADO'!A17,'MODELO DE 3o. GRADO'!A16,'MODELO DE 2o. GRADO'!A15,'MODELO DE 1o. GRADO'!A14)</f>
        <v>#NAME?</v>
      </c>
      <c r="C20" s="52" t="e">
        <f ca="1">MEDIAN('MODELO DE 7o. GRADO'!A20,'MODELO DE 6o. GRADO'!A19,'MODELO DE 5o. GRADO'!A18,'MODELO DE 4o. GRADO'!A17,'MODELO DE 3o. GRADO'!A16,'MODELO DE 2o. GRADO'!A15,'MODELO DE 1o. GRADO'!A14)</f>
        <v>#NAME?</v>
      </c>
      <c r="D20" s="210">
        <v>36.43</v>
      </c>
      <c r="E20" s="210">
        <v>374.25</v>
      </c>
      <c r="F20" s="49" t="e">
        <f t="shared" si="6"/>
        <v>#N/A</v>
      </c>
      <c r="G20" s="49">
        <f t="shared" si="7"/>
        <v>547.17371806959261</v>
      </c>
      <c r="H20" s="30" t="e">
        <f t="shared" si="8"/>
        <v>#N/A</v>
      </c>
      <c r="I20" s="26"/>
      <c r="J20" s="49" t="e">
        <f>AVERAGE(VLOOKUP(D20,'MODELO DE 10o. GRADO'!$D$14:$E$40,2,FALSE),VLOOKUP(D20,'MODELO DE 9o. GRADO'!$D$14:$E$40,2,FALSE),VLOOKUP(D20,'xxMODELO DE 8o. GRADO'!$D$14:$E$40,2,FALSE),VLOOKUP(D20,'MODELO DE 7o. GRADO'!$D$14:$E$40,2,FALSE),VLOOKUP(D20,'MODELO DE 6o. GRADO'!$D$13:$E$40,2,FALSE),VLOOKUP(D20,'MODELO DE 5o. GRADO'!$D$12:$E$40,2,FALSE),VLOOKUP(D20,'MODELO DE 4o. GRADO'!$D$11:$E$40,2,FALSE),VLOOKUP(D20,'MODELO DE 3o. GRADO'!$D$10:$E$40,2,FALSE),VLOOKUP(D20,'MODELO DE 2o. GRADO'!$D$9:$E$40,2,FALSE),VLOOKUP(D20,'MODELO DE 1o. GRADO'!$D$8:$E$40,2,FALSE))</f>
        <v>#N/A</v>
      </c>
      <c r="K20" s="49" t="e">
        <f>MEDIAN(VLOOKUP(D20,'MODELO DE 10o. GRADO'!$D$14:$E$40,2,FALSE),VLOOKUP(D20,'MODELO DE 9o. GRADO'!$D$14:$E$40,2,FALSE),VLOOKUP(D20,'xxMODELO DE 8o. GRADO'!$D$14:$E$40,2,FALSE),VLOOKUP(D20,'MODELO DE 7o. GRADO'!$D$14:$E$40,2,FALSE),VLOOKUP(D20,'MODELO DE 6o. GRADO'!$D$13:$E$40,2,FALSE),VLOOKUP(D20,'MODELO DE 5o. GRADO'!$D$12:$E$40,2,FALSE),VLOOKUP(D20,'MODELO DE 4o. GRADO'!$D$11:$E$40,2,FALSE),VLOOKUP(D20,'MODELO DE 3o. GRADO'!$D$10:$E$40,2,FALSE),VLOOKUP(D20,'MODELO DE 2o. GRADO'!$D$9:$E$40,2,FALSE),VLOOKUP(D20,'MODELO DE 1o. GRADO'!$D$8:$E$40,2,FALSE))</f>
        <v>#N/A</v>
      </c>
      <c r="L20" t="e">
        <f t="shared" si="3"/>
        <v>#N/A</v>
      </c>
      <c r="M20" t="e">
        <f t="shared" si="3"/>
        <v>#N/A</v>
      </c>
      <c r="N20">
        <f t="shared" si="9"/>
        <v>68.538413097579394</v>
      </c>
      <c r="O20" t="e">
        <f t="shared" si="10"/>
        <v>#N/A</v>
      </c>
    </row>
    <row r="21" spans="1:15">
      <c r="A21">
        <v>1</v>
      </c>
      <c r="B21" s="52" t="e">
        <f ca="1">AVERAGE('MODELO DE 7o. GRADO'!A21,'MODELO DE 6o. GRADO'!A20,'MODELO DE 5o. GRADO'!A19,'MODELO DE 4o. GRADO'!A18,'MODELO DE 3o. GRADO'!A17,'MODELO DE 2o. GRADO'!A16,'MODELO DE 1o. GRADO'!A15)</f>
        <v>#NAME?</v>
      </c>
      <c r="C21" s="52" t="e">
        <f ca="1">MEDIAN('MODELO DE 7o. GRADO'!A21,'MODELO DE 6o. GRADO'!A20,'MODELO DE 5o. GRADO'!A19,'MODELO DE 4o. GRADO'!A18,'MODELO DE 3o. GRADO'!A17,'MODELO DE 2o. GRADO'!A16,'MODELO DE 1o. GRADO'!A15)</f>
        <v>#NAME?</v>
      </c>
      <c r="D21" s="26">
        <f t="shared" ref="D21:D26" si="11">D20+1</f>
        <v>37.43</v>
      </c>
      <c r="E21" s="26" t="e">
        <f t="shared" ref="E21:E26" ca="1" si="12">F21*COS(AVERAGE(B21:C21))+A21*F21*SIN(AVERAGE(B21:C21))</f>
        <v>#N/A</v>
      </c>
      <c r="F21" s="49" t="e">
        <f t="shared" si="6"/>
        <v>#N/A</v>
      </c>
      <c r="G21" s="49">
        <f t="shared" si="7"/>
        <v>558.31720859160498</v>
      </c>
      <c r="H21" s="30" t="e">
        <f t="shared" si="8"/>
        <v>#N/A</v>
      </c>
      <c r="I21" s="26"/>
      <c r="J21" s="49" t="e">
        <f>AVERAGE(VLOOKUP(D21,'MODELO DE 10o. GRADO'!$D$14:$E$40,2,FALSE),VLOOKUP(D21,'MODELO DE 9o. GRADO'!$D$14:$E$40,2,FALSE),VLOOKUP(D21,'xxMODELO DE 8o. GRADO'!$D$14:$E$40,2,FALSE),VLOOKUP(D21,'MODELO DE 7o. GRADO'!$D$14:$E$40,2,FALSE),VLOOKUP(D21,'MODELO DE 6o. GRADO'!$D$13:$E$40,2,FALSE),VLOOKUP(D21,'MODELO DE 5o. GRADO'!$D$12:$E$40,2,FALSE),VLOOKUP(D21,'MODELO DE 4o. GRADO'!$D$11:$E$40,2,FALSE),VLOOKUP(D21,'MODELO DE 3o. GRADO'!$D$10:$E$40,2,FALSE),VLOOKUP(D21,'MODELO DE 2o. GRADO'!$D$9:$E$40,2,FALSE),VLOOKUP(D21,'MODELO DE 1o. GRADO'!$D$8:$E$40,2,FALSE))</f>
        <v>#N/A</v>
      </c>
      <c r="K21" s="49" t="e">
        <f>MEDIAN(VLOOKUP(D21,'MODELO DE 10o. GRADO'!$D$14:$E$40,2,FALSE),VLOOKUP(D21,'MODELO DE 9o. GRADO'!$D$14:$E$40,2,FALSE),VLOOKUP(D21,'xxMODELO DE 8o. GRADO'!$D$14:$E$40,2,FALSE),VLOOKUP(D21,'MODELO DE 7o. GRADO'!$D$14:$E$40,2,FALSE),VLOOKUP(D21,'MODELO DE 6o. GRADO'!$D$13:$E$40,2,FALSE),VLOOKUP(D21,'MODELO DE 5o. GRADO'!$D$12:$E$40,2,FALSE),VLOOKUP(D21,'MODELO DE 4o. GRADO'!$D$11:$E$40,2,FALSE),VLOOKUP(D21,'MODELO DE 3o. GRADO'!$D$10:$E$40,2,FALSE),VLOOKUP(D21,'MODELO DE 2o. GRADO'!$D$9:$E$40,2,FALSE),VLOOKUP(D21,'MODELO DE 1o. GRADO'!$D$8:$E$40,2,FALSE))</f>
        <v>#N/A</v>
      </c>
      <c r="L21" t="e">
        <f t="shared" si="3"/>
        <v>#N/A</v>
      </c>
      <c r="M21" t="e">
        <f t="shared" si="3"/>
        <v>#N/A</v>
      </c>
      <c r="N21">
        <f t="shared" si="9"/>
        <v>70.267344841406697</v>
      </c>
      <c r="O21" t="e">
        <f t="shared" si="10"/>
        <v>#N/A</v>
      </c>
    </row>
    <row r="22" spans="1:15">
      <c r="A22">
        <v>0</v>
      </c>
      <c r="B22" s="52" t="e">
        <f ca="1">AVERAGE('MODELO DE 7o. GRADO'!A22,'MODELO DE 6o. GRADO'!A21,'MODELO DE 5o. GRADO'!A20,'MODELO DE 4o. GRADO'!A19,'MODELO DE 3o. GRADO'!A18,'MODELO DE 2o. GRADO'!A17,'MODELO DE 1o. GRADO'!A16)</f>
        <v>#NAME?</v>
      </c>
      <c r="C22" s="52" t="e">
        <f ca="1">MEDIAN('MODELO DE 7o. GRADO'!A22,'MODELO DE 6o. GRADO'!A21,'MODELO DE 5o. GRADO'!A20,'MODELO DE 4o. GRADO'!A19,'MODELO DE 3o. GRADO'!A18,'MODELO DE 2o. GRADO'!A17,'MODELO DE 1o. GRADO'!A16)</f>
        <v>#NAME?</v>
      </c>
      <c r="D22" s="26">
        <f t="shared" si="11"/>
        <v>38.43</v>
      </c>
      <c r="E22" s="26" t="e">
        <f t="shared" ca="1" si="12"/>
        <v>#N/A</v>
      </c>
      <c r="F22" s="49" t="e">
        <f t="shared" si="6"/>
        <v>#N/A</v>
      </c>
      <c r="G22" s="49">
        <f t="shared" si="7"/>
        <v>569.46069911361735</v>
      </c>
      <c r="H22" s="30" t="e">
        <f t="shared" si="8"/>
        <v>#N/A</v>
      </c>
      <c r="I22" s="26"/>
      <c r="J22" s="49" t="e">
        <f>AVERAGE(VLOOKUP(D22,'MODELO DE 10o. GRADO'!$D$14:$E$40,2,FALSE),VLOOKUP(D22,'MODELO DE 9o. GRADO'!$D$14:$E$40,2,FALSE),VLOOKUP(D22,'xxMODELO DE 8o. GRADO'!$D$14:$E$40,2,FALSE),VLOOKUP(D22,'MODELO DE 7o. GRADO'!$D$14:$E$40,2,FALSE),VLOOKUP(D22,'MODELO DE 6o. GRADO'!$D$13:$E$40,2,FALSE),VLOOKUP(D22,'MODELO DE 5o. GRADO'!$D$12:$E$40,2,FALSE),VLOOKUP(D22,'MODELO DE 4o. GRADO'!$D$11:$E$40,2,FALSE),VLOOKUP(D22,'MODELO DE 3o. GRADO'!$D$10:$E$40,2,FALSE),VLOOKUP(D22,'MODELO DE 2o. GRADO'!$D$9:$E$40,2,FALSE),VLOOKUP(D22,'MODELO DE 1o. GRADO'!$D$8:$E$40,2,FALSE))</f>
        <v>#N/A</v>
      </c>
      <c r="K22" s="49" t="e">
        <f>MEDIAN(VLOOKUP(D22,'MODELO DE 10o. GRADO'!$D$14:$E$40,2,FALSE),VLOOKUP(D22,'MODELO DE 9o. GRADO'!$D$14:$E$40,2,FALSE),VLOOKUP(D22,'xxMODELO DE 8o. GRADO'!$D$14:$E$40,2,FALSE),VLOOKUP(D22,'MODELO DE 7o. GRADO'!$D$14:$E$40,2,FALSE),VLOOKUP(D22,'MODELO DE 6o. GRADO'!$D$13:$E$40,2,FALSE),VLOOKUP(D22,'MODELO DE 5o. GRADO'!$D$12:$E$40,2,FALSE),VLOOKUP(D22,'MODELO DE 4o. GRADO'!$D$11:$E$40,2,FALSE),VLOOKUP(D22,'MODELO DE 3o. GRADO'!$D$10:$E$40,2,FALSE),VLOOKUP(D22,'MODELO DE 2o. GRADO'!$D$9:$E$40,2,FALSE),VLOOKUP(D22,'MODELO DE 1o. GRADO'!$D$8:$E$40,2,FALSE))</f>
        <v>#N/A</v>
      </c>
      <c r="L22" t="e">
        <f t="shared" si="3"/>
        <v>#N/A</v>
      </c>
      <c r="M22" t="e">
        <f t="shared" si="3"/>
        <v>#N/A</v>
      </c>
      <c r="N22">
        <f t="shared" si="9"/>
        <v>71.996276585234</v>
      </c>
      <c r="O22" t="e">
        <f t="shared" si="10"/>
        <v>#N/A</v>
      </c>
    </row>
    <row r="23" spans="1:15">
      <c r="A23">
        <v>1</v>
      </c>
      <c r="B23" s="52" t="e">
        <f ca="1">AVERAGE('MODELO DE 7o. GRADO'!A23,'MODELO DE 6o. GRADO'!A22,'MODELO DE 5o. GRADO'!A21,'MODELO DE 4o. GRADO'!A20,'MODELO DE 3o. GRADO'!A19,'MODELO DE 2o. GRADO'!A18,'MODELO DE 1o. GRADO'!A17)</f>
        <v>#NAME?</v>
      </c>
      <c r="C23" s="52" t="e">
        <f ca="1">MEDIAN('MODELO DE 7o. GRADO'!A23,'MODELO DE 6o. GRADO'!A22,'MODELO DE 5o. GRADO'!A21,'MODELO DE 4o. GRADO'!A20,'MODELO DE 3o. GRADO'!A19,'MODELO DE 2o. GRADO'!A18,'MODELO DE 1o. GRADO'!A17)</f>
        <v>#NAME?</v>
      </c>
      <c r="D23" s="26">
        <f t="shared" si="11"/>
        <v>39.43</v>
      </c>
      <c r="E23" s="26" t="e">
        <f t="shared" ca="1" si="12"/>
        <v>#N/A</v>
      </c>
      <c r="F23" s="49" t="e">
        <f t="shared" si="6"/>
        <v>#N/A</v>
      </c>
      <c r="G23" s="49">
        <f t="shared" si="7"/>
        <v>580.60418963562972</v>
      </c>
      <c r="H23" s="30" t="e">
        <f t="shared" si="8"/>
        <v>#N/A</v>
      </c>
      <c r="I23" s="26"/>
      <c r="J23" s="49" t="e">
        <f>AVERAGE(VLOOKUP(D23,'MODELO DE 10o. GRADO'!$D$14:$E$40,2,FALSE),VLOOKUP(D23,'MODELO DE 9o. GRADO'!$D$14:$E$40,2,FALSE),VLOOKUP(D23,'xxMODELO DE 8o. GRADO'!$D$14:$E$40,2,FALSE),VLOOKUP(D23,'MODELO DE 7o. GRADO'!$D$14:$E$40,2,FALSE),VLOOKUP(D23,'MODELO DE 6o. GRADO'!$D$13:$E$40,2,FALSE),VLOOKUP(D23,'MODELO DE 5o. GRADO'!$D$12:$E$40,2,FALSE),VLOOKUP(D23,'MODELO DE 4o. GRADO'!$D$11:$E$40,2,FALSE),VLOOKUP(D23,'MODELO DE 3o. GRADO'!$D$10:$E$40,2,FALSE),VLOOKUP(D23,'MODELO DE 2o. GRADO'!$D$9:$E$40,2,FALSE),VLOOKUP(D23,'MODELO DE 1o. GRADO'!$D$8:$E$40,2,FALSE))</f>
        <v>#N/A</v>
      </c>
      <c r="K23" s="49" t="e">
        <f>MEDIAN(VLOOKUP(D23,'MODELO DE 10o. GRADO'!$D$14:$E$40,2,FALSE),VLOOKUP(D23,'MODELO DE 9o. GRADO'!$D$14:$E$40,2,FALSE),VLOOKUP(D23,'xxMODELO DE 8o. GRADO'!$D$14:$E$40,2,FALSE),VLOOKUP(D23,'MODELO DE 7o. GRADO'!$D$14:$E$40,2,FALSE),VLOOKUP(D23,'MODELO DE 6o. GRADO'!$D$13:$E$40,2,FALSE),VLOOKUP(D23,'MODELO DE 5o. GRADO'!$D$12:$E$40,2,FALSE),VLOOKUP(D23,'MODELO DE 4o. GRADO'!$D$11:$E$40,2,FALSE),VLOOKUP(D23,'MODELO DE 3o. GRADO'!$D$10:$E$40,2,FALSE),VLOOKUP(D23,'MODELO DE 2o. GRADO'!$D$9:$E$40,2,FALSE),VLOOKUP(D23,'MODELO DE 1o. GRADO'!$D$8:$E$40,2,FALSE))</f>
        <v>#N/A</v>
      </c>
      <c r="L23" t="e">
        <f t="shared" si="3"/>
        <v>#N/A</v>
      </c>
      <c r="M23" t="e">
        <f t="shared" si="3"/>
        <v>#N/A</v>
      </c>
      <c r="N23">
        <f t="shared" si="9"/>
        <v>73.725208329061303</v>
      </c>
      <c r="O23" t="e">
        <f t="shared" si="10"/>
        <v>#N/A</v>
      </c>
    </row>
    <row r="24" spans="1:15">
      <c r="A24">
        <v>0</v>
      </c>
      <c r="B24" s="52" t="e">
        <f ca="1">AVERAGE('MODELO DE 7o. GRADO'!A24,'MODELO DE 6o. GRADO'!A23,'MODELO DE 5o. GRADO'!A22,'MODELO DE 4o. GRADO'!A21,'MODELO DE 3o. GRADO'!A20,'MODELO DE 2o. GRADO'!A19,'MODELO DE 1o. GRADO'!A18)</f>
        <v>#NAME?</v>
      </c>
      <c r="C24" s="52" t="e">
        <f ca="1">MEDIAN('MODELO DE 7o. GRADO'!A24,'MODELO DE 6o. GRADO'!A23,'MODELO DE 5o. GRADO'!A22,'MODELO DE 4o. GRADO'!A21,'MODELO DE 3o. GRADO'!A20,'MODELO DE 2o. GRADO'!A19,'MODELO DE 1o. GRADO'!A18)</f>
        <v>#NAME?</v>
      </c>
      <c r="D24" s="26">
        <f t="shared" si="11"/>
        <v>40.43</v>
      </c>
      <c r="E24" s="26" t="e">
        <f t="shared" ca="1" si="12"/>
        <v>#N/A</v>
      </c>
      <c r="F24" s="49" t="e">
        <f t="shared" si="6"/>
        <v>#N/A</v>
      </c>
      <c r="G24" s="49">
        <f t="shared" si="7"/>
        <v>591.74768015764221</v>
      </c>
      <c r="H24" s="30" t="e">
        <f t="shared" si="8"/>
        <v>#N/A</v>
      </c>
      <c r="I24" s="26"/>
      <c r="J24" s="49" t="e">
        <f>AVERAGE(VLOOKUP(D24,'MODELO DE 10o. GRADO'!$D$14:$E$40,2,FALSE),VLOOKUP(D24,'MODELO DE 9o. GRADO'!$D$14:$E$40,2,FALSE),VLOOKUP(D24,'xxMODELO DE 8o. GRADO'!$D$14:$E$40,2,FALSE),VLOOKUP(D24,'MODELO DE 7o. GRADO'!$D$14:$E$40,2,FALSE),VLOOKUP(D24,'MODELO DE 6o. GRADO'!$D$13:$E$40,2,FALSE),VLOOKUP(D24,'MODELO DE 5o. GRADO'!$D$12:$E$40,2,FALSE),VLOOKUP(D24,'MODELO DE 4o. GRADO'!$D$11:$E$40,2,FALSE),VLOOKUP(D24,'MODELO DE 3o. GRADO'!$D$10:$E$40,2,FALSE),VLOOKUP(D24,'MODELO DE 2o. GRADO'!$D$9:$E$40,2,FALSE),VLOOKUP(D24,'MODELO DE 1o. GRADO'!$D$8:$E$40,2,FALSE))</f>
        <v>#N/A</v>
      </c>
      <c r="K24" s="49" t="e">
        <f>MEDIAN(VLOOKUP(D24,'MODELO DE 10o. GRADO'!$D$14:$E$40,2,FALSE),VLOOKUP(D24,'MODELO DE 9o. GRADO'!$D$14:$E$40,2,FALSE),VLOOKUP(D24,'xxMODELO DE 8o. GRADO'!$D$14:$E$40,2,FALSE),VLOOKUP(D24,'MODELO DE 7o. GRADO'!$D$14:$E$40,2,FALSE),VLOOKUP(D24,'MODELO DE 6o. GRADO'!$D$13:$E$40,2,FALSE),VLOOKUP(D24,'MODELO DE 5o. GRADO'!$D$12:$E$40,2,FALSE),VLOOKUP(D24,'MODELO DE 4o. GRADO'!$D$11:$E$40,2,FALSE),VLOOKUP(D24,'MODELO DE 3o. GRADO'!$D$10:$E$40,2,FALSE),VLOOKUP(D24,'MODELO DE 2o. GRADO'!$D$9:$E$40,2,FALSE),VLOOKUP(D24,'MODELO DE 1o. GRADO'!$D$8:$E$40,2,FALSE))</f>
        <v>#N/A</v>
      </c>
      <c r="L24" t="e">
        <f t="shared" si="3"/>
        <v>#N/A</v>
      </c>
      <c r="M24" t="e">
        <f t="shared" si="3"/>
        <v>#N/A</v>
      </c>
      <c r="N24">
        <f t="shared" si="9"/>
        <v>75.454140072888606</v>
      </c>
      <c r="O24" t="e">
        <f t="shared" si="10"/>
        <v>#N/A</v>
      </c>
    </row>
    <row r="25" spans="1:15">
      <c r="A25">
        <v>1</v>
      </c>
      <c r="B25" s="52" t="e">
        <f ca="1">AVERAGE('MODELO DE 7o. GRADO'!A25,'MODELO DE 6o. GRADO'!A24,'MODELO DE 5o. GRADO'!A23,'MODELO DE 4o. GRADO'!A22,'MODELO DE 3o. GRADO'!A21,'MODELO DE 2o. GRADO'!A20,'MODELO DE 1o. GRADO'!A19)</f>
        <v>#NAME?</v>
      </c>
      <c r="C25" s="52" t="e">
        <f ca="1">MEDIAN('MODELO DE 7o. GRADO'!A25,'MODELO DE 6o. GRADO'!A24,'MODELO DE 5o. GRADO'!A23,'MODELO DE 4o. GRADO'!A22,'MODELO DE 3o. GRADO'!A21,'MODELO DE 2o. GRADO'!A20,'MODELO DE 1o. GRADO'!A19)</f>
        <v>#NAME?</v>
      </c>
      <c r="D25" s="26">
        <f t="shared" si="11"/>
        <v>41.43</v>
      </c>
      <c r="E25" s="26" t="e">
        <f t="shared" ca="1" si="12"/>
        <v>#N/A</v>
      </c>
      <c r="F25" s="49" t="e">
        <f t="shared" si="6"/>
        <v>#N/A</v>
      </c>
      <c r="G25" s="49">
        <f t="shared" si="7"/>
        <v>602.89117067965458</v>
      </c>
      <c r="H25" s="30" t="e">
        <f t="shared" si="8"/>
        <v>#N/A</v>
      </c>
      <c r="I25" s="26"/>
      <c r="J25" s="49" t="e">
        <f>AVERAGE(VLOOKUP(D25,'MODELO DE 10o. GRADO'!$D$14:$E$40,2,FALSE),VLOOKUP(D25,'MODELO DE 9o. GRADO'!$D$14:$E$40,2,FALSE),VLOOKUP(D25,'xxMODELO DE 8o. GRADO'!$D$14:$E$40,2,FALSE),VLOOKUP(D25,'MODELO DE 7o. GRADO'!$D$14:$E$40,2,FALSE),VLOOKUP(D25,'MODELO DE 6o. GRADO'!$D$13:$E$40,2,FALSE),VLOOKUP(D25,'MODELO DE 5o. GRADO'!$D$12:$E$40,2,FALSE),VLOOKUP(D25,'MODELO DE 4o. GRADO'!$D$11:$E$40,2,FALSE),VLOOKUP(D25,'MODELO DE 3o. GRADO'!$D$10:$E$40,2,FALSE),VLOOKUP(D25,'MODELO DE 2o. GRADO'!$D$9:$E$40,2,FALSE),VLOOKUP(D25,'MODELO DE 1o. GRADO'!$D$8:$E$40,2,FALSE))</f>
        <v>#N/A</v>
      </c>
      <c r="K25" s="49" t="e">
        <f>MEDIAN(VLOOKUP(D25,'MODELO DE 10o. GRADO'!$D$14:$E$40,2,FALSE),VLOOKUP(D25,'MODELO DE 9o. GRADO'!$D$14:$E$40,2,FALSE),VLOOKUP(D25,'xxMODELO DE 8o. GRADO'!$D$14:$E$40,2,FALSE),VLOOKUP(D25,'MODELO DE 7o. GRADO'!$D$14:$E$40,2,FALSE),VLOOKUP(D25,'MODELO DE 6o. GRADO'!$D$13:$E$40,2,FALSE),VLOOKUP(D25,'MODELO DE 5o. GRADO'!$D$12:$E$40,2,FALSE),VLOOKUP(D25,'MODELO DE 4o. GRADO'!$D$11:$E$40,2,FALSE),VLOOKUP(D25,'MODELO DE 3o. GRADO'!$D$10:$E$40,2,FALSE),VLOOKUP(D25,'MODELO DE 2o. GRADO'!$D$9:$E$40,2,FALSE),VLOOKUP(D25,'MODELO DE 1o. GRADO'!$D$8:$E$40,2,FALSE))</f>
        <v>#N/A</v>
      </c>
      <c r="L25" t="e">
        <f t="shared" si="3"/>
        <v>#N/A</v>
      </c>
      <c r="M25" t="e">
        <f t="shared" si="3"/>
        <v>#N/A</v>
      </c>
      <c r="N25">
        <f t="shared" si="9"/>
        <v>77.183071816715909</v>
      </c>
      <c r="O25" t="e">
        <f t="shared" si="10"/>
        <v>#N/A</v>
      </c>
    </row>
    <row r="26" spans="1:15">
      <c r="A26">
        <v>0</v>
      </c>
      <c r="B26" s="52" t="e">
        <f ca="1">AVERAGE('MODELO DE 7o. GRADO'!A26,'MODELO DE 6o. GRADO'!A25,'MODELO DE 5o. GRADO'!A24,'MODELO DE 4o. GRADO'!A23,'MODELO DE 3o. GRADO'!A22,'MODELO DE 2o. GRADO'!A21,'MODELO DE 1o. GRADO'!A20)</f>
        <v>#NAME?</v>
      </c>
      <c r="C26" s="52" t="e">
        <f ca="1">MEDIAN('MODELO DE 7o. GRADO'!A26,'MODELO DE 6o. GRADO'!A25,'MODELO DE 5o. GRADO'!A24,'MODELO DE 4o. GRADO'!A23,'MODELO DE 3o. GRADO'!A22,'MODELO DE 2o. GRADO'!A21,'MODELO DE 1o. GRADO'!A20)</f>
        <v>#NAME?</v>
      </c>
      <c r="D26" s="26">
        <f t="shared" si="11"/>
        <v>42.43</v>
      </c>
      <c r="E26" s="26" t="e">
        <f t="shared" ca="1" si="12"/>
        <v>#N/A</v>
      </c>
      <c r="F26" s="49" t="e">
        <f t="shared" si="6"/>
        <v>#N/A</v>
      </c>
      <c r="G26" s="49">
        <f t="shared" si="7"/>
        <v>614.03466120166695</v>
      </c>
      <c r="H26" s="30" t="e">
        <f t="shared" si="8"/>
        <v>#N/A</v>
      </c>
      <c r="I26" s="26"/>
      <c r="J26" s="49" t="e">
        <f>AVERAGE(VLOOKUP(D26,'MODELO DE 10o. GRADO'!$D$14:$E$40,2,FALSE),VLOOKUP(D26,'MODELO DE 9o. GRADO'!$D$14:$E$40,2,FALSE),VLOOKUP(D26,'xxMODELO DE 8o. GRADO'!$D$14:$E$40,2,FALSE),VLOOKUP(D26,'MODELO DE 7o. GRADO'!$D$14:$E$40,2,FALSE),VLOOKUP(D26,'MODELO DE 6o. GRADO'!$D$13:$E$40,2,FALSE),VLOOKUP(D26,'MODELO DE 5o. GRADO'!$D$12:$E$40,2,FALSE),VLOOKUP(D26,'MODELO DE 4o. GRADO'!$D$11:$E$40,2,FALSE),VLOOKUP(D26,'MODELO DE 3o. GRADO'!$D$10:$E$40,2,FALSE),VLOOKUP(D26,'MODELO DE 2o. GRADO'!$D$9:$E$40,2,FALSE),VLOOKUP(D26,'MODELO DE 1o. GRADO'!$D$8:$E$40,2,FALSE))</f>
        <v>#N/A</v>
      </c>
      <c r="K26" s="49" t="e">
        <f>MEDIAN(VLOOKUP(D26,'MODELO DE 10o. GRADO'!$D$14:$E$40,2,FALSE),VLOOKUP(D26,'MODELO DE 9o. GRADO'!$D$14:$E$40,2,FALSE),VLOOKUP(D26,'xxMODELO DE 8o. GRADO'!$D$14:$E$40,2,FALSE),VLOOKUP(D26,'MODELO DE 7o. GRADO'!$D$14:$E$40,2,FALSE),VLOOKUP(D26,'MODELO DE 6o. GRADO'!$D$13:$E$40,2,FALSE),VLOOKUP(D26,'MODELO DE 5o. GRADO'!$D$12:$E$40,2,FALSE),VLOOKUP(D26,'MODELO DE 4o. GRADO'!$D$11:$E$40,2,FALSE),VLOOKUP(D26,'MODELO DE 3o. GRADO'!$D$10:$E$40,2,FALSE),VLOOKUP(D26,'MODELO DE 2o. GRADO'!$D$9:$E$40,2,FALSE),VLOOKUP(D26,'MODELO DE 1o. GRADO'!$D$8:$E$40,2,FALSE))</f>
        <v>#N/A</v>
      </c>
      <c r="L26" t="e">
        <f t="shared" si="3"/>
        <v>#N/A</v>
      </c>
      <c r="M26" t="e">
        <f t="shared" si="3"/>
        <v>#N/A</v>
      </c>
      <c r="N26">
        <f t="shared" si="9"/>
        <v>78.912003560543212</v>
      </c>
      <c r="O26" t="e">
        <f t="shared" si="10"/>
        <v>#N/A</v>
      </c>
    </row>
    <row r="27" spans="1:15">
      <c r="A27">
        <v>1</v>
      </c>
      <c r="B27" s="52" t="e">
        <f ca="1">AVERAGE('MODELO DE 7o. GRADO'!A27,'MODELO DE 6o. GRADO'!A26,'MODELO DE 5o. GRADO'!A25,'MODELO DE 4o. GRADO'!A24,'MODELO DE 3o. GRADO'!A23,'MODELO DE 2o. GRADO'!A22,'MODELO DE 1o. GRADO'!A21)</f>
        <v>#NAME?</v>
      </c>
      <c r="C27" s="52" t="e">
        <f ca="1">MEDIAN('MODELO DE 7o. GRADO'!A27,'MODELO DE 6o. GRADO'!A26,'MODELO DE 5o. GRADO'!A25,'MODELO DE 4o. GRADO'!A24,'MODELO DE 3o. GRADO'!A23,'MODELO DE 2o. GRADO'!A22,'MODELO DE 1o. GRADO'!A21)</f>
        <v>#NAME?</v>
      </c>
      <c r="D27" s="26">
        <f>D26+1</f>
        <v>43.43</v>
      </c>
      <c r="E27" s="26" t="e">
        <f t="shared" ref="E27:E40" ca="1" si="13">F27*COS(AVERAGE(B27:C27))+A27*F27*SIN(AVERAGE(B27:C27))</f>
        <v>#N/A</v>
      </c>
      <c r="F27" s="49" t="e">
        <f t="shared" si="6"/>
        <v>#N/A</v>
      </c>
      <c r="G27" s="49">
        <f t="shared" si="7"/>
        <v>625.17815172367932</v>
      </c>
      <c r="H27" s="30" t="e">
        <f t="shared" si="8"/>
        <v>#N/A</v>
      </c>
      <c r="I27" s="26"/>
      <c r="J27" s="49" t="e">
        <f>AVERAGE(VLOOKUP(D27,'MODELO DE 10o. GRADO'!$D$14:$E$40,2,FALSE),VLOOKUP(D27,'MODELO DE 9o. GRADO'!$D$14:$E$40,2,FALSE),VLOOKUP(D27,'xxMODELO DE 8o. GRADO'!$D$14:$E$40,2,FALSE),VLOOKUP(D27,'MODELO DE 7o. GRADO'!$D$14:$E$40,2,FALSE),VLOOKUP(D27,'MODELO DE 6o. GRADO'!$D$13:$E$40,2,FALSE),VLOOKUP(D27,'MODELO DE 5o. GRADO'!$D$12:$E$40,2,FALSE),VLOOKUP(D27,'MODELO DE 4o. GRADO'!$D$11:$E$40,2,FALSE),VLOOKUP(D27,'MODELO DE 3o. GRADO'!$D$10:$E$40,2,FALSE),VLOOKUP(D27,'MODELO DE 2o. GRADO'!$D$9:$E$40,2,FALSE),VLOOKUP(D27,'MODELO DE 1o. GRADO'!$D$8:$E$40,2,FALSE))</f>
        <v>#N/A</v>
      </c>
      <c r="K27" s="49" t="e">
        <f>MEDIAN(VLOOKUP(D27,'MODELO DE 10o. GRADO'!$D$14:$E$40,2,FALSE),VLOOKUP(D27,'MODELO DE 9o. GRADO'!$D$14:$E$40,2,FALSE),VLOOKUP(D27,'xxMODELO DE 8o. GRADO'!$D$14:$E$40,2,FALSE),VLOOKUP(D27,'MODELO DE 7o. GRADO'!$D$14:$E$40,2,FALSE),VLOOKUP(D27,'MODELO DE 6o. GRADO'!$D$13:$E$40,2,FALSE),VLOOKUP(D27,'MODELO DE 5o. GRADO'!$D$12:$E$40,2,FALSE),VLOOKUP(D27,'MODELO DE 4o. GRADO'!$D$11:$E$40,2,FALSE),VLOOKUP(D27,'MODELO DE 3o. GRADO'!$D$10:$E$40,2,FALSE),VLOOKUP(D27,'MODELO DE 2o. GRADO'!$D$9:$E$40,2,FALSE),VLOOKUP(D27,'MODELO DE 1o. GRADO'!$D$8:$E$40,2,FALSE))</f>
        <v>#N/A</v>
      </c>
      <c r="L27" t="e">
        <f t="shared" si="3"/>
        <v>#N/A</v>
      </c>
      <c r="M27" t="e">
        <f t="shared" si="3"/>
        <v>#N/A</v>
      </c>
      <c r="N27">
        <f t="shared" si="9"/>
        <v>80.640935304370515</v>
      </c>
      <c r="O27" t="e">
        <f t="shared" si="10"/>
        <v>#N/A</v>
      </c>
    </row>
    <row r="28" spans="1:15">
      <c r="A28">
        <v>0</v>
      </c>
      <c r="B28" s="52" t="e">
        <f ca="1">AVERAGE('MODELO DE 7o. GRADO'!A28,'MODELO DE 6o. GRADO'!A27,'MODELO DE 5o. GRADO'!A26,'MODELO DE 4o. GRADO'!A25,'MODELO DE 3o. GRADO'!A24,'MODELO DE 2o. GRADO'!A23,'MODELO DE 1o. GRADO'!A22)</f>
        <v>#NAME?</v>
      </c>
      <c r="C28" s="52" t="e">
        <f ca="1">MEDIAN('MODELO DE 7o. GRADO'!A28,'MODELO DE 6o. GRADO'!A27,'MODELO DE 5o. GRADO'!A26,'MODELO DE 4o. GRADO'!A25,'MODELO DE 3o. GRADO'!A24,'MODELO DE 2o. GRADO'!A23,'MODELO DE 1o. GRADO'!A22)</f>
        <v>#NAME?</v>
      </c>
      <c r="D28" s="26">
        <f t="shared" ref="D28:D39" si="14">D27+1</f>
        <v>44.43</v>
      </c>
      <c r="E28" s="26" t="e">
        <f t="shared" ca="1" si="13"/>
        <v>#N/A</v>
      </c>
      <c r="F28" s="49" t="e">
        <f t="shared" si="6"/>
        <v>#N/A</v>
      </c>
      <c r="G28" s="49">
        <f t="shared" si="7"/>
        <v>636.32164224569169</v>
      </c>
      <c r="H28" s="30" t="e">
        <f t="shared" si="8"/>
        <v>#N/A</v>
      </c>
      <c r="I28" s="26"/>
      <c r="J28" s="49" t="e">
        <f>AVERAGE(VLOOKUP(D28,'MODELO DE 10o. GRADO'!$D$14:$E$40,2,FALSE),VLOOKUP(D28,'MODELO DE 9o. GRADO'!$D$14:$E$40,2,FALSE),VLOOKUP(D28,'xxMODELO DE 8o. GRADO'!$D$14:$E$40,2,FALSE),VLOOKUP(D28,'MODELO DE 7o. GRADO'!$D$14:$E$40,2,FALSE),VLOOKUP(D28,'MODELO DE 6o. GRADO'!$D$13:$E$40,2,FALSE),VLOOKUP(D28,'MODELO DE 5o. GRADO'!$D$12:$E$40,2,FALSE),VLOOKUP(D28,'MODELO DE 4o. GRADO'!$D$11:$E$40,2,FALSE),VLOOKUP(D28,'MODELO DE 3o. GRADO'!$D$10:$E$40,2,FALSE),VLOOKUP(D28,'MODELO DE 2o. GRADO'!$D$9:$E$40,2,FALSE),VLOOKUP(D28,'MODELO DE 1o. GRADO'!$D$8:$E$40,2,FALSE))</f>
        <v>#N/A</v>
      </c>
      <c r="K28" s="49" t="e">
        <f>MEDIAN(VLOOKUP(D28,'MODELO DE 10o. GRADO'!$D$14:$E$40,2,FALSE),VLOOKUP(D28,'MODELO DE 9o. GRADO'!$D$14:$E$40,2,FALSE),VLOOKUP(D28,'xxMODELO DE 8o. GRADO'!$D$14:$E$40,2,FALSE),VLOOKUP(D28,'MODELO DE 7o. GRADO'!$D$14:$E$40,2,FALSE),VLOOKUP(D28,'MODELO DE 6o. GRADO'!$D$13:$E$40,2,FALSE),VLOOKUP(D28,'MODELO DE 5o. GRADO'!$D$12:$E$40,2,FALSE),VLOOKUP(D28,'MODELO DE 4o. GRADO'!$D$11:$E$40,2,FALSE),VLOOKUP(D28,'MODELO DE 3o. GRADO'!$D$10:$E$40,2,FALSE),VLOOKUP(D28,'MODELO DE 2o. GRADO'!$D$9:$E$40,2,FALSE),VLOOKUP(D28,'MODELO DE 1o. GRADO'!$D$8:$E$40,2,FALSE))</f>
        <v>#N/A</v>
      </c>
      <c r="L28" t="e">
        <f t="shared" si="3"/>
        <v>#N/A</v>
      </c>
      <c r="M28" t="e">
        <f t="shared" si="3"/>
        <v>#N/A</v>
      </c>
      <c r="N28">
        <f t="shared" si="9"/>
        <v>82.369867048197818</v>
      </c>
      <c r="O28" t="e">
        <f t="shared" si="10"/>
        <v>#N/A</v>
      </c>
    </row>
    <row r="29" spans="1:15">
      <c r="A29">
        <v>1</v>
      </c>
      <c r="B29" s="52" t="e">
        <f ca="1">AVERAGE('MODELO DE 7o. GRADO'!A29,'MODELO DE 6o. GRADO'!A28,'MODELO DE 5o. GRADO'!A27,'MODELO DE 4o. GRADO'!A26,'MODELO DE 3o. GRADO'!A25,'MODELO DE 2o. GRADO'!A24,'MODELO DE 1o. GRADO'!A23)</f>
        <v>#NAME?</v>
      </c>
      <c r="C29" s="52" t="e">
        <f ca="1">MEDIAN('MODELO DE 7o. GRADO'!A29,'MODELO DE 6o. GRADO'!A28,'MODELO DE 5o. GRADO'!A27,'MODELO DE 4o. GRADO'!A26,'MODELO DE 3o. GRADO'!A25,'MODELO DE 2o. GRADO'!A24,'MODELO DE 1o. GRADO'!A23)</f>
        <v>#NAME?</v>
      </c>
      <c r="D29" s="26">
        <f t="shared" si="14"/>
        <v>45.43</v>
      </c>
      <c r="E29" s="26" t="e">
        <f t="shared" ca="1" si="13"/>
        <v>#N/A</v>
      </c>
      <c r="F29" s="49" t="e">
        <f t="shared" si="6"/>
        <v>#N/A</v>
      </c>
      <c r="G29" s="49">
        <f t="shared" si="7"/>
        <v>647.46513276770406</v>
      </c>
      <c r="H29" s="30" t="e">
        <f t="shared" si="8"/>
        <v>#N/A</v>
      </c>
      <c r="I29" s="26"/>
      <c r="J29" s="49" t="e">
        <f>AVERAGE(VLOOKUP(D29,'MODELO DE 10o. GRADO'!$D$14:$E$40,2,FALSE),VLOOKUP(D29,'MODELO DE 9o. GRADO'!$D$14:$E$40,2,FALSE),VLOOKUP(D29,'xxMODELO DE 8o. GRADO'!$D$14:$E$40,2,FALSE),VLOOKUP(D29,'MODELO DE 7o. GRADO'!$D$14:$E$40,2,FALSE),VLOOKUP(D29,'MODELO DE 6o. GRADO'!$D$13:$E$40,2,FALSE),VLOOKUP(D29,'MODELO DE 5o. GRADO'!$D$12:$E$40,2,FALSE),VLOOKUP(D29,'MODELO DE 4o. GRADO'!$D$11:$E$40,2,FALSE),VLOOKUP(D29,'MODELO DE 3o. GRADO'!$D$10:$E$40,2,FALSE),VLOOKUP(D29,'MODELO DE 2o. GRADO'!$D$9:$E$40,2,FALSE),VLOOKUP(D29,'MODELO DE 1o. GRADO'!$D$8:$E$40,2,FALSE))</f>
        <v>#N/A</v>
      </c>
      <c r="K29" s="49" t="e">
        <f>MEDIAN(VLOOKUP(D29,'MODELO DE 10o. GRADO'!$D$14:$E$40,2,FALSE),VLOOKUP(D29,'MODELO DE 9o. GRADO'!$D$14:$E$40,2,FALSE),VLOOKUP(D29,'xxMODELO DE 8o. GRADO'!$D$14:$E$40,2,FALSE),VLOOKUP(D29,'MODELO DE 7o. GRADO'!$D$14:$E$40,2,FALSE),VLOOKUP(D29,'MODELO DE 6o. GRADO'!$D$13:$E$40,2,FALSE),VLOOKUP(D29,'MODELO DE 5o. GRADO'!$D$12:$E$40,2,FALSE),VLOOKUP(D29,'MODELO DE 4o. GRADO'!$D$11:$E$40,2,FALSE),VLOOKUP(D29,'MODELO DE 3o. GRADO'!$D$10:$E$40,2,FALSE),VLOOKUP(D29,'MODELO DE 2o. GRADO'!$D$9:$E$40,2,FALSE),VLOOKUP(D29,'MODELO DE 1o. GRADO'!$D$8:$E$40,2,FALSE))</f>
        <v>#N/A</v>
      </c>
      <c r="L29" t="e">
        <f t="shared" si="3"/>
        <v>#N/A</v>
      </c>
      <c r="M29" t="e">
        <f t="shared" si="3"/>
        <v>#N/A</v>
      </c>
      <c r="N29">
        <f t="shared" si="9"/>
        <v>84.098798792025121</v>
      </c>
      <c r="O29" t="e">
        <f t="shared" si="10"/>
        <v>#N/A</v>
      </c>
    </row>
    <row r="30" spans="1:15">
      <c r="A30">
        <v>0</v>
      </c>
      <c r="B30" s="52" t="e">
        <f ca="1">AVERAGE('MODELO DE 7o. GRADO'!A30,'MODELO DE 6o. GRADO'!A29,'MODELO DE 5o. GRADO'!A28,'MODELO DE 4o. GRADO'!A27,'MODELO DE 3o. GRADO'!A26,'MODELO DE 2o. GRADO'!A25,'MODELO DE 1o. GRADO'!A24)</f>
        <v>#NAME?</v>
      </c>
      <c r="C30" s="52" t="e">
        <f ca="1">MEDIAN('MODELO DE 7o. GRADO'!A30,'MODELO DE 6o. GRADO'!A29,'MODELO DE 5o. GRADO'!A28,'MODELO DE 4o. GRADO'!A27,'MODELO DE 3o. GRADO'!A26,'MODELO DE 2o. GRADO'!A25,'MODELO DE 1o. GRADO'!A24)</f>
        <v>#NAME?</v>
      </c>
      <c r="D30" s="26">
        <f t="shared" si="14"/>
        <v>46.43</v>
      </c>
      <c r="E30" s="26" t="e">
        <f t="shared" ca="1" si="13"/>
        <v>#N/A</v>
      </c>
      <c r="F30" s="49" t="e">
        <f t="shared" si="6"/>
        <v>#N/A</v>
      </c>
      <c r="G30" s="49">
        <f t="shared" si="7"/>
        <v>658.60862328971632</v>
      </c>
      <c r="H30" s="30" t="e">
        <f t="shared" si="8"/>
        <v>#N/A</v>
      </c>
      <c r="I30" s="26"/>
      <c r="J30" s="49" t="e">
        <f>AVERAGE(VLOOKUP(D30,'MODELO DE 10o. GRADO'!$D$14:$E$40,2,FALSE),VLOOKUP(D30,'MODELO DE 9o. GRADO'!$D$14:$E$40,2,FALSE),VLOOKUP(D30,'xxMODELO DE 8o. GRADO'!$D$14:$E$40,2,FALSE),VLOOKUP(D30,'MODELO DE 7o. GRADO'!$D$14:$E$40,2,FALSE),VLOOKUP(D30,'MODELO DE 6o. GRADO'!$D$13:$E$40,2,FALSE),VLOOKUP(D30,'MODELO DE 5o. GRADO'!$D$12:$E$40,2,FALSE),VLOOKUP(D30,'MODELO DE 4o. GRADO'!$D$11:$E$40,2,FALSE),VLOOKUP(D30,'MODELO DE 3o. GRADO'!$D$10:$E$40,2,FALSE),VLOOKUP(D30,'MODELO DE 2o. GRADO'!$D$9:$E$40,2,FALSE),VLOOKUP(D30,'MODELO DE 1o. GRADO'!$D$8:$E$40,2,FALSE))</f>
        <v>#N/A</v>
      </c>
      <c r="K30" s="49" t="e">
        <f>MEDIAN(VLOOKUP(D30,'MODELO DE 10o. GRADO'!$D$14:$E$40,2,FALSE),VLOOKUP(D30,'MODELO DE 9o. GRADO'!$D$14:$E$40,2,FALSE),VLOOKUP(D30,'xxMODELO DE 8o. GRADO'!$D$14:$E$40,2,FALSE),VLOOKUP(D30,'MODELO DE 7o. GRADO'!$D$14:$E$40,2,FALSE),VLOOKUP(D30,'MODELO DE 6o. GRADO'!$D$13:$E$40,2,FALSE),VLOOKUP(D30,'MODELO DE 5o. GRADO'!$D$12:$E$40,2,FALSE),VLOOKUP(D30,'MODELO DE 4o. GRADO'!$D$11:$E$40,2,FALSE),VLOOKUP(D30,'MODELO DE 3o. GRADO'!$D$10:$E$40,2,FALSE),VLOOKUP(D30,'MODELO DE 2o. GRADO'!$D$9:$E$40,2,FALSE),VLOOKUP(D30,'MODELO DE 1o. GRADO'!$D$8:$E$40,2,FALSE))</f>
        <v>#N/A</v>
      </c>
      <c r="L30" t="e">
        <f t="shared" si="3"/>
        <v>#N/A</v>
      </c>
      <c r="M30" t="e">
        <f t="shared" si="3"/>
        <v>#N/A</v>
      </c>
      <c r="N30">
        <f t="shared" si="9"/>
        <v>85.827730535852425</v>
      </c>
      <c r="O30" t="e">
        <f t="shared" si="10"/>
        <v>#N/A</v>
      </c>
    </row>
    <row r="31" spans="1:15">
      <c r="A31">
        <v>1</v>
      </c>
      <c r="B31" s="52" t="e">
        <f ca="1">AVERAGE('MODELO DE 7o. GRADO'!A31,'MODELO DE 6o. GRADO'!A30,'MODELO DE 5o. GRADO'!A29,'MODELO DE 4o. GRADO'!A28,'MODELO DE 3o. GRADO'!A27,'MODELO DE 2o. GRADO'!A26,'MODELO DE 1o. GRADO'!A25)</f>
        <v>#NAME?</v>
      </c>
      <c r="C31" s="52" t="e">
        <f ca="1">MEDIAN('MODELO DE 7o. GRADO'!A31,'MODELO DE 6o. GRADO'!A30,'MODELO DE 5o. GRADO'!A29,'MODELO DE 4o. GRADO'!A28,'MODELO DE 3o. GRADO'!A27,'MODELO DE 2o. GRADO'!A26,'MODELO DE 1o. GRADO'!A25)</f>
        <v>#NAME?</v>
      </c>
      <c r="D31" s="26">
        <f t="shared" si="14"/>
        <v>47.43</v>
      </c>
      <c r="E31" s="26" t="e">
        <f t="shared" ca="1" si="13"/>
        <v>#N/A</v>
      </c>
      <c r="F31" s="49" t="e">
        <f t="shared" si="6"/>
        <v>#N/A</v>
      </c>
      <c r="G31" s="49">
        <f t="shared" si="7"/>
        <v>669.75211381172869</v>
      </c>
      <c r="H31" s="30" t="e">
        <f t="shared" si="8"/>
        <v>#N/A</v>
      </c>
      <c r="I31" s="26"/>
      <c r="J31" s="49" t="e">
        <f>AVERAGE(VLOOKUP(D31,'MODELO DE 10o. GRADO'!$D$14:$E$40,2,FALSE),VLOOKUP(D31,'MODELO DE 9o. GRADO'!$D$14:$E$40,2,FALSE),VLOOKUP(D31,'xxMODELO DE 8o. GRADO'!$D$14:$E$40,2,FALSE),VLOOKUP(D31,'MODELO DE 7o. GRADO'!$D$14:$E$40,2,FALSE),VLOOKUP(D31,'MODELO DE 6o. GRADO'!$D$13:$E$40,2,FALSE),VLOOKUP(D31,'MODELO DE 5o. GRADO'!$D$12:$E$40,2,FALSE),VLOOKUP(D31,'MODELO DE 4o. GRADO'!$D$11:$E$40,2,FALSE),VLOOKUP(D31,'MODELO DE 3o. GRADO'!$D$10:$E$40,2,FALSE),VLOOKUP(D31,'MODELO DE 2o. GRADO'!$D$9:$E$40,2,FALSE),VLOOKUP(D31,'MODELO DE 1o. GRADO'!$D$8:$E$40,2,FALSE))</f>
        <v>#N/A</v>
      </c>
      <c r="K31" s="49" t="e">
        <f>MEDIAN(VLOOKUP(D31,'MODELO DE 10o. GRADO'!$D$14:$E$40,2,FALSE),VLOOKUP(D31,'MODELO DE 9o. GRADO'!$D$14:$E$40,2,FALSE),VLOOKUP(D31,'xxMODELO DE 8o. GRADO'!$D$14:$E$40,2,FALSE),VLOOKUP(D31,'MODELO DE 7o. GRADO'!$D$14:$E$40,2,FALSE),VLOOKUP(D31,'MODELO DE 6o. GRADO'!$D$13:$E$40,2,FALSE),VLOOKUP(D31,'MODELO DE 5o. GRADO'!$D$12:$E$40,2,FALSE),VLOOKUP(D31,'MODELO DE 4o. GRADO'!$D$11:$E$40,2,FALSE),VLOOKUP(D31,'MODELO DE 3o. GRADO'!$D$10:$E$40,2,FALSE),VLOOKUP(D31,'MODELO DE 2o. GRADO'!$D$9:$E$40,2,FALSE),VLOOKUP(D31,'MODELO DE 1o. GRADO'!$D$8:$E$40,2,FALSE))</f>
        <v>#N/A</v>
      </c>
      <c r="L31" t="e">
        <f t="shared" si="3"/>
        <v>#N/A</v>
      </c>
      <c r="M31" t="e">
        <f t="shared" si="3"/>
        <v>#N/A</v>
      </c>
      <c r="N31">
        <f t="shared" si="9"/>
        <v>87.556662279679756</v>
      </c>
      <c r="O31" t="e">
        <f t="shared" si="10"/>
        <v>#N/A</v>
      </c>
    </row>
    <row r="32" spans="1:15">
      <c r="A32">
        <v>0</v>
      </c>
      <c r="B32" s="52" t="e">
        <f ca="1">AVERAGE('MODELO DE 7o. GRADO'!A32,'MODELO DE 6o. GRADO'!A31,'MODELO DE 5o. GRADO'!A30,'MODELO DE 4o. GRADO'!A29,'MODELO DE 3o. GRADO'!A28,'MODELO DE 2o. GRADO'!A27,'MODELO DE 1o. GRADO'!A26)</f>
        <v>#NAME?</v>
      </c>
      <c r="C32" s="52" t="e">
        <f ca="1">MEDIAN('MODELO DE 7o. GRADO'!A32,'MODELO DE 6o. GRADO'!A31,'MODELO DE 5o. GRADO'!A30,'MODELO DE 4o. GRADO'!A29,'MODELO DE 3o. GRADO'!A28,'MODELO DE 2o. GRADO'!A27,'MODELO DE 1o. GRADO'!A26)</f>
        <v>#NAME?</v>
      </c>
      <c r="D32" s="26">
        <f t="shared" si="14"/>
        <v>48.43</v>
      </c>
      <c r="E32" s="26" t="e">
        <f t="shared" ca="1" si="13"/>
        <v>#N/A</v>
      </c>
      <c r="F32" s="49" t="e">
        <f t="shared" si="6"/>
        <v>#N/A</v>
      </c>
      <c r="G32" s="49">
        <f t="shared" si="7"/>
        <v>680.89560433374118</v>
      </c>
      <c r="H32" s="30" t="e">
        <f t="shared" si="8"/>
        <v>#N/A</v>
      </c>
      <c r="I32" s="26"/>
      <c r="J32" s="49" t="e">
        <f>AVERAGE(VLOOKUP(D32,'MODELO DE 10o. GRADO'!$D$14:$E$40,2,FALSE),VLOOKUP(D32,'MODELO DE 9o. GRADO'!$D$14:$E$40,2,FALSE),VLOOKUP(D32,'xxMODELO DE 8o. GRADO'!$D$14:$E$40,2,FALSE),VLOOKUP(D32,'MODELO DE 7o. GRADO'!$D$14:$E$40,2,FALSE),VLOOKUP(D32,'MODELO DE 6o. GRADO'!$D$13:$E$40,2,FALSE),VLOOKUP(D32,'MODELO DE 5o. GRADO'!$D$12:$E$40,2,FALSE),VLOOKUP(D32,'MODELO DE 4o. GRADO'!$D$11:$E$40,2,FALSE),VLOOKUP(D32,'MODELO DE 3o. GRADO'!$D$10:$E$40,2,FALSE),VLOOKUP(D32,'MODELO DE 2o. GRADO'!$D$9:$E$40,2,FALSE),VLOOKUP(D32,'MODELO DE 1o. GRADO'!$D$8:$E$40,2,FALSE))</f>
        <v>#N/A</v>
      </c>
      <c r="K32" s="49" t="e">
        <f>MEDIAN(VLOOKUP(D32,'MODELO DE 10o. GRADO'!$D$14:$E$40,2,FALSE),VLOOKUP(D32,'MODELO DE 9o. GRADO'!$D$14:$E$40,2,FALSE),VLOOKUP(D32,'xxMODELO DE 8o. GRADO'!$D$14:$E$40,2,FALSE),VLOOKUP(D32,'MODELO DE 7o. GRADO'!$D$14:$E$40,2,FALSE),VLOOKUP(D32,'MODELO DE 6o. GRADO'!$D$13:$E$40,2,FALSE),VLOOKUP(D32,'MODELO DE 5o. GRADO'!$D$12:$E$40,2,FALSE),VLOOKUP(D32,'MODELO DE 4o. GRADO'!$D$11:$E$40,2,FALSE),VLOOKUP(D32,'MODELO DE 3o. GRADO'!$D$10:$E$40,2,FALSE),VLOOKUP(D32,'MODELO DE 2o. GRADO'!$D$9:$E$40,2,FALSE),VLOOKUP(D32,'MODELO DE 1o. GRADO'!$D$8:$E$40,2,FALSE))</f>
        <v>#N/A</v>
      </c>
      <c r="L32" t="e">
        <f t="shared" si="3"/>
        <v>#N/A</v>
      </c>
      <c r="M32" t="e">
        <f t="shared" si="3"/>
        <v>#N/A</v>
      </c>
      <c r="N32">
        <f t="shared" si="9"/>
        <v>89.285594023507059</v>
      </c>
      <c r="O32" t="e">
        <f t="shared" si="10"/>
        <v>#N/A</v>
      </c>
    </row>
    <row r="33" spans="1:15">
      <c r="A33">
        <v>1</v>
      </c>
      <c r="B33" s="52" t="e">
        <f ca="1">AVERAGE('MODELO DE 7o. GRADO'!A33,'MODELO DE 6o. GRADO'!A32,'MODELO DE 5o. GRADO'!A31,'MODELO DE 4o. GRADO'!A30,'MODELO DE 3o. GRADO'!A29,'MODELO DE 2o. GRADO'!A28,'MODELO DE 1o. GRADO'!A27)</f>
        <v>#NAME?</v>
      </c>
      <c r="C33" s="52" t="e">
        <f ca="1">MEDIAN('MODELO DE 7o. GRADO'!A33,'MODELO DE 6o. GRADO'!A32,'MODELO DE 5o. GRADO'!A31,'MODELO DE 4o. GRADO'!A30,'MODELO DE 3o. GRADO'!A29,'MODELO DE 2o. GRADO'!A28,'MODELO DE 1o. GRADO'!A27)</f>
        <v>#NAME?</v>
      </c>
      <c r="D33" s="26">
        <f t="shared" si="14"/>
        <v>49.43</v>
      </c>
      <c r="E33" s="26" t="e">
        <f t="shared" ca="1" si="13"/>
        <v>#N/A</v>
      </c>
      <c r="F33" s="49" t="e">
        <f t="shared" si="6"/>
        <v>#N/A</v>
      </c>
      <c r="G33" s="49">
        <f t="shared" si="7"/>
        <v>692.03909485575355</v>
      </c>
      <c r="H33" s="30" t="e">
        <f t="shared" si="8"/>
        <v>#N/A</v>
      </c>
      <c r="I33" s="26"/>
      <c r="J33" s="49" t="e">
        <f>AVERAGE(VLOOKUP(D33,'MODELO DE 10o. GRADO'!$D$14:$E$40,2,FALSE),VLOOKUP(D33,'MODELO DE 9o. GRADO'!$D$14:$E$40,2,FALSE),VLOOKUP(D33,'xxMODELO DE 8o. GRADO'!$D$14:$E$40,2,FALSE),VLOOKUP(D33,'MODELO DE 7o. GRADO'!$D$14:$E$40,2,FALSE),VLOOKUP(D33,'MODELO DE 6o. GRADO'!$D$13:$E$40,2,FALSE),VLOOKUP(D33,'MODELO DE 5o. GRADO'!$D$12:$E$40,2,FALSE),VLOOKUP(D33,'MODELO DE 4o. GRADO'!$D$11:$E$40,2,FALSE),VLOOKUP(D33,'MODELO DE 3o. GRADO'!$D$10:$E$40,2,FALSE),VLOOKUP(D33,'MODELO DE 2o. GRADO'!$D$9:$E$40,2,FALSE),VLOOKUP(D33,'MODELO DE 1o. GRADO'!$D$8:$E$40,2,FALSE))</f>
        <v>#N/A</v>
      </c>
      <c r="K33" s="49" t="e">
        <f>MEDIAN(VLOOKUP(D33,'MODELO DE 10o. GRADO'!$D$14:$E$40,2,FALSE),VLOOKUP(D33,'MODELO DE 9o. GRADO'!$D$14:$E$40,2,FALSE),VLOOKUP(D33,'xxMODELO DE 8o. GRADO'!$D$14:$E$40,2,FALSE),VLOOKUP(D33,'MODELO DE 7o. GRADO'!$D$14:$E$40,2,FALSE),VLOOKUP(D33,'MODELO DE 6o. GRADO'!$D$13:$E$40,2,FALSE),VLOOKUP(D33,'MODELO DE 5o. GRADO'!$D$12:$E$40,2,FALSE),VLOOKUP(D33,'MODELO DE 4o. GRADO'!$D$11:$E$40,2,FALSE),VLOOKUP(D33,'MODELO DE 3o. GRADO'!$D$10:$E$40,2,FALSE),VLOOKUP(D33,'MODELO DE 2o. GRADO'!$D$9:$E$40,2,FALSE),VLOOKUP(D33,'MODELO DE 1o. GRADO'!$D$8:$E$40,2,FALSE))</f>
        <v>#N/A</v>
      </c>
      <c r="L33" t="e">
        <f t="shared" si="3"/>
        <v>#N/A</v>
      </c>
      <c r="M33" t="e">
        <f t="shared" si="3"/>
        <v>#N/A</v>
      </c>
      <c r="N33">
        <f t="shared" si="9"/>
        <v>91.014525767334362</v>
      </c>
      <c r="O33" t="e">
        <f t="shared" si="10"/>
        <v>#N/A</v>
      </c>
    </row>
    <row r="34" spans="1:15">
      <c r="A34">
        <v>0</v>
      </c>
      <c r="B34" s="52" t="e">
        <f ca="1">AVERAGE('MODELO DE 7o. GRADO'!A34,'MODELO DE 6o. GRADO'!A33,'MODELO DE 5o. GRADO'!A32,'MODELO DE 4o. GRADO'!A31,'MODELO DE 3o. GRADO'!A30,'MODELO DE 2o. GRADO'!A29,'MODELO DE 1o. GRADO'!A28)</f>
        <v>#NAME?</v>
      </c>
      <c r="C34" s="52" t="e">
        <f ca="1">MEDIAN('MODELO DE 7o. GRADO'!A34,'MODELO DE 6o. GRADO'!A33,'MODELO DE 5o. GRADO'!A32,'MODELO DE 4o. GRADO'!A31,'MODELO DE 3o. GRADO'!A30,'MODELO DE 2o. GRADO'!A29,'MODELO DE 1o. GRADO'!A28)</f>
        <v>#NAME?</v>
      </c>
      <c r="D34" s="26">
        <f t="shared" si="14"/>
        <v>50.43</v>
      </c>
      <c r="E34" s="26" t="e">
        <f t="shared" ca="1" si="13"/>
        <v>#N/A</v>
      </c>
      <c r="F34" s="49" t="e">
        <f t="shared" si="6"/>
        <v>#N/A</v>
      </c>
      <c r="G34" s="49">
        <f t="shared" si="7"/>
        <v>703.18258537776592</v>
      </c>
      <c r="H34" s="30" t="e">
        <f t="shared" si="8"/>
        <v>#N/A</v>
      </c>
      <c r="I34" s="26"/>
      <c r="J34" s="49" t="e">
        <f>AVERAGE(VLOOKUP(D34,'MODELO DE 10o. GRADO'!$D$14:$E$40,2,FALSE),VLOOKUP(D34,'MODELO DE 9o. GRADO'!$D$14:$E$40,2,FALSE),VLOOKUP(D34,'xxMODELO DE 8o. GRADO'!$D$14:$E$40,2,FALSE),VLOOKUP(D34,'MODELO DE 7o. GRADO'!$D$14:$E$40,2,FALSE),VLOOKUP(D34,'MODELO DE 6o. GRADO'!$D$13:$E$40,2,FALSE),VLOOKUP(D34,'MODELO DE 5o. GRADO'!$D$12:$E$40,2,FALSE),VLOOKUP(D34,'MODELO DE 4o. GRADO'!$D$11:$E$40,2,FALSE),VLOOKUP(D34,'MODELO DE 3o. GRADO'!$D$10:$E$40,2,FALSE),VLOOKUP(D34,'MODELO DE 2o. GRADO'!$D$9:$E$40,2,FALSE),VLOOKUP(D34,'MODELO DE 1o. GRADO'!$D$8:$E$40,2,FALSE))</f>
        <v>#N/A</v>
      </c>
      <c r="K34" s="49" t="e">
        <f>MEDIAN(VLOOKUP(D34,'MODELO DE 10o. GRADO'!$D$14:$E$40,2,FALSE),VLOOKUP(D34,'MODELO DE 9o. GRADO'!$D$14:$E$40,2,FALSE),VLOOKUP(D34,'xxMODELO DE 8o. GRADO'!$D$14:$E$40,2,FALSE),VLOOKUP(D34,'MODELO DE 7o. GRADO'!$D$14:$E$40,2,FALSE),VLOOKUP(D34,'MODELO DE 6o. GRADO'!$D$13:$E$40,2,FALSE),VLOOKUP(D34,'MODELO DE 5o. GRADO'!$D$12:$E$40,2,FALSE),VLOOKUP(D34,'MODELO DE 4o. GRADO'!$D$11:$E$40,2,FALSE),VLOOKUP(D34,'MODELO DE 3o. GRADO'!$D$10:$E$40,2,FALSE),VLOOKUP(D34,'MODELO DE 2o. GRADO'!$D$9:$E$40,2,FALSE),VLOOKUP(D34,'MODELO DE 1o. GRADO'!$D$8:$E$40,2,FALSE))</f>
        <v>#N/A</v>
      </c>
      <c r="L34" t="e">
        <f t="shared" si="3"/>
        <v>#N/A</v>
      </c>
      <c r="M34" t="e">
        <f t="shared" si="3"/>
        <v>#N/A</v>
      </c>
      <c r="N34">
        <f t="shared" si="9"/>
        <v>92.743457511161665</v>
      </c>
      <c r="O34" t="e">
        <f t="shared" si="10"/>
        <v>#N/A</v>
      </c>
    </row>
    <row r="35" spans="1:15">
      <c r="A35">
        <v>1</v>
      </c>
      <c r="B35" s="52" t="e">
        <f ca="1">AVERAGE('MODELO DE 7o. GRADO'!A35,'MODELO DE 6o. GRADO'!A34,'MODELO DE 5o. GRADO'!A33,'MODELO DE 4o. GRADO'!A32,'MODELO DE 3o. GRADO'!A31,'MODELO DE 2o. GRADO'!A30,'MODELO DE 1o. GRADO'!A29)</f>
        <v>#NAME?</v>
      </c>
      <c r="C35" s="52" t="e">
        <f ca="1">MEDIAN('MODELO DE 7o. GRADO'!A35,'MODELO DE 6o. GRADO'!A34,'MODELO DE 5o. GRADO'!A33,'MODELO DE 4o. GRADO'!A32,'MODELO DE 3o. GRADO'!A31,'MODELO DE 2o. GRADO'!A30,'MODELO DE 1o. GRADO'!A29)</f>
        <v>#NAME?</v>
      </c>
      <c r="D35" s="26">
        <f>D34+1</f>
        <v>51.43</v>
      </c>
      <c r="E35" s="26" t="e">
        <f t="shared" ca="1" si="13"/>
        <v>#N/A</v>
      </c>
      <c r="F35" s="49" t="e">
        <f t="shared" si="6"/>
        <v>#N/A</v>
      </c>
      <c r="G35" s="49">
        <f t="shared" si="7"/>
        <v>714.32607589977829</v>
      </c>
      <c r="H35" s="30" t="e">
        <f t="shared" si="8"/>
        <v>#N/A</v>
      </c>
      <c r="I35" s="26"/>
      <c r="J35" s="49" t="e">
        <f>AVERAGE(VLOOKUP(D35,'MODELO DE 10o. GRADO'!$D$14:$E$40,2,FALSE),VLOOKUP(D35,'MODELO DE 9o. GRADO'!$D$14:$E$40,2,FALSE),VLOOKUP(D35,'xxMODELO DE 8o. GRADO'!$D$14:$E$40,2,FALSE),VLOOKUP(D35,'MODELO DE 7o. GRADO'!$D$14:$E$40,2,FALSE),VLOOKUP(D35,'MODELO DE 6o. GRADO'!$D$13:$E$40,2,FALSE),VLOOKUP(D35,'MODELO DE 5o. GRADO'!$D$12:$E$40,2,FALSE),VLOOKUP(D35,'MODELO DE 4o. GRADO'!$D$11:$E$40,2,FALSE),VLOOKUP(D35,'MODELO DE 3o. GRADO'!$D$10:$E$40,2,FALSE),VLOOKUP(D35,'MODELO DE 2o. GRADO'!$D$9:$E$40,2,FALSE),VLOOKUP(D35,'MODELO DE 1o. GRADO'!$D$8:$E$40,2,FALSE))</f>
        <v>#N/A</v>
      </c>
      <c r="K35" s="49" t="e">
        <f>MEDIAN(VLOOKUP(D35,'MODELO DE 10o. GRADO'!$D$14:$E$40,2,FALSE),VLOOKUP(D35,'MODELO DE 9o. GRADO'!$D$14:$E$40,2,FALSE),VLOOKUP(D35,'xxMODELO DE 8o. GRADO'!$D$14:$E$40,2,FALSE),VLOOKUP(D35,'MODELO DE 7o. GRADO'!$D$14:$E$40,2,FALSE),VLOOKUP(D35,'MODELO DE 6o. GRADO'!$D$13:$E$40,2,FALSE),VLOOKUP(D35,'MODELO DE 5o. GRADO'!$D$12:$E$40,2,FALSE),VLOOKUP(D35,'MODELO DE 4o. GRADO'!$D$11:$E$40,2,FALSE),VLOOKUP(D35,'MODELO DE 3o. GRADO'!$D$10:$E$40,2,FALSE),VLOOKUP(D35,'MODELO DE 2o. GRADO'!$D$9:$E$40,2,FALSE),VLOOKUP(D35,'MODELO DE 1o. GRADO'!$D$8:$E$40,2,FALSE))</f>
        <v>#N/A</v>
      </c>
      <c r="L35" t="e">
        <f t="shared" si="3"/>
        <v>#N/A</v>
      </c>
      <c r="M35" t="e">
        <f t="shared" si="3"/>
        <v>#N/A</v>
      </c>
      <c r="N35">
        <f t="shared" si="9"/>
        <v>94.472389254988968</v>
      </c>
      <c r="O35" t="e">
        <f t="shared" si="10"/>
        <v>#N/A</v>
      </c>
    </row>
    <row r="36" spans="1:15">
      <c r="A36">
        <v>0</v>
      </c>
      <c r="B36" s="52" t="e">
        <f ca="1">AVERAGE('MODELO DE 7o. GRADO'!A36,'MODELO DE 6o. GRADO'!A35,'MODELO DE 5o. GRADO'!A34,'MODELO DE 4o. GRADO'!A33,'MODELO DE 3o. GRADO'!A32,'MODELO DE 2o. GRADO'!A31,'MODELO DE 1o. GRADO'!A30)</f>
        <v>#NAME?</v>
      </c>
      <c r="C36" s="52" t="e">
        <f ca="1">MEDIAN('MODELO DE 7o. GRADO'!A36,'MODELO DE 6o. GRADO'!A35,'MODELO DE 5o. GRADO'!A34,'MODELO DE 4o. GRADO'!A33,'MODELO DE 3o. GRADO'!A32,'MODELO DE 2o. GRADO'!A31,'MODELO DE 1o. GRADO'!A30)</f>
        <v>#NAME?</v>
      </c>
      <c r="D36" s="26">
        <f t="shared" si="14"/>
        <v>52.43</v>
      </c>
      <c r="E36" s="26" t="e">
        <f t="shared" ca="1" si="13"/>
        <v>#N/A</v>
      </c>
      <c r="F36" s="49" t="e">
        <f t="shared" si="6"/>
        <v>#N/A</v>
      </c>
      <c r="G36" s="49">
        <f t="shared" si="7"/>
        <v>725.46956642179066</v>
      </c>
      <c r="H36" s="30" t="e">
        <f t="shared" si="8"/>
        <v>#N/A</v>
      </c>
      <c r="I36" s="26"/>
      <c r="J36" s="49" t="e">
        <f>AVERAGE(VLOOKUP(D36,'MODELO DE 10o. GRADO'!$D$14:$E$40,2,FALSE),VLOOKUP(D36,'MODELO DE 9o. GRADO'!$D$14:$E$40,2,FALSE),VLOOKUP(D36,'xxMODELO DE 8o. GRADO'!$D$14:$E$40,2,FALSE),VLOOKUP(D36,'MODELO DE 7o. GRADO'!$D$14:$E$40,2,FALSE),VLOOKUP(D36,'MODELO DE 6o. GRADO'!$D$13:$E$40,2,FALSE),VLOOKUP(D36,'MODELO DE 5o. GRADO'!$D$12:$E$40,2,FALSE),VLOOKUP(D36,'MODELO DE 4o. GRADO'!$D$11:$E$40,2,FALSE),VLOOKUP(D36,'MODELO DE 3o. GRADO'!$D$10:$E$40,2,FALSE),VLOOKUP(D36,'MODELO DE 2o. GRADO'!$D$9:$E$40,2,FALSE),VLOOKUP(D36,'MODELO DE 1o. GRADO'!$D$8:$E$40,2,FALSE))</f>
        <v>#N/A</v>
      </c>
      <c r="K36" s="49" t="e">
        <f>MEDIAN(VLOOKUP(D36,'MODELO DE 10o. GRADO'!$D$14:$E$40,2,FALSE),VLOOKUP(D36,'MODELO DE 9o. GRADO'!$D$14:$E$40,2,FALSE),VLOOKUP(D36,'xxMODELO DE 8o. GRADO'!$D$14:$E$40,2,FALSE),VLOOKUP(D36,'MODELO DE 7o. GRADO'!$D$14:$E$40,2,FALSE),VLOOKUP(D36,'MODELO DE 6o. GRADO'!$D$13:$E$40,2,FALSE),VLOOKUP(D36,'MODELO DE 5o. GRADO'!$D$12:$E$40,2,FALSE),VLOOKUP(D36,'MODELO DE 4o. GRADO'!$D$11:$E$40,2,FALSE),VLOOKUP(D36,'MODELO DE 3o. GRADO'!$D$10:$E$40,2,FALSE),VLOOKUP(D36,'MODELO DE 2o. GRADO'!$D$9:$E$40,2,FALSE),VLOOKUP(D36,'MODELO DE 1o. GRADO'!$D$8:$E$40,2,FALSE))</f>
        <v>#N/A</v>
      </c>
      <c r="L36" t="e">
        <f t="shared" si="3"/>
        <v>#N/A</v>
      </c>
      <c r="M36" t="e">
        <f t="shared" si="3"/>
        <v>#N/A</v>
      </c>
      <c r="N36">
        <f t="shared" si="9"/>
        <v>96.201320998816271</v>
      </c>
      <c r="O36" t="e">
        <f t="shared" si="10"/>
        <v>#N/A</v>
      </c>
    </row>
    <row r="37" spans="1:15">
      <c r="A37">
        <v>1</v>
      </c>
      <c r="B37" s="52" t="e">
        <f ca="1">AVERAGE('MODELO DE 7o. GRADO'!A37,'MODELO DE 6o. GRADO'!A36,'MODELO DE 5o. GRADO'!A35,'MODELO DE 4o. GRADO'!A34,'MODELO DE 3o. GRADO'!A33,'MODELO DE 2o. GRADO'!A32,'MODELO DE 1o. GRADO'!A31)</f>
        <v>#NAME?</v>
      </c>
      <c r="C37" s="52" t="e">
        <f ca="1">MEDIAN('MODELO DE 7o. GRADO'!A37,'MODELO DE 6o. GRADO'!A36,'MODELO DE 5o. GRADO'!A35,'MODELO DE 4o. GRADO'!A34,'MODELO DE 3o. GRADO'!A33,'MODELO DE 2o. GRADO'!A32,'MODELO DE 1o. GRADO'!A31)</f>
        <v>#NAME?</v>
      </c>
      <c r="D37" s="26">
        <f t="shared" si="14"/>
        <v>53.43</v>
      </c>
      <c r="E37" s="26" t="e">
        <f t="shared" ca="1" si="13"/>
        <v>#N/A</v>
      </c>
      <c r="F37" s="49" t="e">
        <f t="shared" si="6"/>
        <v>#N/A</v>
      </c>
      <c r="G37" s="49">
        <f t="shared" si="7"/>
        <v>736.61305694380303</v>
      </c>
      <c r="H37" s="30" t="e">
        <f t="shared" si="8"/>
        <v>#N/A</v>
      </c>
      <c r="I37" s="26"/>
      <c r="J37" s="49" t="e">
        <f>AVERAGE(VLOOKUP(D37,'MODELO DE 10o. GRADO'!$D$14:$E$40,2,FALSE),VLOOKUP(D37,'MODELO DE 9o. GRADO'!$D$14:$E$40,2,FALSE),VLOOKUP(D37,'xxMODELO DE 8o. GRADO'!$D$14:$E$40,2,FALSE),VLOOKUP(D37,'MODELO DE 7o. GRADO'!$D$14:$E$40,2,FALSE),VLOOKUP(D37,'MODELO DE 6o. GRADO'!$D$13:$E$40,2,FALSE),VLOOKUP(D37,'MODELO DE 5o. GRADO'!$D$12:$E$40,2,FALSE),VLOOKUP(D37,'MODELO DE 4o. GRADO'!$D$11:$E$40,2,FALSE),VLOOKUP(D37,'MODELO DE 3o. GRADO'!$D$10:$E$40,2,FALSE),VLOOKUP(D37,'MODELO DE 2o. GRADO'!$D$9:$E$40,2,FALSE),VLOOKUP(D37,'MODELO DE 1o. GRADO'!$D$8:$E$40,2,FALSE))</f>
        <v>#N/A</v>
      </c>
      <c r="K37" s="49" t="e">
        <f>MEDIAN(VLOOKUP(D37,'MODELO DE 10o. GRADO'!$D$14:$E$40,2,FALSE),VLOOKUP(D37,'MODELO DE 9o. GRADO'!$D$14:$E$40,2,FALSE),VLOOKUP(D37,'xxMODELO DE 8o. GRADO'!$D$14:$E$40,2,FALSE),VLOOKUP(D37,'MODELO DE 7o. GRADO'!$D$14:$E$40,2,FALSE),VLOOKUP(D37,'MODELO DE 6o. GRADO'!$D$13:$E$40,2,FALSE),VLOOKUP(D37,'MODELO DE 5o. GRADO'!$D$12:$E$40,2,FALSE),VLOOKUP(D37,'MODELO DE 4o. GRADO'!$D$11:$E$40,2,FALSE),VLOOKUP(D37,'MODELO DE 3o. GRADO'!$D$10:$E$40,2,FALSE),VLOOKUP(D37,'MODELO DE 2o. GRADO'!$D$9:$E$40,2,FALSE),VLOOKUP(D37,'MODELO DE 1o. GRADO'!$D$8:$E$40,2,FALSE))</f>
        <v>#N/A</v>
      </c>
      <c r="L37" t="e">
        <f t="shared" si="3"/>
        <v>#N/A</v>
      </c>
      <c r="M37" t="e">
        <f t="shared" si="3"/>
        <v>#N/A</v>
      </c>
      <c r="N37">
        <f t="shared" si="9"/>
        <v>97.930252742643574</v>
      </c>
      <c r="O37" t="e">
        <f t="shared" si="10"/>
        <v>#N/A</v>
      </c>
    </row>
    <row r="38" spans="1:15">
      <c r="A38">
        <v>0</v>
      </c>
      <c r="B38" s="52" t="e">
        <f ca="1">AVERAGE('MODELO DE 7o. GRADO'!A38,'MODELO DE 6o. GRADO'!A37,'MODELO DE 5o. GRADO'!A36,'MODELO DE 4o. GRADO'!A35,'MODELO DE 3o. GRADO'!A34,'MODELO DE 2o. GRADO'!A33,'MODELO DE 1o. GRADO'!A32)</f>
        <v>#NAME?</v>
      </c>
      <c r="C38" s="52" t="e">
        <f ca="1">MEDIAN('MODELO DE 7o. GRADO'!A38,'MODELO DE 6o. GRADO'!A37,'MODELO DE 5o. GRADO'!A36,'MODELO DE 4o. GRADO'!A35,'MODELO DE 3o. GRADO'!A34,'MODELO DE 2o. GRADO'!A33,'MODELO DE 1o. GRADO'!A32)</f>
        <v>#NAME?</v>
      </c>
      <c r="D38" s="26">
        <f t="shared" si="14"/>
        <v>54.43</v>
      </c>
      <c r="E38" s="26" t="e">
        <f t="shared" ca="1" si="13"/>
        <v>#N/A</v>
      </c>
      <c r="F38" s="49" t="e">
        <f t="shared" si="6"/>
        <v>#N/A</v>
      </c>
      <c r="G38" s="49">
        <f t="shared" si="7"/>
        <v>747.7565474658154</v>
      </c>
      <c r="H38" s="30" t="e">
        <f t="shared" si="8"/>
        <v>#N/A</v>
      </c>
      <c r="I38" s="26"/>
      <c r="J38" s="49" t="e">
        <f>AVERAGE(VLOOKUP(D38,'MODELO DE 10o. GRADO'!$D$14:$E$40,2,FALSE),VLOOKUP(D38,'MODELO DE 9o. GRADO'!$D$14:$E$40,2,FALSE),VLOOKUP(D38,'xxMODELO DE 8o. GRADO'!$D$14:$E$40,2,FALSE),VLOOKUP(D38,'MODELO DE 7o. GRADO'!$D$14:$E$40,2,FALSE),VLOOKUP(D38,'MODELO DE 6o. GRADO'!$D$13:$E$40,2,FALSE),VLOOKUP(D38,'MODELO DE 5o. GRADO'!$D$12:$E$40,2,FALSE),VLOOKUP(D38,'MODELO DE 4o. GRADO'!$D$11:$E$40,2,FALSE),VLOOKUP(D38,'MODELO DE 3o. GRADO'!$D$10:$E$40,2,FALSE),VLOOKUP(D38,'MODELO DE 2o. GRADO'!$D$9:$E$40,2,FALSE),VLOOKUP(D38,'MODELO DE 1o. GRADO'!$D$8:$E$40,2,FALSE))</f>
        <v>#N/A</v>
      </c>
      <c r="K38" s="49" t="e">
        <f>MEDIAN(VLOOKUP(D38,'MODELO DE 10o. GRADO'!$D$14:$E$40,2,FALSE),VLOOKUP(D38,'MODELO DE 9o. GRADO'!$D$14:$E$40,2,FALSE),VLOOKUP(D38,'xxMODELO DE 8o. GRADO'!$D$14:$E$40,2,FALSE),VLOOKUP(D38,'MODELO DE 7o. GRADO'!$D$14:$E$40,2,FALSE),VLOOKUP(D38,'MODELO DE 6o. GRADO'!$D$13:$E$40,2,FALSE),VLOOKUP(D38,'MODELO DE 5o. GRADO'!$D$12:$E$40,2,FALSE),VLOOKUP(D38,'MODELO DE 4o. GRADO'!$D$11:$E$40,2,FALSE),VLOOKUP(D38,'MODELO DE 3o. GRADO'!$D$10:$E$40,2,FALSE),VLOOKUP(D38,'MODELO DE 2o. GRADO'!$D$9:$E$40,2,FALSE),VLOOKUP(D38,'MODELO DE 1o. GRADO'!$D$8:$E$40,2,FALSE))</f>
        <v>#N/A</v>
      </c>
      <c r="L38" t="e">
        <f t="shared" si="3"/>
        <v>#N/A</v>
      </c>
      <c r="M38" t="e">
        <f t="shared" si="3"/>
        <v>#N/A</v>
      </c>
      <c r="N38">
        <f t="shared" si="9"/>
        <v>99.659184486470878</v>
      </c>
      <c r="O38" t="e">
        <f t="shared" si="10"/>
        <v>#N/A</v>
      </c>
    </row>
    <row r="39" spans="1:15">
      <c r="A39">
        <v>1</v>
      </c>
      <c r="B39" s="52" t="e">
        <f ca="1">AVERAGE('MODELO DE 7o. GRADO'!A39,'MODELO DE 6o. GRADO'!A38,'MODELO DE 5o. GRADO'!A37,'MODELO DE 4o. GRADO'!A36,'MODELO DE 3o. GRADO'!A35,'MODELO DE 2o. GRADO'!A34,'MODELO DE 1o. GRADO'!A33)</f>
        <v>#NAME?</v>
      </c>
      <c r="C39" s="52" t="e">
        <f ca="1">MEDIAN('MODELO DE 7o. GRADO'!A39,'MODELO DE 6o. GRADO'!A38,'MODELO DE 5o. GRADO'!A37,'MODELO DE 4o. GRADO'!A36,'MODELO DE 3o. GRADO'!A35,'MODELO DE 2o. GRADO'!A34,'MODELO DE 1o. GRADO'!A33)</f>
        <v>#NAME?</v>
      </c>
      <c r="D39" s="26">
        <f t="shared" si="14"/>
        <v>55.43</v>
      </c>
      <c r="E39" s="26" t="e">
        <f t="shared" ca="1" si="13"/>
        <v>#N/A</v>
      </c>
      <c r="F39" s="49" t="e">
        <f t="shared" si="6"/>
        <v>#N/A</v>
      </c>
      <c r="G39" s="49">
        <f t="shared" si="7"/>
        <v>758.90003798782777</v>
      </c>
      <c r="H39" s="30" t="e">
        <f t="shared" si="8"/>
        <v>#N/A</v>
      </c>
      <c r="I39" s="26"/>
      <c r="J39" s="49" t="e">
        <f>AVERAGE(VLOOKUP(D39,'MODELO DE 10o. GRADO'!$D$14:$E$40,2,FALSE),VLOOKUP(D39,'MODELO DE 9o. GRADO'!$D$14:$E$40,2,FALSE),VLOOKUP(D39,'xxMODELO DE 8o. GRADO'!$D$14:$E$40,2,FALSE),VLOOKUP(D39,'MODELO DE 7o. GRADO'!$D$14:$E$40,2,FALSE),VLOOKUP(D39,'MODELO DE 6o. GRADO'!$D$13:$E$40,2,FALSE),VLOOKUP(D39,'MODELO DE 5o. GRADO'!$D$12:$E$40,2,FALSE),VLOOKUP(D39,'MODELO DE 4o. GRADO'!$D$11:$E$40,2,FALSE),VLOOKUP(D39,'MODELO DE 3o. GRADO'!$D$10:$E$40,2,FALSE),VLOOKUP(D39,'MODELO DE 2o. GRADO'!$D$9:$E$40,2,FALSE),VLOOKUP(D39,'MODELO DE 1o. GRADO'!$D$8:$E$40,2,FALSE))</f>
        <v>#N/A</v>
      </c>
      <c r="K39" s="49" t="e">
        <f>MEDIAN(VLOOKUP(D39,'MODELO DE 10o. GRADO'!$D$14:$E$40,2,FALSE),VLOOKUP(D39,'MODELO DE 9o. GRADO'!$D$14:$E$40,2,FALSE),VLOOKUP(D39,'xxMODELO DE 8o. GRADO'!$D$14:$E$40,2,FALSE),VLOOKUP(D39,'MODELO DE 7o. GRADO'!$D$14:$E$40,2,FALSE),VLOOKUP(D39,'MODELO DE 6o. GRADO'!$D$13:$E$40,2,FALSE),VLOOKUP(D39,'MODELO DE 5o. GRADO'!$D$12:$E$40,2,FALSE),VLOOKUP(D39,'MODELO DE 4o. GRADO'!$D$11:$E$40,2,FALSE),VLOOKUP(D39,'MODELO DE 3o. GRADO'!$D$10:$E$40,2,FALSE),VLOOKUP(D39,'MODELO DE 2o. GRADO'!$D$9:$E$40,2,FALSE),VLOOKUP(D39,'MODELO DE 1o. GRADO'!$D$8:$E$40,2,FALSE))</f>
        <v>#N/A</v>
      </c>
      <c r="L39" t="e">
        <f t="shared" si="3"/>
        <v>#N/A</v>
      </c>
      <c r="M39" t="e">
        <f t="shared" si="3"/>
        <v>#N/A</v>
      </c>
      <c r="N39">
        <f t="shared" si="9"/>
        <v>101.38811623029818</v>
      </c>
      <c r="O39" t="e">
        <f t="shared" si="10"/>
        <v>#N/A</v>
      </c>
    </row>
    <row r="40" spans="1:15">
      <c r="A40">
        <v>0</v>
      </c>
      <c r="B40" s="52" t="e">
        <f ca="1">AVERAGE('MODELO DE 7o. GRADO'!A40,'MODELO DE 6o. GRADO'!A39,'MODELO DE 5o. GRADO'!A38,'MODELO DE 4o. GRADO'!A37,'MODELO DE 3o. GRADO'!A36,'MODELO DE 2o. GRADO'!A35,'MODELO DE 1o. GRADO'!A34)</f>
        <v>#NAME?</v>
      </c>
      <c r="C40" s="52" t="e">
        <f ca="1">MEDIAN('MODELO DE 7o. GRADO'!A40,'MODELO DE 6o. GRADO'!A39,'MODELO DE 5o. GRADO'!A38,'MODELO DE 4o. GRADO'!A37,'MODELO DE 3o. GRADO'!A36,'MODELO DE 2o. GRADO'!A35,'MODELO DE 1o. GRADO'!A34)</f>
        <v>#NAME?</v>
      </c>
      <c r="D40" s="26">
        <f>D39+1</f>
        <v>56.43</v>
      </c>
      <c r="E40" s="26" t="e">
        <f t="shared" ca="1" si="13"/>
        <v>#N/A</v>
      </c>
      <c r="F40" s="49" t="e">
        <f t="shared" si="6"/>
        <v>#N/A</v>
      </c>
      <c r="G40" s="49">
        <f t="shared" si="7"/>
        <v>770.04352850984014</v>
      </c>
      <c r="H40" s="30" t="e">
        <f t="shared" si="8"/>
        <v>#N/A</v>
      </c>
      <c r="I40" s="26"/>
      <c r="J40" s="49" t="e">
        <f>AVERAGE(VLOOKUP(D40,'MODELO DE 10o. GRADO'!$D$14:$E$40,2,FALSE),VLOOKUP(D40,'MODELO DE 9o. GRADO'!$D$14:$E$40,2,FALSE),VLOOKUP(D40,'xxMODELO DE 8o. GRADO'!$D$14:$E$40,2,FALSE),VLOOKUP(D40,'MODELO DE 7o. GRADO'!$D$14:$E$40,2,FALSE),VLOOKUP(D40,'MODELO DE 6o. GRADO'!$D$13:$E$40,2,FALSE),VLOOKUP(D40,'MODELO DE 5o. GRADO'!$D$12:$E$40,2,FALSE),VLOOKUP(D40,'MODELO DE 4o. GRADO'!$D$11:$E$40,2,FALSE),VLOOKUP(D40,'MODELO DE 3o. GRADO'!$D$10:$E$40,2,FALSE),VLOOKUP(D40,'MODELO DE 2o. GRADO'!$D$9:$E$40,2,FALSE),VLOOKUP(D40,'MODELO DE 1o. GRADO'!$D$8:$E$40,2,FALSE))</f>
        <v>#N/A</v>
      </c>
      <c r="K40" s="49" t="e">
        <f>MEDIAN(VLOOKUP(D40,'MODELO DE 10o. GRADO'!$D$14:$E$40,2,FALSE),VLOOKUP(D40,'MODELO DE 9o. GRADO'!$D$14:$E$40,2,FALSE),VLOOKUP(D40,'xxMODELO DE 8o. GRADO'!$D$14:$E$40,2,FALSE),VLOOKUP(D40,'MODELO DE 7o. GRADO'!$D$14:$E$40,2,FALSE),VLOOKUP(D40,'MODELO DE 6o. GRADO'!$D$13:$E$40,2,FALSE),VLOOKUP(D40,'MODELO DE 5o. GRADO'!$D$12:$E$40,2,FALSE),VLOOKUP(D40,'MODELO DE 4o. GRADO'!$D$11:$E$40,2,FALSE),VLOOKUP(D40,'MODELO DE 3o. GRADO'!$D$10:$E$40,2,FALSE),VLOOKUP(D40,'MODELO DE 2o. GRADO'!$D$9:$E$40,2,FALSE),VLOOKUP(D40,'MODELO DE 1o. GRADO'!$D$8:$E$40,2,FALSE))</f>
        <v>#N/A</v>
      </c>
      <c r="L40" t="e">
        <f t="shared" si="3"/>
        <v>#N/A</v>
      </c>
      <c r="M40" t="e">
        <f t="shared" si="3"/>
        <v>#N/A</v>
      </c>
      <c r="N40">
        <f t="shared" si="9"/>
        <v>103.11704797412548</v>
      </c>
      <c r="O40" t="e">
        <f t="shared" si="10"/>
        <v>#N/A</v>
      </c>
    </row>
    <row r="41" spans="1:15">
      <c r="D41" s="26"/>
      <c r="E41" s="26"/>
      <c r="F41" s="26"/>
      <c r="G41" s="26"/>
      <c r="H41" s="26"/>
      <c r="I41" s="26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JE98"/>
  <sheetViews>
    <sheetView topLeftCell="I1" zoomScale="80" zoomScaleNormal="80" workbookViewId="0">
      <selection activeCell="BF4" sqref="BF4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35" width="12.28515625" style="3" customWidth="1"/>
    <col min="36" max="36" width="18.85546875" style="3" bestFit="1" customWidth="1"/>
    <col min="37" max="37" width="17.85546875" style="3" bestFit="1" customWidth="1"/>
    <col min="38" max="38" width="16" style="3" bestFit="1" customWidth="1"/>
    <col min="39" max="39" width="15" style="3" bestFit="1" customWidth="1"/>
    <col min="40" max="40" width="13.85546875" style="3" bestFit="1" customWidth="1"/>
    <col min="41" max="42" width="12.28515625" style="3" customWidth="1"/>
    <col min="43" max="45" width="11.42578125" style="3"/>
    <col min="46" max="46" width="11.42578125" style="3" customWidth="1"/>
    <col min="47" max="47" width="28.5703125" style="3" customWidth="1"/>
    <col min="48" max="48" width="27" style="3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7.8554687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00" width="11.42578125" style="3"/>
    <col min="201" max="201" width="16" style="3" bestFit="1" customWidth="1"/>
    <col min="202" max="202" width="20" style="3" bestFit="1" customWidth="1"/>
    <col min="203" max="204" width="12.28515625" style="3" bestFit="1" customWidth="1"/>
    <col min="205" max="210" width="11.5703125" style="3" bestFit="1" customWidth="1"/>
    <col min="211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8</v>
      </c>
      <c r="D1" s="51" t="e">
        <f>MEDIAN(G1:L1)</f>
        <v>#N/A</v>
      </c>
      <c r="G1" s="51" t="e">
        <f>F2-G2</f>
        <v>#N/A</v>
      </c>
      <c r="H1" s="51" t="e">
        <f t="shared" ref="H1:N1" si="0">G2-H2</f>
        <v>#N/A</v>
      </c>
      <c r="I1" s="51" t="e">
        <f t="shared" si="0"/>
        <v>#N/A</v>
      </c>
      <c r="J1" s="51" t="e">
        <f t="shared" si="0"/>
        <v>#N/A</v>
      </c>
      <c r="K1" s="51" t="e">
        <f t="shared" si="0"/>
        <v>#N/A</v>
      </c>
      <c r="L1" s="51" t="e">
        <f t="shared" si="0"/>
        <v>#N/A</v>
      </c>
      <c r="M1" s="51" t="e">
        <f t="shared" si="0"/>
        <v>#N/A</v>
      </c>
      <c r="N1" s="51" t="e">
        <f t="shared" si="0"/>
        <v>#N/A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  <c r="FL1" s="6"/>
      <c r="FO1" s="31" t="s">
        <v>24</v>
      </c>
      <c r="FU1" s="31" t="s">
        <v>25</v>
      </c>
      <c r="FX1" s="31" t="s">
        <v>26</v>
      </c>
      <c r="GA1" s="31" t="s">
        <v>27</v>
      </c>
      <c r="GD1" s="31" t="s">
        <v>28</v>
      </c>
      <c r="GG1" s="31" t="s">
        <v>29</v>
      </c>
      <c r="GJ1" s="31" t="s">
        <v>30</v>
      </c>
      <c r="GM1" s="31" t="s">
        <v>31</v>
      </c>
      <c r="GP1" s="31" t="s">
        <v>32</v>
      </c>
    </row>
    <row r="2" spans="1:265">
      <c r="D2" s="51" t="e">
        <f>MEDIAN(F2-G2,G2-H2,H2-I2,I2-J2,J2-K2,K2-L2)</f>
        <v>#N/A</v>
      </c>
      <c r="F2" s="46" t="e">
        <f>1-F4</f>
        <v>#N/A</v>
      </c>
      <c r="G2" s="46" t="e">
        <f t="shared" ref="G2:N2" si="2">1-G4</f>
        <v>#N/A</v>
      </c>
      <c r="H2" s="46" t="e">
        <f t="shared" si="2"/>
        <v>#N/A</v>
      </c>
      <c r="I2" s="46" t="e">
        <f t="shared" si="2"/>
        <v>#N/A</v>
      </c>
      <c r="J2" s="46" t="e">
        <f t="shared" si="2"/>
        <v>#N/A</v>
      </c>
      <c r="K2" s="46" t="e">
        <f t="shared" si="2"/>
        <v>#N/A</v>
      </c>
      <c r="L2" s="46" t="e">
        <f t="shared" si="2"/>
        <v>#N/A</v>
      </c>
      <c r="M2" s="46" t="e">
        <f t="shared" si="2"/>
        <v>#N/A</v>
      </c>
      <c r="N2" s="46" t="e">
        <f t="shared" si="2"/>
        <v>#N/A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 t="e">
        <f>ABS(F14-$E$13)</f>
        <v>#N/A</v>
      </c>
      <c r="IB2" s="3" t="e">
        <f>$IA$4*(HP6/SUMIFS($HP6:$HX6,$HP6:$HX6,"&gt;=0",$HP6:$HX6,"&lt;=1")+F$4/SUMIFS($F$4:$N$4,$F$4:$N$4,"&gt;=0",$F$4:$N$4,"&lt;=1"))</f>
        <v>#N/A</v>
      </c>
    </row>
    <row r="3" spans="1:265">
      <c r="E3" s="1" t="s">
        <v>4</v>
      </c>
      <c r="F3" s="8">
        <f>IFERROR(IF(AND(F4&gt;0,F4&lt;=100.09%),F4,0),0)</f>
        <v>0</v>
      </c>
      <c r="G3" s="8">
        <f t="shared" ref="G3:O3" si="3">IFERROR(IF(AND(G4&gt;0,G4&lt;=100.09%),G4,0),0)</f>
        <v>0</v>
      </c>
      <c r="H3" s="8">
        <f t="shared" si="3"/>
        <v>0</v>
      </c>
      <c r="I3" s="8">
        <f t="shared" si="3"/>
        <v>0</v>
      </c>
      <c r="J3" s="8">
        <f t="shared" si="3"/>
        <v>0</v>
      </c>
      <c r="K3" s="8">
        <f t="shared" si="3"/>
        <v>0</v>
      </c>
      <c r="L3" s="8">
        <f t="shared" si="3"/>
        <v>0</v>
      </c>
      <c r="M3" s="8">
        <f t="shared" si="3"/>
        <v>0</v>
      </c>
      <c r="N3" s="8">
        <f t="shared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FN3" s="6"/>
      <c r="FO3" s="3" t="e">
        <f>EX4/BC4</f>
        <v>#N/A</v>
      </c>
      <c r="FW3" s="6"/>
      <c r="FX3" s="3" t="e">
        <f>DZ4/BA4</f>
        <v>#N/A</v>
      </c>
      <c r="FZ3" s="6"/>
      <c r="GA3" s="3" t="e">
        <f>DN4/AZ4</f>
        <v>#N/A</v>
      </c>
      <c r="GC3" s="6"/>
      <c r="GD3" s="3" t="e">
        <f>DB4/AY4</f>
        <v>#N/A</v>
      </c>
      <c r="GG3" s="3" t="e">
        <f>CP4/AX4</f>
        <v>#N/A</v>
      </c>
      <c r="GJ3" s="3" t="e">
        <f>CD4/AW4</f>
        <v>#N/A</v>
      </c>
      <c r="GL3" s="6"/>
      <c r="GM3" s="3" t="e">
        <f>BR4/AV4</f>
        <v>#N/A</v>
      </c>
      <c r="GO3" s="6"/>
      <c r="GP3" s="3" t="e">
        <f>BF4/AU4</f>
        <v>#N/A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COUNT($D$6:D13)</f>
        <v>8</v>
      </c>
      <c r="E4" s="6"/>
      <c r="F4" s="9" t="e">
        <f>HA4/HB4</f>
        <v>#N/A</v>
      </c>
      <c r="G4" s="9" t="e">
        <f>GZ4/HB4</f>
        <v>#N/A</v>
      </c>
      <c r="H4" s="9" t="e">
        <f>GY4/HB4</f>
        <v>#N/A</v>
      </c>
      <c r="I4" s="9" t="e">
        <f>GX4/HB4</f>
        <v>#N/A</v>
      </c>
      <c r="J4" s="9" t="e">
        <f>GW4/HB4</f>
        <v>#N/A</v>
      </c>
      <c r="K4" s="9" t="e">
        <f>GV4/HB4</f>
        <v>#N/A</v>
      </c>
      <c r="L4" s="9" t="e">
        <f>GU4/HB4</f>
        <v>#N/A</v>
      </c>
      <c r="M4" s="9" t="e">
        <f>GT4/HB4</f>
        <v>#N/A</v>
      </c>
      <c r="N4" s="9" t="e">
        <f>GS4/HB4</f>
        <v>#N/A</v>
      </c>
      <c r="AG4" s="6"/>
      <c r="AU4" s="6">
        <f>MDETERM(AU5:BD14)</f>
        <v>2.9028637701377349E+32</v>
      </c>
      <c r="AV4" s="6">
        <f>MDETERM(AV5:BD13)</f>
        <v>2.5570676900366542E+31</v>
      </c>
      <c r="AW4" s="6">
        <f>MDETERM(AW5:BD12)</f>
        <v>2.0241931658244334E+26</v>
      </c>
      <c r="AX4" s="6">
        <f>MDETERM(AX5:BD11)</f>
        <v>-1.7093000756735925E+21</v>
      </c>
      <c r="AY4" s="6">
        <f>MDETERM(AY5:BD10)</f>
        <v>-2.9015895822517588E+16</v>
      </c>
      <c r="AZ4" s="6">
        <f>MDETERM(AZ5:BD9)</f>
        <v>1394994991106.2217</v>
      </c>
      <c r="BA4" s="6">
        <f>MDETERM(BA5:BD8)</f>
        <v>237105792.00004208</v>
      </c>
      <c r="BB4" s="6">
        <f>MDETERM(BB5:BD7)</f>
        <v>-166320.00000000111</v>
      </c>
      <c r="BC4" s="6">
        <f>MDETERM(BC5:BD6)</f>
        <v>-540.00000000000011</v>
      </c>
      <c r="BD4" s="6">
        <f>MDETERM(BD5)</f>
        <v>9</v>
      </c>
      <c r="BE4" s="6"/>
      <c r="BF4" s="6" t="e">
        <f>MDETERM(BF5:BO14)</f>
        <v>#N/A</v>
      </c>
      <c r="BG4" s="6">
        <f>MDETERM(BG5:BO13)</f>
        <v>2.5570676900366542E+31</v>
      </c>
      <c r="BH4" s="6">
        <f>MDETERM(BH5:BO12)</f>
        <v>2.0241931658244334E+26</v>
      </c>
      <c r="BI4" s="6">
        <f>MDETERM(BI5:BO11)</f>
        <v>-1.7093000756735925E+21</v>
      </c>
      <c r="BJ4" s="6">
        <f>MDETERM(BJ5:BO10)</f>
        <v>-2.9015895822517588E+16</v>
      </c>
      <c r="BK4" s="6">
        <f>MDETERM(BK5:BO9)</f>
        <v>1394994991106.2217</v>
      </c>
      <c r="BL4" s="6">
        <f>MDETERM(BL5:BO8)</f>
        <v>237105792.00004208</v>
      </c>
      <c r="BM4" s="6">
        <f>MDETERM(BM5:BO7)</f>
        <v>-166320.00000000111</v>
      </c>
      <c r="BN4" s="6">
        <f>MDETERM(BN5:BO6)</f>
        <v>-540.00000000000011</v>
      </c>
      <c r="BO4" s="6">
        <f>MDETERM(BO5)</f>
        <v>9</v>
      </c>
      <c r="BP4" s="6"/>
      <c r="BQ4" s="6" t="e">
        <f>MDETERM(BQ5:BZ14)</f>
        <v>#N/A</v>
      </c>
      <c r="BR4" s="6" t="e">
        <f>MDETERM(BR5:BZ13)</f>
        <v>#N/A</v>
      </c>
      <c r="BS4" s="6">
        <f>MDETERM(BS5:BZ12)</f>
        <v>2.0241931658244334E+26</v>
      </c>
      <c r="BT4" s="6">
        <f>MDETERM(BT5:BZ11)</f>
        <v>-1.7093000756735925E+21</v>
      </c>
      <c r="BU4" s="6">
        <f>MDETERM(BU5:BZ10)</f>
        <v>-2.9015895822517588E+16</v>
      </c>
      <c r="BV4" s="6">
        <f>MDETERM(BV5:BZ9)</f>
        <v>1394994991106.2217</v>
      </c>
      <c r="BW4" s="6">
        <f>MDETERM(BW5:BZ8)</f>
        <v>237105792.00004208</v>
      </c>
      <c r="BX4" s="6">
        <f>MDETERM(BX5:BZ7)</f>
        <v>-166320.00000000111</v>
      </c>
      <c r="BY4" s="6">
        <f>MDETERM(BY5:BZ6)</f>
        <v>-540.00000000000011</v>
      </c>
      <c r="BZ4" s="6">
        <f>MDETERM(BZ5)</f>
        <v>9</v>
      </c>
      <c r="CA4" s="6"/>
      <c r="CB4" s="6" t="e">
        <f>MDETERM(CB5:CK14)</f>
        <v>#N/A</v>
      </c>
      <c r="CC4" s="6" t="e">
        <f>MDETERM(CC5:CK13)</f>
        <v>#N/A</v>
      </c>
      <c r="CD4" s="6" t="e">
        <f>MDETERM(CD5:CK12)</f>
        <v>#N/A</v>
      </c>
      <c r="CE4" s="6">
        <f>MDETERM(CE5:CK11)</f>
        <v>-1.7093000756735925E+21</v>
      </c>
      <c r="CF4" s="6">
        <f>MDETERM(CF5:CK10)</f>
        <v>-2.9015895822517588E+16</v>
      </c>
      <c r="CG4" s="6">
        <f>MDETERM(CG5:CK9)</f>
        <v>1394994991106.2217</v>
      </c>
      <c r="CH4" s="6">
        <f>MDETERM(CH5:CK8)</f>
        <v>237105792.00004208</v>
      </c>
      <c r="CI4" s="6">
        <f>MDETERM(CI5:CK7)</f>
        <v>-166320.00000000111</v>
      </c>
      <c r="CJ4" s="6">
        <f>MDETERM(CJ5:CK6)</f>
        <v>-540.00000000000011</v>
      </c>
      <c r="CK4" s="6">
        <f>MDETERM(CK5)</f>
        <v>9</v>
      </c>
      <c r="CL4" s="6"/>
      <c r="CM4" s="6" t="e">
        <f>MDETERM(CM5:CV14)</f>
        <v>#N/A</v>
      </c>
      <c r="CN4" s="6" t="e">
        <f>MDETERM(CN5:CV13)</f>
        <v>#N/A</v>
      </c>
      <c r="CO4" s="6" t="e">
        <f>MDETERM(CO5:CV12)</f>
        <v>#N/A</v>
      </c>
      <c r="CP4" s="6" t="e">
        <f>MDETERM(CP5:CV11)</f>
        <v>#N/A</v>
      </c>
      <c r="CQ4" s="6">
        <f>MDETERM(CQ5:CV10)</f>
        <v>-2.9015895822517588E+16</v>
      </c>
      <c r="CR4" s="6">
        <f>MDETERM(CR5:CV9)</f>
        <v>1394994991106.2217</v>
      </c>
      <c r="CS4" s="6">
        <f>MDETERM(CS5:CV8)</f>
        <v>237105792.00004208</v>
      </c>
      <c r="CT4" s="6">
        <f>MDETERM(CT5:CV7)</f>
        <v>-166320.00000000111</v>
      </c>
      <c r="CU4" s="6">
        <f>MDETERM(CU5:CV6)</f>
        <v>-540.00000000000011</v>
      </c>
      <c r="CV4" s="6">
        <f>MDETERM(CV5)</f>
        <v>9</v>
      </c>
      <c r="CW4" s="6"/>
      <c r="CX4" s="6" t="e">
        <f>MDETERM(CX5:DG14)</f>
        <v>#N/A</v>
      </c>
      <c r="CY4" s="6" t="e">
        <f>MDETERM(CY5:DG13)</f>
        <v>#N/A</v>
      </c>
      <c r="CZ4" s="6" t="e">
        <f>MDETERM(CZ5:DG12)</f>
        <v>#N/A</v>
      </c>
      <c r="DA4" s="6" t="e">
        <f>MDETERM(DA5:DG11)</f>
        <v>#N/A</v>
      </c>
      <c r="DB4" s="6" t="e">
        <f>MDETERM(DB5:DG10)</f>
        <v>#N/A</v>
      </c>
      <c r="DC4" s="6">
        <f>MDETERM(DC5:DG9)</f>
        <v>1394994991106.2217</v>
      </c>
      <c r="DD4" s="6">
        <f>MDETERM(DD5:DG8)</f>
        <v>237105792.00004208</v>
      </c>
      <c r="DE4" s="6">
        <f>MDETERM(DE5:DG7)</f>
        <v>-166320.00000000111</v>
      </c>
      <c r="DF4" s="6">
        <f>MDETERM(DF5:DG6)</f>
        <v>-540.00000000000011</v>
      </c>
      <c r="DG4" s="6">
        <f>MDETERM(DG5)</f>
        <v>9</v>
      </c>
      <c r="DH4" s="6"/>
      <c r="DI4" s="6" t="e">
        <f>MDETERM(DI5:DR14)</f>
        <v>#N/A</v>
      </c>
      <c r="DJ4" s="6" t="e">
        <f>MDETERM(DJ5:DR13)</f>
        <v>#N/A</v>
      </c>
      <c r="DK4" s="6" t="e">
        <f>MDETERM(DK5:DR12)</f>
        <v>#N/A</v>
      </c>
      <c r="DL4" s="6" t="e">
        <f>MDETERM(DL5:DR11)</f>
        <v>#N/A</v>
      </c>
      <c r="DM4" s="6" t="e">
        <f>MDETERM(DM5:DR10)</f>
        <v>#N/A</v>
      </c>
      <c r="DN4" s="6" t="e">
        <f>MDETERM(DN5:DR9)</f>
        <v>#N/A</v>
      </c>
      <c r="DO4" s="6">
        <f>MDETERM(DO5:DR8)</f>
        <v>237105792.00004208</v>
      </c>
      <c r="DP4" s="6">
        <f>MDETERM(DP5:DR7)</f>
        <v>-166320.00000000111</v>
      </c>
      <c r="DQ4" s="6">
        <f>MDETERM(DQ5:DR6)</f>
        <v>-540.00000000000011</v>
      </c>
      <c r="DR4" s="6">
        <f>MDETERM(DR5)</f>
        <v>9</v>
      </c>
      <c r="DS4" s="6"/>
      <c r="DT4" s="6" t="e">
        <f>MDETERM(DT5:EC14)</f>
        <v>#N/A</v>
      </c>
      <c r="DU4" s="6" t="e">
        <f>MDETERM(DU5:EC13)</f>
        <v>#N/A</v>
      </c>
      <c r="DV4" s="6" t="e">
        <f>MDETERM(DV5:EC12)</f>
        <v>#N/A</v>
      </c>
      <c r="DW4" s="6" t="e">
        <f>MDETERM(DW5:EC11)</f>
        <v>#N/A</v>
      </c>
      <c r="DX4" s="6" t="e">
        <f>MDETERM(DX5:EC10)</f>
        <v>#N/A</v>
      </c>
      <c r="DY4" s="6" t="e">
        <f>MDETERM(DY5:EC9)</f>
        <v>#N/A</v>
      </c>
      <c r="DZ4" s="6" t="e">
        <f>MDETERM(DZ5:EC8)</f>
        <v>#N/A</v>
      </c>
      <c r="EA4" s="6">
        <f>MDETERM(EA5:EC7)</f>
        <v>-166320.00000000111</v>
      </c>
      <c r="EB4" s="6">
        <f>MDETERM(EB5:EC6)</f>
        <v>-540.00000000000011</v>
      </c>
      <c r="EC4" s="6">
        <f>MDETERM(EC5)</f>
        <v>9</v>
      </c>
      <c r="ED4" s="6"/>
      <c r="EE4" s="6" t="e">
        <f>MDETERM(EE5:EN14)</f>
        <v>#N/A</v>
      </c>
      <c r="EF4" s="6" t="e">
        <f>MDETERM(EF5:EN13)</f>
        <v>#N/A</v>
      </c>
      <c r="EG4" s="6" t="e">
        <f>MDETERM(EG5:EN12)</f>
        <v>#N/A</v>
      </c>
      <c r="EH4" s="6" t="e">
        <f>MDETERM(EH5:EN11)</f>
        <v>#N/A</v>
      </c>
      <c r="EI4" s="6" t="e">
        <f>MDETERM(EI5:EN10)</f>
        <v>#N/A</v>
      </c>
      <c r="EJ4" s="6" t="e">
        <f>MDETERM(EJ5:EN9)</f>
        <v>#N/A</v>
      </c>
      <c r="EK4" s="6" t="e">
        <f>MDETERM(EK5:EN8)</f>
        <v>#N/A</v>
      </c>
      <c r="EL4" s="6" t="e">
        <f>MDETERM(EL5:EN7)</f>
        <v>#N/A</v>
      </c>
      <c r="EM4" s="6">
        <f>MDETERM(EM5:EN6)</f>
        <v>-540.00000000000011</v>
      </c>
      <c r="EN4" s="6">
        <f>MDETERM(EN5)</f>
        <v>9</v>
      </c>
      <c r="EO4" s="6"/>
      <c r="EP4" s="6" t="e">
        <f>MDETERM(EP5:EY14)</f>
        <v>#N/A</v>
      </c>
      <c r="EQ4" s="6" t="e">
        <f>MDETERM(EQ5:EY13)</f>
        <v>#N/A</v>
      </c>
      <c r="ER4" s="6" t="e">
        <f>MDETERM(ER5:EY12)</f>
        <v>#N/A</v>
      </c>
      <c r="ES4" s="6" t="e">
        <f>MDETERM(ES5:EY11)</f>
        <v>#N/A</v>
      </c>
      <c r="ET4" s="6" t="e">
        <f>MDETERM(ET5:EY10)</f>
        <v>#N/A</v>
      </c>
      <c r="EU4" s="6" t="e">
        <f>MDETERM(EU5:EY9)</f>
        <v>#N/A</v>
      </c>
      <c r="EV4" s="6" t="e">
        <f>MDETERM(EV5:EY8)</f>
        <v>#N/A</v>
      </c>
      <c r="EW4" s="6" t="e">
        <f>MDETERM(EW5:EY7)</f>
        <v>#N/A</v>
      </c>
      <c r="EX4" s="10" t="e">
        <f>MDETERM(EX5:EY6)</f>
        <v>#N/A</v>
      </c>
      <c r="EY4" s="6">
        <f>MDETERM(EY5)</f>
        <v>9</v>
      </c>
      <c r="EZ4" s="6"/>
      <c r="FA4" s="6" t="e">
        <f>MDETERM(FA5:FJ14)</f>
        <v>#N/A</v>
      </c>
      <c r="FB4" s="6" t="e">
        <f>MDETERM(FB5:FJ13)</f>
        <v>#N/A</v>
      </c>
      <c r="FC4" s="6" t="e">
        <f>MDETERM(FC5:FJ12)</f>
        <v>#N/A</v>
      </c>
      <c r="FD4" s="6" t="e">
        <f>MDETERM(FD5:FJ11)</f>
        <v>#N/A</v>
      </c>
      <c r="FE4" s="6" t="e">
        <f>MDETERM(FE5:FJ10)</f>
        <v>#N/A</v>
      </c>
      <c r="FF4" s="6" t="e">
        <f>MDETERM(FF5:FJ9)</f>
        <v>#N/A</v>
      </c>
      <c r="FG4" s="6" t="e">
        <f>MDETERM(FG5:FJ8)</f>
        <v>#N/A</v>
      </c>
      <c r="FH4" s="6" t="e">
        <f>MDETERM(FH5:FJ7)</f>
        <v>#N/A</v>
      </c>
      <c r="FI4" s="6" t="e">
        <f>MDETERM(FI5:FJ6)</f>
        <v>#N/A</v>
      </c>
      <c r="FJ4" s="6" t="e">
        <f>MDETERM(FJ5)</f>
        <v>#N/A</v>
      </c>
      <c r="FQ4" s="6"/>
      <c r="FZ4" s="6"/>
      <c r="GA4" s="3" t="e">
        <f>DY4/AZ4</f>
        <v>#N/A</v>
      </c>
      <c r="GD4" s="3" t="e">
        <f>DM4/AY4</f>
        <v>#N/A</v>
      </c>
      <c r="GG4" s="3" t="e">
        <f>DA4/AX4</f>
        <v>#N/A</v>
      </c>
      <c r="GJ4" s="3" t="e">
        <f>CO4/AW4</f>
        <v>#N/A</v>
      </c>
      <c r="GM4" s="3" t="e">
        <f>CC4/AV4</f>
        <v>#N/A</v>
      </c>
      <c r="GP4" s="3" t="e">
        <f>BQ4/AU4</f>
        <v>#N/A</v>
      </c>
      <c r="GR4" s="6" t="s">
        <v>15</v>
      </c>
      <c r="GS4" s="55" t="e">
        <f>SUM(GS6:GS14)</f>
        <v>#N/A</v>
      </c>
      <c r="GT4" s="55" t="e">
        <f t="shared" ref="GT4:HB4" si="4">SUM(GT6:GT14)</f>
        <v>#N/A</v>
      </c>
      <c r="GU4" s="55" t="e">
        <f t="shared" si="4"/>
        <v>#N/A</v>
      </c>
      <c r="GV4" s="55" t="e">
        <f t="shared" si="4"/>
        <v>#N/A</v>
      </c>
      <c r="GW4" s="55" t="e">
        <f t="shared" si="4"/>
        <v>#N/A</v>
      </c>
      <c r="GX4" s="55" t="e">
        <f t="shared" si="4"/>
        <v>#N/A</v>
      </c>
      <c r="GY4" s="55" t="e">
        <f t="shared" si="4"/>
        <v>#N/A</v>
      </c>
      <c r="GZ4" s="55" t="e">
        <f t="shared" si="4"/>
        <v>#N/A</v>
      </c>
      <c r="HA4" s="55" t="e">
        <f t="shared" si="4"/>
        <v>#N/A</v>
      </c>
      <c r="HB4" s="55" t="e">
        <f t="shared" si="4"/>
        <v>#N/A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">
        <v>21</v>
      </c>
      <c r="D5" s="4" t="s">
        <v>22</v>
      </c>
      <c r="E5" s="4" t="s">
        <v>36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G5" si="6">SUM(P6:P14)</f>
        <v>1.6984289116548499E+17</v>
      </c>
      <c r="Q5" s="14">
        <f t="shared" si="6"/>
        <v>1.9179318935377304E+16</v>
      </c>
      <c r="R5" s="14">
        <f t="shared" si="6"/>
        <v>2170706132009733</v>
      </c>
      <c r="S5" s="14">
        <f t="shared" si="6"/>
        <v>246324856379625</v>
      </c>
      <c r="T5" s="14">
        <f t="shared" si="6"/>
        <v>28037802953445</v>
      </c>
      <c r="U5" s="14">
        <f t="shared" si="6"/>
        <v>3202860761145</v>
      </c>
      <c r="V5" s="14">
        <f t="shared" si="6"/>
        <v>367428536133</v>
      </c>
      <c r="W5" s="14">
        <f t="shared" si="6"/>
        <v>42364319625</v>
      </c>
      <c r="X5" s="14">
        <f t="shared" si="6"/>
        <v>4914341925</v>
      </c>
      <c r="Y5" s="14">
        <f t="shared" si="6"/>
        <v>574304985</v>
      </c>
      <c r="Z5" s="14">
        <f t="shared" si="6"/>
        <v>67731333</v>
      </c>
      <c r="AA5" s="14">
        <f t="shared" si="6"/>
        <v>8080425</v>
      </c>
      <c r="AB5" s="14">
        <f t="shared" si="6"/>
        <v>978405</v>
      </c>
      <c r="AC5" s="14">
        <f t="shared" si="6"/>
        <v>120825</v>
      </c>
      <c r="AD5" s="14">
        <f t="shared" si="6"/>
        <v>15333</v>
      </c>
      <c r="AE5" s="14">
        <f t="shared" si="6"/>
        <v>2025</v>
      </c>
      <c r="AF5" s="14">
        <f t="shared" si="6"/>
        <v>285</v>
      </c>
      <c r="AG5" s="14">
        <f t="shared" si="6"/>
        <v>45</v>
      </c>
      <c r="AH5" s="14">
        <f>SUM(AH6:AH14)</f>
        <v>9</v>
      </c>
      <c r="AI5" s="4"/>
      <c r="AJ5" s="56" t="e">
        <f t="shared" ref="AJ5:AR5" si="7">SUM(AJ6:AJ14)</f>
        <v>#N/A</v>
      </c>
      <c r="AK5" s="56" t="e">
        <f t="shared" si="7"/>
        <v>#N/A</v>
      </c>
      <c r="AL5" s="56" t="e">
        <f t="shared" si="7"/>
        <v>#N/A</v>
      </c>
      <c r="AM5" s="56" t="e">
        <f t="shared" si="7"/>
        <v>#N/A</v>
      </c>
      <c r="AN5" s="56" t="e">
        <f t="shared" si="7"/>
        <v>#N/A</v>
      </c>
      <c r="AO5" s="56" t="e">
        <f t="shared" si="7"/>
        <v>#N/A</v>
      </c>
      <c r="AP5" s="56" t="e">
        <f t="shared" si="7"/>
        <v>#N/A</v>
      </c>
      <c r="AQ5" s="56" t="e">
        <f t="shared" si="7"/>
        <v>#N/A</v>
      </c>
      <c r="AR5" s="56" t="e">
        <f t="shared" si="7"/>
        <v>#N/A</v>
      </c>
      <c r="AS5" s="56" t="e">
        <f>SUM(AS6:AS14)</f>
        <v>#N/A</v>
      </c>
      <c r="AU5" s="15">
        <f>$Y$5</f>
        <v>574304985</v>
      </c>
      <c r="AV5" s="15">
        <f>$Z$5</f>
        <v>67731333</v>
      </c>
      <c r="AW5" s="15">
        <f>$AA$5</f>
        <v>8080425</v>
      </c>
      <c r="AX5" s="15">
        <f>$AB$5</f>
        <v>978405</v>
      </c>
      <c r="AY5" s="15">
        <f>$AC$5</f>
        <v>120825</v>
      </c>
      <c r="AZ5" s="15">
        <f>$AD$5</f>
        <v>15333</v>
      </c>
      <c r="BA5" s="15">
        <f>$AE$5</f>
        <v>2025</v>
      </c>
      <c r="BB5" s="3">
        <f>$AF$5</f>
        <v>285</v>
      </c>
      <c r="BC5" s="3">
        <f>$AG$5</f>
        <v>45</v>
      </c>
      <c r="BD5" s="3">
        <f>$AH$5</f>
        <v>9</v>
      </c>
      <c r="BF5" s="54" t="e">
        <f>$AS$5</f>
        <v>#N/A</v>
      </c>
      <c r="BG5" s="15">
        <f>$Z$5</f>
        <v>67731333</v>
      </c>
      <c r="BH5" s="15">
        <f>$AA$5</f>
        <v>8080425</v>
      </c>
      <c r="BI5" s="15">
        <f>$AB$5</f>
        <v>978405</v>
      </c>
      <c r="BJ5" s="15">
        <f>$AC$5</f>
        <v>120825</v>
      </c>
      <c r="BK5" s="15">
        <f>$AD$5</f>
        <v>15333</v>
      </c>
      <c r="BL5" s="15">
        <f>$AE$5</f>
        <v>2025</v>
      </c>
      <c r="BM5" s="3">
        <f>$AF$5</f>
        <v>285</v>
      </c>
      <c r="BN5" s="3">
        <f>$AG$5</f>
        <v>45</v>
      </c>
      <c r="BO5" s="3">
        <f>$AH$5</f>
        <v>9</v>
      </c>
      <c r="BQ5" s="15">
        <f>$Y$5</f>
        <v>574304985</v>
      </c>
      <c r="BR5" s="54" t="e">
        <f>$AS$5</f>
        <v>#N/A</v>
      </c>
      <c r="BS5" s="15">
        <f>$AA$5</f>
        <v>8080425</v>
      </c>
      <c r="BT5" s="15">
        <f>$AB$5</f>
        <v>978405</v>
      </c>
      <c r="BU5" s="15">
        <f>$AC$5</f>
        <v>120825</v>
      </c>
      <c r="BV5" s="15">
        <f>$AD$5</f>
        <v>15333</v>
      </c>
      <c r="BW5" s="15">
        <f>$AE$5</f>
        <v>2025</v>
      </c>
      <c r="BX5" s="3">
        <f>$AF$5</f>
        <v>285</v>
      </c>
      <c r="BY5" s="3">
        <f>$AG$5</f>
        <v>45</v>
      </c>
      <c r="BZ5" s="3">
        <f>$AH$5</f>
        <v>9</v>
      </c>
      <c r="CB5" s="15">
        <f>$Y$5</f>
        <v>574304985</v>
      </c>
      <c r="CC5" s="53">
        <f>$Z$5</f>
        <v>67731333</v>
      </c>
      <c r="CD5" s="54" t="e">
        <f>$AS$5</f>
        <v>#N/A</v>
      </c>
      <c r="CE5" s="15">
        <f>$AB$5</f>
        <v>978405</v>
      </c>
      <c r="CF5" s="15">
        <f>$AC$5</f>
        <v>120825</v>
      </c>
      <c r="CG5" s="15">
        <f>$AD$5</f>
        <v>15333</v>
      </c>
      <c r="CH5" s="15">
        <f>$AE$5</f>
        <v>2025</v>
      </c>
      <c r="CI5" s="3">
        <f>$AF$5</f>
        <v>285</v>
      </c>
      <c r="CJ5" s="3">
        <f>$AG$5</f>
        <v>45</v>
      </c>
      <c r="CK5" s="3">
        <f>$AH$5</f>
        <v>9</v>
      </c>
      <c r="CM5" s="15">
        <f>$Y$5</f>
        <v>574304985</v>
      </c>
      <c r="CN5" s="15">
        <f>$Z$5</f>
        <v>67731333</v>
      </c>
      <c r="CO5" s="15">
        <f>$AA$5</f>
        <v>8080425</v>
      </c>
      <c r="CP5" s="54" t="e">
        <f>$AS$5</f>
        <v>#N/A</v>
      </c>
      <c r="CQ5" s="15">
        <f>$AC$5</f>
        <v>120825</v>
      </c>
      <c r="CR5" s="15">
        <f>$AD$5</f>
        <v>15333</v>
      </c>
      <c r="CS5" s="15">
        <f>$AE$5</f>
        <v>2025</v>
      </c>
      <c r="CT5" s="3">
        <f>$AF$5</f>
        <v>285</v>
      </c>
      <c r="CU5" s="3">
        <f>$AG$5</f>
        <v>45</v>
      </c>
      <c r="CV5" s="3">
        <f>$AH$5</f>
        <v>9</v>
      </c>
      <c r="CX5" s="15">
        <f>$Y$5</f>
        <v>574304985</v>
      </c>
      <c r="CY5" s="15">
        <f>$Z$5</f>
        <v>67731333</v>
      </c>
      <c r="CZ5" s="15">
        <f>$AA$5</f>
        <v>8080425</v>
      </c>
      <c r="DA5" s="15">
        <f>$AB$5</f>
        <v>978405</v>
      </c>
      <c r="DB5" s="54" t="e">
        <f>$AS$5</f>
        <v>#N/A</v>
      </c>
      <c r="DC5" s="15">
        <f>$AD$5</f>
        <v>15333</v>
      </c>
      <c r="DD5" s="15">
        <f>$AE$5</f>
        <v>2025</v>
      </c>
      <c r="DE5" s="3">
        <f>$AF$5</f>
        <v>285</v>
      </c>
      <c r="DF5" s="3">
        <f>$AG$5</f>
        <v>45</v>
      </c>
      <c r="DG5" s="3">
        <f>$AH$5</f>
        <v>9</v>
      </c>
      <c r="DI5" s="15">
        <f>$Y$5</f>
        <v>574304985</v>
      </c>
      <c r="DJ5" s="15">
        <f>$Z$5</f>
        <v>67731333</v>
      </c>
      <c r="DK5" s="15">
        <f>$AA$5</f>
        <v>8080425</v>
      </c>
      <c r="DL5" s="15">
        <f>$AB$5</f>
        <v>978405</v>
      </c>
      <c r="DM5" s="15">
        <f>$AC$5</f>
        <v>120825</v>
      </c>
      <c r="DN5" s="54" t="e">
        <f>$AS$5</f>
        <v>#N/A</v>
      </c>
      <c r="DO5" s="15">
        <f>$AE$5</f>
        <v>2025</v>
      </c>
      <c r="DP5" s="3">
        <f>$AF$5</f>
        <v>285</v>
      </c>
      <c r="DQ5" s="3">
        <f>$AG$5</f>
        <v>45</v>
      </c>
      <c r="DR5" s="3">
        <f>$AH$5</f>
        <v>9</v>
      </c>
      <c r="DT5" s="15">
        <f>$Y$5</f>
        <v>574304985</v>
      </c>
      <c r="DU5" s="15">
        <f>$Z$5</f>
        <v>67731333</v>
      </c>
      <c r="DV5" s="15">
        <f>$AA$5</f>
        <v>8080425</v>
      </c>
      <c r="DW5" s="15">
        <f>$AB$5</f>
        <v>978405</v>
      </c>
      <c r="DX5" s="15">
        <f>$AC$5</f>
        <v>120825</v>
      </c>
      <c r="DY5" s="15">
        <f>$AD$5</f>
        <v>15333</v>
      </c>
      <c r="DZ5" s="54" t="e">
        <f>$AS$5</f>
        <v>#N/A</v>
      </c>
      <c r="EA5" s="3">
        <f>$AF$5</f>
        <v>285</v>
      </c>
      <c r="EB5" s="3">
        <f>$AG$5</f>
        <v>45</v>
      </c>
      <c r="EC5" s="3">
        <f>$AH$5</f>
        <v>9</v>
      </c>
      <c r="EE5" s="15">
        <f>$Y$5</f>
        <v>574304985</v>
      </c>
      <c r="EF5" s="15">
        <f>$Z$5</f>
        <v>67731333</v>
      </c>
      <c r="EG5" s="15">
        <f>$AA$5</f>
        <v>8080425</v>
      </c>
      <c r="EH5" s="15">
        <f>$AB$5</f>
        <v>978405</v>
      </c>
      <c r="EI5" s="15">
        <f>$AC$5</f>
        <v>120825</v>
      </c>
      <c r="EJ5" s="15">
        <f>$AD$5</f>
        <v>15333</v>
      </c>
      <c r="EK5" s="15">
        <f>$AE$5</f>
        <v>2025</v>
      </c>
      <c r="EL5" s="54" t="e">
        <f>$AS$5</f>
        <v>#N/A</v>
      </c>
      <c r="EM5" s="3">
        <f>$AG$5</f>
        <v>45</v>
      </c>
      <c r="EN5" s="3">
        <f>$AH$5</f>
        <v>9</v>
      </c>
      <c r="EP5" s="15">
        <f>$Y$5</f>
        <v>574304985</v>
      </c>
      <c r="EQ5" s="15">
        <f>$Z$5</f>
        <v>67731333</v>
      </c>
      <c r="ER5" s="15">
        <f>$AA$5</f>
        <v>8080425</v>
      </c>
      <c r="ES5" s="15">
        <f>$AB$5</f>
        <v>978405</v>
      </c>
      <c r="ET5" s="15">
        <f>$AC$5</f>
        <v>120825</v>
      </c>
      <c r="EU5" s="15">
        <f>$AD$5</f>
        <v>15333</v>
      </c>
      <c r="EV5" s="15">
        <f>$AE$5</f>
        <v>2025</v>
      </c>
      <c r="EW5" s="3">
        <f>$AF$5</f>
        <v>285</v>
      </c>
      <c r="EX5" s="54" t="e">
        <f>$AS$5</f>
        <v>#N/A</v>
      </c>
      <c r="EY5" s="3">
        <f>$AH$5</f>
        <v>9</v>
      </c>
      <c r="FA5" s="15">
        <f>$Y$5</f>
        <v>574304985</v>
      </c>
      <c r="FB5" s="15">
        <f>$Z$5</f>
        <v>67731333</v>
      </c>
      <c r="FC5" s="15">
        <f>$AA$5</f>
        <v>8080425</v>
      </c>
      <c r="FD5" s="15">
        <f>$AB$5</f>
        <v>978405</v>
      </c>
      <c r="FE5" s="15">
        <f>$AC$5</f>
        <v>120825</v>
      </c>
      <c r="FF5" s="15">
        <f>$AD$5</f>
        <v>15333</v>
      </c>
      <c r="FG5" s="15">
        <f>$AE$5</f>
        <v>2025</v>
      </c>
      <c r="FH5" s="3">
        <f>$AF$5</f>
        <v>285</v>
      </c>
      <c r="FI5" s="3">
        <f>$AG$5</f>
        <v>45</v>
      </c>
      <c r="FJ5" s="54" t="e">
        <f>$AS$5</f>
        <v>#N/A</v>
      </c>
      <c r="FU5" s="3" t="e">
        <f>EL4/BB4</f>
        <v>#N/A</v>
      </c>
      <c r="FW5" s="6"/>
      <c r="FX5" s="3" t="e">
        <f>EK4/BA4</f>
        <v>#N/A</v>
      </c>
      <c r="FZ5" s="6"/>
      <c r="GA5" s="3" t="e">
        <f>EJ4/AZ4</f>
        <v>#N/A</v>
      </c>
      <c r="GD5" s="3" t="e">
        <f>DX4/AY4</f>
        <v>#N/A</v>
      </c>
      <c r="GG5" s="3" t="e">
        <f>DL4/AX4</f>
        <v>#N/A</v>
      </c>
      <c r="GJ5" s="3" t="e">
        <f>CZ4/AW4</f>
        <v>#N/A</v>
      </c>
      <c r="GM5" s="3" t="e">
        <f>CN4/AV4</f>
        <v>#N/A</v>
      </c>
      <c r="GP5" s="3" t="e">
        <f>CB4/AU4</f>
        <v>#N/A</v>
      </c>
      <c r="GR5" s="6" t="s">
        <v>23</v>
      </c>
      <c r="GS5" s="55" t="e">
        <f>AVERAGE($N$6:$N$14)</f>
        <v>#N/A</v>
      </c>
      <c r="GT5" s="55" t="e">
        <f>AVERAGE($M$6:$M$14)</f>
        <v>#N/A</v>
      </c>
      <c r="GU5" s="55" t="e">
        <f>AVERAGE($L$6:$L$14)</f>
        <v>#N/A</v>
      </c>
      <c r="GV5" s="55" t="e">
        <f>AVERAGE($K$6:$K$14)</f>
        <v>#N/A</v>
      </c>
      <c r="GW5" s="55" t="e">
        <f>AVERAGE($J$6:$J$14)</f>
        <v>#N/A</v>
      </c>
      <c r="GX5" s="55" t="e">
        <f>AVERAGE($I$6:$I$14)</f>
        <v>#N/A</v>
      </c>
      <c r="GY5" s="55" t="e">
        <f>AVERAGE($H$6:$H$14)</f>
        <v>#N/A</v>
      </c>
      <c r="GZ5" s="55" t="e">
        <f>AVERAGE($G$6:$G$14)</f>
        <v>#N/A</v>
      </c>
      <c r="HA5" s="55" t="e">
        <f>AVERAGE($F$6:$F$14)</f>
        <v>#N/A</v>
      </c>
      <c r="HB5" s="55" t="e">
        <f>AVERAGE(AS6:AS14)</f>
        <v>#N/A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 ht="15">
      <c r="A6" s="33">
        <f>COUNT(D6)/$B$4*$B$1</f>
        <v>1</v>
      </c>
      <c r="B6" s="3">
        <v>1</v>
      </c>
      <c r="C6" s="3">
        <f>1</f>
        <v>1</v>
      </c>
      <c r="D6" s="4">
        <f>SALIDA!D6</f>
        <v>0</v>
      </c>
      <c r="E6" s="43">
        <f>SALIDA!J6:J13</f>
        <v>153.66999999999999</v>
      </c>
      <c r="F6" s="20" t="e">
        <f t="shared" ref="F6:F40" si="13">$FO$3*C6+$FO$9</f>
        <v>#N/A</v>
      </c>
      <c r="G6" s="20" t="e">
        <f t="shared" ref="G6:G40" si="14">$FU$5*POWER(C6,2)+$FU$17*C6+$FU$30</f>
        <v>#N/A</v>
      </c>
      <c r="H6" s="20" t="e">
        <f t="shared" ref="H6:H40" si="15">$FX$3*POWER(C6,3)+$FX$5*POWER(C6,2)+$FX$7*C6+$FX$9</f>
        <v>#N/A</v>
      </c>
      <c r="I6" s="20" t="e">
        <f t="shared" ref="I6:I40" si="16">$GA$3*POWER(C6,4)+$GA$4*POWER(C6,3)+$GA$5*POWER(C6,2)+$GA$6*C6+$GA$7</f>
        <v>#N/A</v>
      </c>
      <c r="J6" s="20" t="e">
        <f t="shared" ref="J6:J40" si="17">$GD$3*POWER(C6,5)+$GD$4*POWER(C6,4)+$GD$5*POWER(C6,3)+$GD$6*POWER(C6,2)+$GD$7*C6+$GD$8</f>
        <v>#N/A</v>
      </c>
      <c r="K6" s="20" t="e">
        <f t="shared" ref="K6:K40" si="18">$GG$3*POWER(C6,6)+$GG$4*POWER(C6,5)+$GG$5*POWER(C6,4)+$GG$6*POWER(C6,3)+$GG$7*POWER(C6,2)+$GG$8*C6+$GG$9</f>
        <v>#N/A</v>
      </c>
      <c r="L6" s="20" t="e">
        <f t="shared" ref="L6:L40" si="19">$GJ$3*POWER(C6,7)+$GJ$4*POWER(C6,6)+$GJ$5*POWER(C6,5)+$GJ$6*POWER(C6,4)+$GJ$7*POWER(C6,3)+$GJ$8*POWER(C6,2)+$GJ$9*C6+$GJ$10</f>
        <v>#N/A</v>
      </c>
      <c r="M6" s="20" t="e">
        <f t="shared" ref="M6:M40" si="20">$GM$3*POWER(C6,8)+$GM$4*POWER(C6,7)+$GM$5*POWER(C6,6)+$GM$6*POWER(C6,5)+$GM$7*POWER(C6,4)+$GM$8*POWER(C6,3)+$GM$9*POWER(C6,2)+$GM$10*C6+$GM$11</f>
        <v>#N/A</v>
      </c>
      <c r="N6" s="20" t="e">
        <f t="shared" ref="N6:N40" si="21">$GP$3*POWER(C6,9)+$GP$4*POWER(C6,8)+$GP$5*POWER(C6,7)+$GP$6*POWER(C6,6)+$GP$7*POWER(C6,5)+$GP$8*POWER(C6,4)+$GP$9*POWER(C6,3)+$GP$10*POWER(C6,2)+$GP$11*C6+$GP$12</f>
        <v>#N/A</v>
      </c>
      <c r="P6" s="21">
        <f t="shared" ref="P6:AE14" si="22">POWER($C6,P$1)</f>
        <v>1</v>
      </c>
      <c r="Q6" s="21">
        <f t="shared" si="22"/>
        <v>1</v>
      </c>
      <c r="R6" s="21">
        <f t="shared" si="22"/>
        <v>1</v>
      </c>
      <c r="S6" s="21">
        <f t="shared" si="22"/>
        <v>1</v>
      </c>
      <c r="T6" s="21">
        <f t="shared" si="22"/>
        <v>1</v>
      </c>
      <c r="U6" s="21">
        <f t="shared" si="22"/>
        <v>1</v>
      </c>
      <c r="V6" s="21">
        <f t="shared" si="22"/>
        <v>1</v>
      </c>
      <c r="W6" s="21">
        <f t="shared" si="22"/>
        <v>1</v>
      </c>
      <c r="X6" s="21">
        <f t="shared" si="22"/>
        <v>1</v>
      </c>
      <c r="Y6" s="21">
        <f t="shared" si="22"/>
        <v>1</v>
      </c>
      <c r="Z6" s="21">
        <f t="shared" si="22"/>
        <v>1</v>
      </c>
      <c r="AA6" s="21">
        <f t="shared" si="22"/>
        <v>1</v>
      </c>
      <c r="AB6" s="21">
        <f t="shared" si="22"/>
        <v>1</v>
      </c>
      <c r="AC6" s="21">
        <f t="shared" si="22"/>
        <v>1</v>
      </c>
      <c r="AD6" s="21">
        <f t="shared" si="22"/>
        <v>1</v>
      </c>
      <c r="AE6" s="21">
        <f t="shared" si="22"/>
        <v>1</v>
      </c>
      <c r="AF6" s="21">
        <f t="shared" ref="Z6:AF14" si="23">POWER($C6,AF$1)</f>
        <v>1</v>
      </c>
      <c r="AG6" s="32">
        <f>C6</f>
        <v>1</v>
      </c>
      <c r="AH6" s="21">
        <f t="shared" ref="AH6:AH13" si="24">COUNT(C6)</f>
        <v>1</v>
      </c>
      <c r="AI6" s="22"/>
      <c r="AJ6" s="3">
        <f t="shared" ref="AJ6:AR13" si="25">PRODUCT(Y6,$AS6)</f>
        <v>153.66999999999999</v>
      </c>
      <c r="AK6" s="3">
        <f t="shared" si="25"/>
        <v>153.66999999999999</v>
      </c>
      <c r="AL6" s="3">
        <f t="shared" si="25"/>
        <v>153.66999999999999</v>
      </c>
      <c r="AM6" s="3">
        <f t="shared" si="25"/>
        <v>153.66999999999999</v>
      </c>
      <c r="AN6" s="3">
        <f t="shared" si="25"/>
        <v>153.66999999999999</v>
      </c>
      <c r="AO6" s="3">
        <f t="shared" si="25"/>
        <v>153.66999999999999</v>
      </c>
      <c r="AP6" s="3">
        <f t="shared" si="25"/>
        <v>153.66999999999999</v>
      </c>
      <c r="AQ6" s="3">
        <f t="shared" si="25"/>
        <v>153.66999999999999</v>
      </c>
      <c r="AR6" s="3">
        <f t="shared" si="25"/>
        <v>153.66999999999999</v>
      </c>
      <c r="AS6" s="3">
        <f t="shared" ref="AS6:AS13" si="26">E6</f>
        <v>153.66999999999999</v>
      </c>
      <c r="AU6" s="15">
        <f>$X$5</f>
        <v>4914341925</v>
      </c>
      <c r="AV6" s="15">
        <f>$Y$5</f>
        <v>574304985</v>
      </c>
      <c r="AW6" s="15">
        <f>$Z$5</f>
        <v>67731333</v>
      </c>
      <c r="AX6" s="15">
        <f>$AA$5</f>
        <v>8080425</v>
      </c>
      <c r="AY6" s="15">
        <f>$AB$5</f>
        <v>978405</v>
      </c>
      <c r="AZ6" s="15">
        <f>$AC$5</f>
        <v>120825</v>
      </c>
      <c r="BA6" s="15">
        <f>$AD$5</f>
        <v>15333</v>
      </c>
      <c r="BB6" s="3">
        <f>$AE$5</f>
        <v>2025</v>
      </c>
      <c r="BC6" s="3">
        <f>$AF$5</f>
        <v>285</v>
      </c>
      <c r="BD6" s="3">
        <f>$AG$5</f>
        <v>45</v>
      </c>
      <c r="BF6" s="54" t="e">
        <f>$AR$5</f>
        <v>#N/A</v>
      </c>
      <c r="BG6" s="15">
        <f>$Y$5</f>
        <v>574304985</v>
      </c>
      <c r="BH6" s="15">
        <f>$Z$5</f>
        <v>67731333</v>
      </c>
      <c r="BI6" s="15">
        <f>$AA$5</f>
        <v>8080425</v>
      </c>
      <c r="BJ6" s="15">
        <f>$AB$5</f>
        <v>978405</v>
      </c>
      <c r="BK6" s="15">
        <f>$AC$5</f>
        <v>120825</v>
      </c>
      <c r="BL6" s="15">
        <f>$AD$5</f>
        <v>15333</v>
      </c>
      <c r="BM6" s="3">
        <f>$AE$5</f>
        <v>2025</v>
      </c>
      <c r="BN6" s="3">
        <f>$AF$5</f>
        <v>285</v>
      </c>
      <c r="BO6" s="3">
        <f>$AG$5</f>
        <v>45</v>
      </c>
      <c r="BQ6" s="15">
        <f>$X$5</f>
        <v>4914341925</v>
      </c>
      <c r="BR6" s="54" t="e">
        <f>$AR$5</f>
        <v>#N/A</v>
      </c>
      <c r="BS6" s="15">
        <f>$Z$5</f>
        <v>67731333</v>
      </c>
      <c r="BT6" s="15">
        <f>$AA$5</f>
        <v>8080425</v>
      </c>
      <c r="BU6" s="15">
        <f>$AB$5</f>
        <v>978405</v>
      </c>
      <c r="BV6" s="15">
        <f>$AC$5</f>
        <v>120825</v>
      </c>
      <c r="BW6" s="15">
        <f>$AD$5</f>
        <v>15333</v>
      </c>
      <c r="BX6" s="3">
        <f>$AE$5</f>
        <v>2025</v>
      </c>
      <c r="BY6" s="3">
        <f>$AF$5</f>
        <v>285</v>
      </c>
      <c r="BZ6" s="3">
        <f>$AG$5</f>
        <v>45</v>
      </c>
      <c r="CB6" s="15">
        <f>$X$5</f>
        <v>4914341925</v>
      </c>
      <c r="CC6" s="53">
        <f>$Y$5</f>
        <v>574304985</v>
      </c>
      <c r="CD6" s="54" t="e">
        <f>$AR$5</f>
        <v>#N/A</v>
      </c>
      <c r="CE6" s="15">
        <f>$AA$5</f>
        <v>8080425</v>
      </c>
      <c r="CF6" s="15">
        <f>$AB$5</f>
        <v>978405</v>
      </c>
      <c r="CG6" s="15">
        <f>$AC$5</f>
        <v>120825</v>
      </c>
      <c r="CH6" s="15">
        <f>$AD$5</f>
        <v>15333</v>
      </c>
      <c r="CI6" s="3">
        <f>$AE$5</f>
        <v>2025</v>
      </c>
      <c r="CJ6" s="3">
        <f>$AF$5</f>
        <v>285</v>
      </c>
      <c r="CK6" s="3">
        <f>$AG$5</f>
        <v>45</v>
      </c>
      <c r="CM6" s="15">
        <f>$X$5</f>
        <v>4914341925</v>
      </c>
      <c r="CN6" s="15">
        <f>$Y$5</f>
        <v>574304985</v>
      </c>
      <c r="CO6" s="15">
        <f>$Z$5</f>
        <v>67731333</v>
      </c>
      <c r="CP6" s="54" t="e">
        <f>$AR$5</f>
        <v>#N/A</v>
      </c>
      <c r="CQ6" s="15">
        <f>$AB$5</f>
        <v>978405</v>
      </c>
      <c r="CR6" s="15">
        <f>$AC$5</f>
        <v>120825</v>
      </c>
      <c r="CS6" s="15">
        <f>$AD$5</f>
        <v>15333</v>
      </c>
      <c r="CT6" s="3">
        <f>$AE$5</f>
        <v>2025</v>
      </c>
      <c r="CU6" s="3">
        <f>$AF$5</f>
        <v>285</v>
      </c>
      <c r="CV6" s="3">
        <f>$AG$5</f>
        <v>45</v>
      </c>
      <c r="CX6" s="15">
        <f>$X$5</f>
        <v>4914341925</v>
      </c>
      <c r="CY6" s="15">
        <f>$Y$5</f>
        <v>574304985</v>
      </c>
      <c r="CZ6" s="15">
        <f>$Z$5</f>
        <v>67731333</v>
      </c>
      <c r="DA6" s="15">
        <f>$AA$5</f>
        <v>8080425</v>
      </c>
      <c r="DB6" s="54" t="e">
        <f>$AR$5</f>
        <v>#N/A</v>
      </c>
      <c r="DC6" s="15">
        <f>$AC$5</f>
        <v>120825</v>
      </c>
      <c r="DD6" s="15">
        <f>$AD$5</f>
        <v>15333</v>
      </c>
      <c r="DE6" s="3">
        <f>$AE$5</f>
        <v>2025</v>
      </c>
      <c r="DF6" s="3">
        <f>$AF$5</f>
        <v>285</v>
      </c>
      <c r="DG6" s="3">
        <f>$AG$5</f>
        <v>45</v>
      </c>
      <c r="DI6" s="15">
        <f>$X$5</f>
        <v>4914341925</v>
      </c>
      <c r="DJ6" s="15">
        <f>$Y$5</f>
        <v>574304985</v>
      </c>
      <c r="DK6" s="15">
        <f>$Z$5</f>
        <v>67731333</v>
      </c>
      <c r="DL6" s="15">
        <f>$AA$5</f>
        <v>8080425</v>
      </c>
      <c r="DM6" s="15">
        <f>$AB$5</f>
        <v>978405</v>
      </c>
      <c r="DN6" s="54" t="e">
        <f>$AR$5</f>
        <v>#N/A</v>
      </c>
      <c r="DO6" s="15">
        <f>$AD$5</f>
        <v>15333</v>
      </c>
      <c r="DP6" s="3">
        <f>$AE$5</f>
        <v>2025</v>
      </c>
      <c r="DQ6" s="3">
        <f>$AF$5</f>
        <v>285</v>
      </c>
      <c r="DR6" s="3">
        <f>$AG$5</f>
        <v>45</v>
      </c>
      <c r="DT6" s="15">
        <f>$X$5</f>
        <v>4914341925</v>
      </c>
      <c r="DU6" s="15">
        <f>$Y$5</f>
        <v>574304985</v>
      </c>
      <c r="DV6" s="15">
        <f>$Z$5</f>
        <v>67731333</v>
      </c>
      <c r="DW6" s="15">
        <f>$AA$5</f>
        <v>8080425</v>
      </c>
      <c r="DX6" s="15">
        <f>$AB$5</f>
        <v>978405</v>
      </c>
      <c r="DY6" s="15">
        <f>$AC$5</f>
        <v>120825</v>
      </c>
      <c r="DZ6" s="54" t="e">
        <f>$AR$5</f>
        <v>#N/A</v>
      </c>
      <c r="EA6" s="3">
        <f>$AE$5</f>
        <v>2025</v>
      </c>
      <c r="EB6" s="3">
        <f>$AF$5</f>
        <v>285</v>
      </c>
      <c r="EC6" s="3">
        <f>$AG$5</f>
        <v>45</v>
      </c>
      <c r="EE6" s="15">
        <f>$X$5</f>
        <v>4914341925</v>
      </c>
      <c r="EF6" s="15">
        <f>$Y$5</f>
        <v>574304985</v>
      </c>
      <c r="EG6" s="15">
        <f>$Z$5</f>
        <v>67731333</v>
      </c>
      <c r="EH6" s="15">
        <f>$AA$5</f>
        <v>8080425</v>
      </c>
      <c r="EI6" s="15">
        <f>$AB$5</f>
        <v>978405</v>
      </c>
      <c r="EJ6" s="15">
        <f>$AC$5</f>
        <v>120825</v>
      </c>
      <c r="EK6" s="15">
        <f>$AD$5</f>
        <v>15333</v>
      </c>
      <c r="EL6" s="54" t="e">
        <f>$AR$5</f>
        <v>#N/A</v>
      </c>
      <c r="EM6" s="3">
        <f>$AF$5</f>
        <v>285</v>
      </c>
      <c r="EN6" s="3">
        <f>$AG$5</f>
        <v>45</v>
      </c>
      <c r="EP6" s="15">
        <f>$X$5</f>
        <v>4914341925</v>
      </c>
      <c r="EQ6" s="15">
        <f>$Y$5</f>
        <v>574304985</v>
      </c>
      <c r="ER6" s="15">
        <f>$Z$5</f>
        <v>67731333</v>
      </c>
      <c r="ES6" s="15">
        <f>$AA$5</f>
        <v>8080425</v>
      </c>
      <c r="ET6" s="15">
        <f>$AB$5</f>
        <v>978405</v>
      </c>
      <c r="EU6" s="15">
        <f>$AC$5</f>
        <v>120825</v>
      </c>
      <c r="EV6" s="15">
        <f>$AD$5</f>
        <v>15333</v>
      </c>
      <c r="EW6" s="3">
        <f>$AE$5</f>
        <v>2025</v>
      </c>
      <c r="EX6" s="54" t="e">
        <f>$AR$5</f>
        <v>#N/A</v>
      </c>
      <c r="EY6" s="3">
        <f>$AG$5</f>
        <v>45</v>
      </c>
      <c r="FA6" s="15">
        <f>$X$5</f>
        <v>4914341925</v>
      </c>
      <c r="FB6" s="15">
        <f>$Y$5</f>
        <v>574304985</v>
      </c>
      <c r="FC6" s="15">
        <f>$Z$5</f>
        <v>67731333</v>
      </c>
      <c r="FD6" s="15">
        <f>$AA$5</f>
        <v>8080425</v>
      </c>
      <c r="FE6" s="15">
        <f>$AB$5</f>
        <v>978405</v>
      </c>
      <c r="FF6" s="15">
        <f>$AC$5</f>
        <v>120825</v>
      </c>
      <c r="FG6" s="15">
        <f>$AD$5</f>
        <v>15333</v>
      </c>
      <c r="FH6" s="3">
        <f>$AE$5</f>
        <v>2025</v>
      </c>
      <c r="FI6" s="3">
        <f>$AF$5</f>
        <v>285</v>
      </c>
      <c r="FJ6" s="54" t="e">
        <f>$AR$5</f>
        <v>#N/A</v>
      </c>
      <c r="FZ6" s="6"/>
      <c r="GA6" s="3" t="e">
        <f>EU4/AZ4</f>
        <v>#N/A</v>
      </c>
      <c r="GD6" s="3" t="e">
        <f>EI4/AY4</f>
        <v>#N/A</v>
      </c>
      <c r="GG6" s="3" t="e">
        <f>DW4/AX4</f>
        <v>#N/A</v>
      </c>
      <c r="GJ6" s="3" t="e">
        <f>DK4/AW4</f>
        <v>#N/A</v>
      </c>
      <c r="GM6" s="3" t="e">
        <f>CY4/AV4</f>
        <v>#N/A</v>
      </c>
      <c r="GP6" s="3" t="e">
        <f>CM4/AU4</f>
        <v>#N/A</v>
      </c>
      <c r="GS6" s="3" t="e">
        <f t="shared" ref="GS6:GS13" si="27">POWER(N6-$GS$5,2)</f>
        <v>#N/A</v>
      </c>
      <c r="GT6" s="3" t="e">
        <f t="shared" ref="GT6:GT13" si="28">POWER(M6-$GT$5,2)</f>
        <v>#N/A</v>
      </c>
      <c r="GU6" s="3" t="e">
        <f t="shared" ref="GU6:GU13" si="29">POWER(L6-$GU$5,2)</f>
        <v>#N/A</v>
      </c>
      <c r="GV6" s="3" t="e">
        <f t="shared" ref="GV6:GV13" si="30">POWER(K6-$GV$5,2)</f>
        <v>#N/A</v>
      </c>
      <c r="GW6" s="3" t="e">
        <f t="shared" ref="GW6:GW13" si="31">POWER(J6-$GW$5,2)</f>
        <v>#N/A</v>
      </c>
      <c r="GX6" s="3" t="e">
        <f t="shared" ref="GX6:GX13" si="32">POWER(I6-$GX$5,2)</f>
        <v>#N/A</v>
      </c>
      <c r="GY6" s="3" t="e">
        <f t="shared" ref="GY6:GY13" si="33">POWER(H6-$GY$5,2)</f>
        <v>#N/A</v>
      </c>
      <c r="GZ6" s="3" t="e">
        <f t="shared" ref="GZ6:GZ13" si="34">POWER(G6-$GZ$5,2)</f>
        <v>#N/A</v>
      </c>
      <c r="HA6" s="3" t="e">
        <f t="shared" ref="HA6:HA13" si="35">POWER(F6-$HA$5,2)</f>
        <v>#N/A</v>
      </c>
      <c r="HB6" s="3" t="e">
        <f>POWER(AS6-$HB$5,2)</f>
        <v>#N/A</v>
      </c>
      <c r="HD6" s="17">
        <f>$D$6</f>
        <v>0</v>
      </c>
      <c r="HE6" s="23" t="e">
        <f t="shared" ref="HE6:HM13" si="36">1-ABS($E6-F6)/$E6</f>
        <v>#N/A</v>
      </c>
      <c r="HF6" s="23" t="e">
        <f t="shared" si="36"/>
        <v>#N/A</v>
      </c>
      <c r="HG6" s="23" t="e">
        <f t="shared" si="36"/>
        <v>#N/A</v>
      </c>
      <c r="HH6" s="23" t="e">
        <f t="shared" si="36"/>
        <v>#N/A</v>
      </c>
      <c r="HI6" s="23" t="e">
        <f t="shared" si="36"/>
        <v>#N/A</v>
      </c>
      <c r="HJ6" s="23" t="e">
        <f t="shared" si="36"/>
        <v>#N/A</v>
      </c>
      <c r="HK6" s="23" t="e">
        <f t="shared" si="36"/>
        <v>#N/A</v>
      </c>
      <c r="HL6" s="23" t="e">
        <f t="shared" si="36"/>
        <v>#N/A</v>
      </c>
      <c r="HM6" s="23" t="e">
        <f t="shared" si="36"/>
        <v>#N/A</v>
      </c>
      <c r="HO6" s="17">
        <f>$D$6</f>
        <v>0</v>
      </c>
      <c r="HP6" s="24" t="e">
        <f>HE6/MAX(HE6:HM6)</f>
        <v>#N/A</v>
      </c>
      <c r="HQ6" s="24" t="e">
        <f>HF6/MAX(HE6:HM6)</f>
        <v>#N/A</v>
      </c>
      <c r="HR6" s="24" t="e">
        <f>HG6/MAX(HE6:HM6)</f>
        <v>#N/A</v>
      </c>
      <c r="HS6" s="24" t="e">
        <f>HH6/MAX(HE6:HM6)</f>
        <v>#N/A</v>
      </c>
      <c r="HT6" s="24" t="e">
        <f>HI6/MAX(HE6:HM6)</f>
        <v>#N/A</v>
      </c>
      <c r="HU6" s="24" t="e">
        <f>HJ6/MAX(HE6:HM6)</f>
        <v>#N/A</v>
      </c>
      <c r="HV6" s="24" t="e">
        <f>HK6/MAX(HE6:HM6)</f>
        <v>#N/A</v>
      </c>
      <c r="HW6" s="24" t="e">
        <f>HL6/MAX(HE6:HM6)</f>
        <v>#N/A</v>
      </c>
      <c r="HX6" s="24" t="e">
        <f>HM6/MAX(HE6:HM6)</f>
        <v>#N/A</v>
      </c>
      <c r="HZ6" s="17">
        <f>$D$6</f>
        <v>0</v>
      </c>
      <c r="IA6" s="24" t="e">
        <f t="shared" ref="IA6:II12" si="37">IF(OR(ABS(F14-$E$13)&gt;$IA$4*(HP6/SUMIFS($HP6:$HX6,$HP6:$HX6,"&gt;=0",$HP6:$HX6,"&lt;=1")+F$4/SUMIFS($F$4:$N$4,$F$4:$N$4,"&gt;=0",$F$4:$N$4,"&lt;=1")),F14&lt;0),0,F$4/SUMIFS($F$4:$N$4,$F$4:$N$4,"&gt;=0",$F$4:$N$4,"&lt;=1"))</f>
        <v>#N/A</v>
      </c>
      <c r="IB6" s="24" t="e">
        <f t="shared" si="37"/>
        <v>#N/A</v>
      </c>
      <c r="IC6" s="24" t="e">
        <f t="shared" si="37"/>
        <v>#N/A</v>
      </c>
      <c r="ID6" s="24" t="e">
        <f t="shared" si="37"/>
        <v>#N/A</v>
      </c>
      <c r="IE6" s="24" t="e">
        <f t="shared" si="37"/>
        <v>#N/A</v>
      </c>
      <c r="IF6" s="24" t="e">
        <f t="shared" si="37"/>
        <v>#N/A</v>
      </c>
      <c r="IG6" s="24" t="e">
        <f t="shared" si="37"/>
        <v>#N/A</v>
      </c>
      <c r="IH6" s="24" t="e">
        <f t="shared" si="37"/>
        <v>#N/A</v>
      </c>
      <c r="II6" s="24" t="e">
        <f t="shared" si="37"/>
        <v>#N/A</v>
      </c>
      <c r="IK6" s="17">
        <f>$D$6</f>
        <v>0</v>
      </c>
      <c r="IL6" s="24" t="e">
        <f>IF(AND(HP6&gt;75%,HP6&lt;1),HP6*IA6,0)</f>
        <v>#N/A</v>
      </c>
      <c r="IM6" s="24" t="e">
        <f t="shared" ref="IM6:IT13" si="38">IF(AND(HQ6&gt;75%,HQ6&lt;1),HQ6*IB6,0)</f>
        <v>#N/A</v>
      </c>
      <c r="IN6" s="24" t="e">
        <f t="shared" si="38"/>
        <v>#N/A</v>
      </c>
      <c r="IO6" s="24" t="e">
        <f t="shared" si="38"/>
        <v>#N/A</v>
      </c>
      <c r="IP6" s="24" t="e">
        <f t="shared" si="38"/>
        <v>#N/A</v>
      </c>
      <c r="IQ6" s="24" t="e">
        <f t="shared" si="38"/>
        <v>#N/A</v>
      </c>
      <c r="IR6" s="24" t="e">
        <f t="shared" si="38"/>
        <v>#N/A</v>
      </c>
      <c r="IS6" s="24" t="e">
        <f t="shared" si="38"/>
        <v>#N/A</v>
      </c>
      <c r="IT6" s="24" t="e">
        <f t="shared" si="38"/>
        <v>#N/A</v>
      </c>
      <c r="IV6" s="17">
        <f>$D$6</f>
        <v>0</v>
      </c>
      <c r="IW6" s="24">
        <f>IFERROR(IL6/SUM($IL6:$IT6),0)</f>
        <v>0</v>
      </c>
      <c r="IX6" s="24">
        <f t="shared" ref="IX6:JE13" si="39">IFERROR(IM6/SUM($IL6:$IT6),0)</f>
        <v>0</v>
      </c>
      <c r="IY6" s="24">
        <f t="shared" si="39"/>
        <v>0</v>
      </c>
      <c r="IZ6" s="24">
        <f t="shared" si="39"/>
        <v>0</v>
      </c>
      <c r="JA6" s="24">
        <f t="shared" si="39"/>
        <v>0</v>
      </c>
      <c r="JB6" s="24">
        <f t="shared" si="39"/>
        <v>0</v>
      </c>
      <c r="JC6" s="24">
        <f t="shared" si="39"/>
        <v>0</v>
      </c>
      <c r="JD6" s="24">
        <f t="shared" si="39"/>
        <v>0</v>
      </c>
      <c r="JE6" s="24">
        <f t="shared" si="39"/>
        <v>0</v>
      </c>
    </row>
    <row r="7" spans="1:265" ht="15">
      <c r="A7" s="33">
        <f>COUNT($D$6:D7)/$B$4*$B$1</f>
        <v>2</v>
      </c>
      <c r="B7" s="3">
        <f>B6+1</f>
        <v>2</v>
      </c>
      <c r="C7" s="3">
        <f>C6+1</f>
        <v>2</v>
      </c>
      <c r="D7" s="4">
        <f>SALIDA!D7</f>
        <v>1.07</v>
      </c>
      <c r="E7" s="43">
        <f>SALIDA!J7:J14</f>
        <v>149.66999999999999</v>
      </c>
      <c r="F7" s="20" t="e">
        <f t="shared" si="13"/>
        <v>#N/A</v>
      </c>
      <c r="G7" s="20" t="e">
        <f t="shared" si="14"/>
        <v>#N/A</v>
      </c>
      <c r="H7" s="20" t="e">
        <f t="shared" si="15"/>
        <v>#N/A</v>
      </c>
      <c r="I7" s="20" t="e">
        <f t="shared" si="16"/>
        <v>#N/A</v>
      </c>
      <c r="J7" s="20" t="e">
        <f t="shared" si="17"/>
        <v>#N/A</v>
      </c>
      <c r="K7" s="20" t="e">
        <f t="shared" si="18"/>
        <v>#N/A</v>
      </c>
      <c r="L7" s="20" t="e">
        <f t="shared" si="19"/>
        <v>#N/A</v>
      </c>
      <c r="M7" s="20" t="e">
        <f t="shared" si="20"/>
        <v>#N/A</v>
      </c>
      <c r="N7" s="20" t="e">
        <f t="shared" si="21"/>
        <v>#N/A</v>
      </c>
      <c r="P7" s="21">
        <f t="shared" si="22"/>
        <v>262144</v>
      </c>
      <c r="Q7" s="21">
        <f t="shared" si="22"/>
        <v>131072</v>
      </c>
      <c r="R7" s="21">
        <f t="shared" si="22"/>
        <v>65536</v>
      </c>
      <c r="S7" s="21">
        <f t="shared" si="22"/>
        <v>32768</v>
      </c>
      <c r="T7" s="21">
        <f t="shared" si="22"/>
        <v>16384</v>
      </c>
      <c r="U7" s="21">
        <f t="shared" si="22"/>
        <v>8192</v>
      </c>
      <c r="V7" s="21">
        <f t="shared" si="22"/>
        <v>4096</v>
      </c>
      <c r="W7" s="21">
        <f t="shared" si="22"/>
        <v>2048</v>
      </c>
      <c r="X7" s="21">
        <f t="shared" si="22"/>
        <v>1024</v>
      </c>
      <c r="Y7" s="21">
        <f t="shared" si="22"/>
        <v>512</v>
      </c>
      <c r="Z7" s="21">
        <f t="shared" si="23"/>
        <v>256</v>
      </c>
      <c r="AA7" s="21">
        <f t="shared" si="23"/>
        <v>128</v>
      </c>
      <c r="AB7" s="21">
        <f t="shared" si="23"/>
        <v>64</v>
      </c>
      <c r="AC7" s="21">
        <f t="shared" si="23"/>
        <v>32</v>
      </c>
      <c r="AD7" s="21">
        <f t="shared" si="23"/>
        <v>16</v>
      </c>
      <c r="AE7" s="21">
        <f t="shared" si="23"/>
        <v>8</v>
      </c>
      <c r="AF7" s="21">
        <f t="shared" si="23"/>
        <v>4</v>
      </c>
      <c r="AG7" s="32">
        <f t="shared" ref="AG7:AG13" si="40">C7</f>
        <v>2</v>
      </c>
      <c r="AH7" s="21">
        <f t="shared" si="24"/>
        <v>1</v>
      </c>
      <c r="AI7" s="22"/>
      <c r="AJ7" s="3">
        <f t="shared" si="25"/>
        <v>76631.039999999994</v>
      </c>
      <c r="AK7" s="3">
        <f t="shared" si="25"/>
        <v>38315.519999999997</v>
      </c>
      <c r="AL7" s="3">
        <f t="shared" si="25"/>
        <v>19157.759999999998</v>
      </c>
      <c r="AM7" s="3">
        <f t="shared" si="25"/>
        <v>9578.8799999999992</v>
      </c>
      <c r="AN7" s="3">
        <f t="shared" si="25"/>
        <v>4789.4399999999996</v>
      </c>
      <c r="AO7" s="3">
        <f t="shared" si="25"/>
        <v>2394.7199999999998</v>
      </c>
      <c r="AP7" s="3">
        <f t="shared" si="25"/>
        <v>1197.3599999999999</v>
      </c>
      <c r="AQ7" s="3">
        <f t="shared" si="25"/>
        <v>598.67999999999995</v>
      </c>
      <c r="AR7" s="3">
        <f t="shared" si="25"/>
        <v>299.33999999999997</v>
      </c>
      <c r="AS7" s="3">
        <f t="shared" si="26"/>
        <v>149.66999999999999</v>
      </c>
      <c r="AU7" s="15">
        <f>$W$5</f>
        <v>42364319625</v>
      </c>
      <c r="AV7" s="15">
        <f>$X$5</f>
        <v>4914341925</v>
      </c>
      <c r="AW7" s="15">
        <f>$Y$5</f>
        <v>574304985</v>
      </c>
      <c r="AX7" s="15">
        <f>$Z$5</f>
        <v>67731333</v>
      </c>
      <c r="AY7" s="15">
        <f>$AA$5</f>
        <v>8080425</v>
      </c>
      <c r="AZ7" s="15">
        <f>$AB$5</f>
        <v>978405</v>
      </c>
      <c r="BA7" s="15">
        <f>$AC$5</f>
        <v>120825</v>
      </c>
      <c r="BB7" s="3">
        <f>$AD$5</f>
        <v>15333</v>
      </c>
      <c r="BC7" s="3">
        <f>$AE$5</f>
        <v>2025</v>
      </c>
      <c r="BD7" s="3">
        <f>$AF$5</f>
        <v>285</v>
      </c>
      <c r="BF7" s="54" t="e">
        <f>$AQ$5</f>
        <v>#N/A</v>
      </c>
      <c r="BG7" s="15">
        <f>$X$5</f>
        <v>4914341925</v>
      </c>
      <c r="BH7" s="15">
        <f>$Y$5</f>
        <v>574304985</v>
      </c>
      <c r="BI7" s="15">
        <f>$Z$5</f>
        <v>67731333</v>
      </c>
      <c r="BJ7" s="15">
        <f>$AA$5</f>
        <v>8080425</v>
      </c>
      <c r="BK7" s="15">
        <f>$AB$5</f>
        <v>978405</v>
      </c>
      <c r="BL7" s="15">
        <f>$AC$5</f>
        <v>120825</v>
      </c>
      <c r="BM7" s="3">
        <f>$AD$5</f>
        <v>15333</v>
      </c>
      <c r="BN7" s="3">
        <f>$AE$5</f>
        <v>2025</v>
      </c>
      <c r="BO7" s="3">
        <f>$AF$5</f>
        <v>285</v>
      </c>
      <c r="BQ7" s="15">
        <f>$W$5</f>
        <v>42364319625</v>
      </c>
      <c r="BR7" s="54" t="e">
        <f>$AQ$5</f>
        <v>#N/A</v>
      </c>
      <c r="BS7" s="15">
        <f>$Y$5</f>
        <v>574304985</v>
      </c>
      <c r="BT7" s="15">
        <f>$Z$5</f>
        <v>67731333</v>
      </c>
      <c r="BU7" s="15">
        <f>$AA$5</f>
        <v>8080425</v>
      </c>
      <c r="BV7" s="15">
        <f>$AB$5</f>
        <v>978405</v>
      </c>
      <c r="BW7" s="15">
        <f>$AC$5</f>
        <v>120825</v>
      </c>
      <c r="BX7" s="3">
        <f>$AD$5</f>
        <v>15333</v>
      </c>
      <c r="BY7" s="3">
        <f>$AE$5</f>
        <v>2025</v>
      </c>
      <c r="BZ7" s="3">
        <f>$AF$5</f>
        <v>285</v>
      </c>
      <c r="CB7" s="15">
        <f>$W$5</f>
        <v>42364319625</v>
      </c>
      <c r="CC7" s="53">
        <f>$X$5</f>
        <v>4914341925</v>
      </c>
      <c r="CD7" s="54" t="e">
        <f>$AQ$5</f>
        <v>#N/A</v>
      </c>
      <c r="CE7" s="15">
        <f>$Z$5</f>
        <v>67731333</v>
      </c>
      <c r="CF7" s="15">
        <f>$AA$5</f>
        <v>8080425</v>
      </c>
      <c r="CG7" s="15">
        <f>$AB$5</f>
        <v>978405</v>
      </c>
      <c r="CH7" s="15">
        <f>$AC$5</f>
        <v>120825</v>
      </c>
      <c r="CI7" s="3">
        <f>$AD$5</f>
        <v>15333</v>
      </c>
      <c r="CJ7" s="3">
        <f>$AE$5</f>
        <v>2025</v>
      </c>
      <c r="CK7" s="3">
        <f>$AF$5</f>
        <v>285</v>
      </c>
      <c r="CM7" s="15">
        <f>$W$5</f>
        <v>42364319625</v>
      </c>
      <c r="CN7" s="15">
        <f>$X$5</f>
        <v>4914341925</v>
      </c>
      <c r="CO7" s="15">
        <f>$Y$5</f>
        <v>574304985</v>
      </c>
      <c r="CP7" s="54" t="e">
        <f>$AQ$5</f>
        <v>#N/A</v>
      </c>
      <c r="CQ7" s="15">
        <f>$AA$5</f>
        <v>8080425</v>
      </c>
      <c r="CR7" s="15">
        <f>$AB$5</f>
        <v>978405</v>
      </c>
      <c r="CS7" s="15">
        <f>$AC$5</f>
        <v>120825</v>
      </c>
      <c r="CT7" s="3">
        <f>$AD$5</f>
        <v>15333</v>
      </c>
      <c r="CU7" s="3">
        <f>$AE$5</f>
        <v>2025</v>
      </c>
      <c r="CV7" s="3">
        <f>$AF$5</f>
        <v>285</v>
      </c>
      <c r="CX7" s="15">
        <f>$W$5</f>
        <v>42364319625</v>
      </c>
      <c r="CY7" s="15">
        <f>$X$5</f>
        <v>4914341925</v>
      </c>
      <c r="CZ7" s="15">
        <f>$Y$5</f>
        <v>574304985</v>
      </c>
      <c r="DA7" s="15">
        <f>$Z$5</f>
        <v>67731333</v>
      </c>
      <c r="DB7" s="54" t="e">
        <f>$AQ$5</f>
        <v>#N/A</v>
      </c>
      <c r="DC7" s="15">
        <f>$AB$5</f>
        <v>978405</v>
      </c>
      <c r="DD7" s="15">
        <f>$AC$5</f>
        <v>120825</v>
      </c>
      <c r="DE7" s="3">
        <f>$AD$5</f>
        <v>15333</v>
      </c>
      <c r="DF7" s="3">
        <f>$AE$5</f>
        <v>2025</v>
      </c>
      <c r="DG7" s="3">
        <f>$AF$5</f>
        <v>285</v>
      </c>
      <c r="DI7" s="15">
        <f>$W$5</f>
        <v>42364319625</v>
      </c>
      <c r="DJ7" s="15">
        <f>$X$5</f>
        <v>4914341925</v>
      </c>
      <c r="DK7" s="15">
        <f>$Y$5</f>
        <v>574304985</v>
      </c>
      <c r="DL7" s="15">
        <f>$Z$5</f>
        <v>67731333</v>
      </c>
      <c r="DM7" s="15">
        <f>$AA$5</f>
        <v>8080425</v>
      </c>
      <c r="DN7" s="54" t="e">
        <f>$AQ$5</f>
        <v>#N/A</v>
      </c>
      <c r="DO7" s="15">
        <f>$AC$5</f>
        <v>120825</v>
      </c>
      <c r="DP7" s="3">
        <f>$AD$5</f>
        <v>15333</v>
      </c>
      <c r="DQ7" s="3">
        <f>$AE$5</f>
        <v>2025</v>
      </c>
      <c r="DR7" s="3">
        <f>$AF$5</f>
        <v>285</v>
      </c>
      <c r="DT7" s="15">
        <f>$W$5</f>
        <v>42364319625</v>
      </c>
      <c r="DU7" s="15">
        <f>$X$5</f>
        <v>4914341925</v>
      </c>
      <c r="DV7" s="15">
        <f>$Y$5</f>
        <v>574304985</v>
      </c>
      <c r="DW7" s="15">
        <f>$Z$5</f>
        <v>67731333</v>
      </c>
      <c r="DX7" s="15">
        <f>$AA$5</f>
        <v>8080425</v>
      </c>
      <c r="DY7" s="15">
        <f>$AB$5</f>
        <v>978405</v>
      </c>
      <c r="DZ7" s="54" t="e">
        <f>$AQ$5</f>
        <v>#N/A</v>
      </c>
      <c r="EA7" s="3">
        <f>$AD$5</f>
        <v>15333</v>
      </c>
      <c r="EB7" s="3">
        <f>$AE$5</f>
        <v>2025</v>
      </c>
      <c r="EC7" s="3">
        <f>$AF$5</f>
        <v>285</v>
      </c>
      <c r="EE7" s="15">
        <f>$W$5</f>
        <v>42364319625</v>
      </c>
      <c r="EF7" s="15">
        <f>$X$5</f>
        <v>4914341925</v>
      </c>
      <c r="EG7" s="15">
        <f>$Y$5</f>
        <v>574304985</v>
      </c>
      <c r="EH7" s="15">
        <f>$Z$5</f>
        <v>67731333</v>
      </c>
      <c r="EI7" s="15">
        <f>$AA$5</f>
        <v>8080425</v>
      </c>
      <c r="EJ7" s="15">
        <f>$AB$5</f>
        <v>978405</v>
      </c>
      <c r="EK7" s="15">
        <f>$AC$5</f>
        <v>120825</v>
      </c>
      <c r="EL7" s="54" t="e">
        <f>$AQ$5</f>
        <v>#N/A</v>
      </c>
      <c r="EM7" s="3">
        <f>$AE$5</f>
        <v>2025</v>
      </c>
      <c r="EN7" s="3">
        <f>$AF$5</f>
        <v>285</v>
      </c>
      <c r="EP7" s="15">
        <f>$W$5</f>
        <v>42364319625</v>
      </c>
      <c r="EQ7" s="15">
        <f>$X$5</f>
        <v>4914341925</v>
      </c>
      <c r="ER7" s="15">
        <f>$Y$5</f>
        <v>574304985</v>
      </c>
      <c r="ES7" s="15">
        <f>$Z$5</f>
        <v>67731333</v>
      </c>
      <c r="ET7" s="15">
        <f>$AA$5</f>
        <v>8080425</v>
      </c>
      <c r="EU7" s="15">
        <f>$AB$5</f>
        <v>978405</v>
      </c>
      <c r="EV7" s="15">
        <f>$AC$5</f>
        <v>120825</v>
      </c>
      <c r="EW7" s="3">
        <f>$AD$5</f>
        <v>15333</v>
      </c>
      <c r="EX7" s="54" t="e">
        <f>$AQ$5</f>
        <v>#N/A</v>
      </c>
      <c r="EY7" s="3">
        <f>$AF$5</f>
        <v>285</v>
      </c>
      <c r="FA7" s="15">
        <f>$W$5</f>
        <v>42364319625</v>
      </c>
      <c r="FB7" s="15">
        <f>$X$5</f>
        <v>4914341925</v>
      </c>
      <c r="FC7" s="15">
        <f>$Y$5</f>
        <v>574304985</v>
      </c>
      <c r="FD7" s="15">
        <f>$Z$5</f>
        <v>67731333</v>
      </c>
      <c r="FE7" s="15">
        <f>$AA$5</f>
        <v>8080425</v>
      </c>
      <c r="FF7" s="15">
        <f>$AB$5</f>
        <v>978405</v>
      </c>
      <c r="FG7" s="15">
        <f>$AC$5</f>
        <v>120825</v>
      </c>
      <c r="FH7" s="3">
        <f>$AD$5</f>
        <v>15333</v>
      </c>
      <c r="FI7" s="3">
        <f>$AE$5</f>
        <v>2025</v>
      </c>
      <c r="FJ7" s="54" t="e">
        <f>$AQ$5</f>
        <v>#N/A</v>
      </c>
      <c r="FW7" s="6"/>
      <c r="FX7" s="3" t="e">
        <f>EV4/BA4</f>
        <v>#N/A</v>
      </c>
      <c r="FZ7" s="6"/>
      <c r="GA7" s="3" t="e">
        <f>FF4/AZ4</f>
        <v>#N/A</v>
      </c>
      <c r="GD7" s="3" t="e">
        <f>ET4/AY4</f>
        <v>#N/A</v>
      </c>
      <c r="GG7" s="3" t="e">
        <f>EH4/AX4</f>
        <v>#N/A</v>
      </c>
      <c r="GJ7" s="3" t="e">
        <f>DV4/AW4</f>
        <v>#N/A</v>
      </c>
      <c r="GM7" s="3" t="e">
        <f>DJ4/AV4</f>
        <v>#N/A</v>
      </c>
      <c r="GP7" s="3" t="e">
        <f>CX4/AU4</f>
        <v>#N/A</v>
      </c>
      <c r="GS7" s="3" t="e">
        <f t="shared" si="27"/>
        <v>#N/A</v>
      </c>
      <c r="GT7" s="3" t="e">
        <f t="shared" si="28"/>
        <v>#N/A</v>
      </c>
      <c r="GU7" s="3" t="e">
        <f t="shared" si="29"/>
        <v>#N/A</v>
      </c>
      <c r="GV7" s="3" t="e">
        <f t="shared" si="30"/>
        <v>#N/A</v>
      </c>
      <c r="GW7" s="3" t="e">
        <f t="shared" si="31"/>
        <v>#N/A</v>
      </c>
      <c r="GX7" s="3" t="e">
        <f t="shared" si="32"/>
        <v>#N/A</v>
      </c>
      <c r="GY7" s="3" t="e">
        <f t="shared" si="33"/>
        <v>#N/A</v>
      </c>
      <c r="GZ7" s="3" t="e">
        <f t="shared" si="34"/>
        <v>#N/A</v>
      </c>
      <c r="HA7" s="3" t="e">
        <f t="shared" si="35"/>
        <v>#N/A</v>
      </c>
      <c r="HB7" s="3" t="e">
        <f t="shared" ref="HB7:HB13" si="41">POWER(AS7-$HB$5,2)</f>
        <v>#N/A</v>
      </c>
      <c r="HD7" s="17">
        <f>$D$7</f>
        <v>1.07</v>
      </c>
      <c r="HE7" s="23" t="e">
        <f t="shared" si="36"/>
        <v>#N/A</v>
      </c>
      <c r="HF7" s="23" t="e">
        <f t="shared" si="36"/>
        <v>#N/A</v>
      </c>
      <c r="HG7" s="23" t="e">
        <f t="shared" si="36"/>
        <v>#N/A</v>
      </c>
      <c r="HH7" s="23" t="e">
        <f t="shared" si="36"/>
        <v>#N/A</v>
      </c>
      <c r="HI7" s="23" t="e">
        <f t="shared" si="36"/>
        <v>#N/A</v>
      </c>
      <c r="HJ7" s="23" t="e">
        <f t="shared" si="36"/>
        <v>#N/A</v>
      </c>
      <c r="HK7" s="23" t="e">
        <f t="shared" si="36"/>
        <v>#N/A</v>
      </c>
      <c r="HL7" s="23" t="e">
        <f t="shared" si="36"/>
        <v>#N/A</v>
      </c>
      <c r="HM7" s="23" t="e">
        <f t="shared" si="36"/>
        <v>#N/A</v>
      </c>
      <c r="HO7" s="17">
        <f>$D$7</f>
        <v>1.07</v>
      </c>
      <c r="HP7" s="24" t="e">
        <f t="shared" ref="HP7:HP13" si="42">HE7/MAX(HE7:HM7)</f>
        <v>#N/A</v>
      </c>
      <c r="HQ7" s="24" t="e">
        <f t="shared" ref="HQ7:HQ13" si="43">HF7/MAX(HE7:HM7)</f>
        <v>#N/A</v>
      </c>
      <c r="HR7" s="24" t="e">
        <f t="shared" ref="HR7:HR13" si="44">HG7/MAX(HE7:HM7)</f>
        <v>#N/A</v>
      </c>
      <c r="HS7" s="24" t="e">
        <f t="shared" ref="HS7:HS13" si="45">HH7/MAX(HE7:HM7)</f>
        <v>#N/A</v>
      </c>
      <c r="HT7" s="24" t="e">
        <f t="shared" ref="HT7:HT13" si="46">HI7/MAX(HE7:HM7)</f>
        <v>#N/A</v>
      </c>
      <c r="HU7" s="24" t="e">
        <f t="shared" ref="HU7:HU13" si="47">HJ7/MAX(HE7:HM7)</f>
        <v>#N/A</v>
      </c>
      <c r="HV7" s="24" t="e">
        <f t="shared" ref="HV7:HV13" si="48">HK7/MAX(HE7:HM7)</f>
        <v>#N/A</v>
      </c>
      <c r="HW7" s="24" t="e">
        <f t="shared" ref="HW7:HW13" si="49">HL7/MAX(HE7:HM7)</f>
        <v>#N/A</v>
      </c>
      <c r="HX7" s="24" t="e">
        <f t="shared" ref="HX7:HX13" si="50">HM7/MAX(HE7:HM7)</f>
        <v>#N/A</v>
      </c>
      <c r="HZ7" s="17">
        <f>$D$7</f>
        <v>1.07</v>
      </c>
      <c r="IA7" s="24" t="e">
        <f t="shared" si="37"/>
        <v>#N/A</v>
      </c>
      <c r="IB7" s="24" t="e">
        <f t="shared" si="37"/>
        <v>#N/A</v>
      </c>
      <c r="IC7" s="24" t="e">
        <f t="shared" si="37"/>
        <v>#N/A</v>
      </c>
      <c r="ID7" s="24" t="e">
        <f t="shared" si="37"/>
        <v>#N/A</v>
      </c>
      <c r="IE7" s="24" t="e">
        <f t="shared" si="37"/>
        <v>#N/A</v>
      </c>
      <c r="IF7" s="24" t="e">
        <f t="shared" si="37"/>
        <v>#N/A</v>
      </c>
      <c r="IG7" s="24" t="e">
        <f t="shared" si="37"/>
        <v>#N/A</v>
      </c>
      <c r="IH7" s="24" t="e">
        <f t="shared" si="37"/>
        <v>#N/A</v>
      </c>
      <c r="II7" s="24" t="e">
        <f t="shared" si="37"/>
        <v>#N/A</v>
      </c>
      <c r="IK7" s="17">
        <f>$D$7</f>
        <v>1.07</v>
      </c>
      <c r="IL7" s="24" t="e">
        <f t="shared" ref="IL7:IL13" si="51">IF(AND(HP7&gt;75%,HP7&lt;1),HP7*IA7,0)</f>
        <v>#N/A</v>
      </c>
      <c r="IM7" s="24" t="e">
        <f t="shared" si="38"/>
        <v>#N/A</v>
      </c>
      <c r="IN7" s="24" t="e">
        <f t="shared" si="38"/>
        <v>#N/A</v>
      </c>
      <c r="IO7" s="24" t="e">
        <f t="shared" si="38"/>
        <v>#N/A</v>
      </c>
      <c r="IP7" s="24" t="e">
        <f t="shared" si="38"/>
        <v>#N/A</v>
      </c>
      <c r="IQ7" s="24" t="e">
        <f t="shared" si="38"/>
        <v>#N/A</v>
      </c>
      <c r="IR7" s="24" t="e">
        <f t="shared" si="38"/>
        <v>#N/A</v>
      </c>
      <c r="IS7" s="24" t="e">
        <f t="shared" si="38"/>
        <v>#N/A</v>
      </c>
      <c r="IT7" s="24" t="e">
        <f t="shared" si="38"/>
        <v>#N/A</v>
      </c>
      <c r="IV7" s="17">
        <f>$D$7</f>
        <v>1.07</v>
      </c>
      <c r="IW7" s="24">
        <f t="shared" ref="IW7:IW13" si="52">IFERROR(IL7/SUM($IL7:$IT7),0)</f>
        <v>0</v>
      </c>
      <c r="IX7" s="24">
        <f t="shared" si="39"/>
        <v>0</v>
      </c>
      <c r="IY7" s="24">
        <f t="shared" si="39"/>
        <v>0</v>
      </c>
      <c r="IZ7" s="24">
        <f t="shared" si="39"/>
        <v>0</v>
      </c>
      <c r="JA7" s="24">
        <f t="shared" si="39"/>
        <v>0</v>
      </c>
      <c r="JB7" s="24">
        <f t="shared" si="39"/>
        <v>0</v>
      </c>
      <c r="JC7" s="24">
        <f t="shared" si="39"/>
        <v>0</v>
      </c>
      <c r="JD7" s="24">
        <f t="shared" si="39"/>
        <v>0</v>
      </c>
      <c r="JE7" s="24">
        <f t="shared" si="39"/>
        <v>0</v>
      </c>
    </row>
    <row r="8" spans="1:265" ht="15">
      <c r="A8" s="33">
        <f>COUNT($D$6:D8)/$B$4*$B$1</f>
        <v>3</v>
      </c>
      <c r="B8" s="3">
        <f t="shared" ref="B8:D23" si="53">B7+1</f>
        <v>3</v>
      </c>
      <c r="C8" s="3">
        <f t="shared" si="53"/>
        <v>3</v>
      </c>
      <c r="D8" s="4">
        <f>SALIDA!D8</f>
        <v>2.31</v>
      </c>
      <c r="E8" s="43">
        <f>SALIDA!J8:J15</f>
        <v>151.72</v>
      </c>
      <c r="F8" s="20" t="e">
        <f t="shared" si="13"/>
        <v>#N/A</v>
      </c>
      <c r="G8" s="20" t="e">
        <f t="shared" si="14"/>
        <v>#N/A</v>
      </c>
      <c r="H8" s="20" t="e">
        <f t="shared" si="15"/>
        <v>#N/A</v>
      </c>
      <c r="I8" s="20" t="e">
        <f t="shared" si="16"/>
        <v>#N/A</v>
      </c>
      <c r="J8" s="20" t="e">
        <f t="shared" si="17"/>
        <v>#N/A</v>
      </c>
      <c r="K8" s="20" t="e">
        <f t="shared" si="18"/>
        <v>#N/A</v>
      </c>
      <c r="L8" s="20" t="e">
        <f t="shared" si="19"/>
        <v>#N/A</v>
      </c>
      <c r="M8" s="20" t="e">
        <f t="shared" si="20"/>
        <v>#N/A</v>
      </c>
      <c r="N8" s="20" t="e">
        <f t="shared" si="21"/>
        <v>#N/A</v>
      </c>
      <c r="P8" s="21">
        <f t="shared" si="22"/>
        <v>387420489</v>
      </c>
      <c r="Q8" s="21">
        <f t="shared" si="22"/>
        <v>129140163</v>
      </c>
      <c r="R8" s="21">
        <f t="shared" si="22"/>
        <v>43046721</v>
      </c>
      <c r="S8" s="21">
        <f t="shared" si="22"/>
        <v>14348907</v>
      </c>
      <c r="T8" s="21">
        <f t="shared" si="22"/>
        <v>4782969</v>
      </c>
      <c r="U8" s="21">
        <f t="shared" si="22"/>
        <v>1594323</v>
      </c>
      <c r="V8" s="21">
        <f t="shared" si="22"/>
        <v>531441</v>
      </c>
      <c r="W8" s="21">
        <f t="shared" si="22"/>
        <v>177147</v>
      </c>
      <c r="X8" s="21">
        <f t="shared" si="22"/>
        <v>59049</v>
      </c>
      <c r="Y8" s="21">
        <f t="shared" si="22"/>
        <v>19683</v>
      </c>
      <c r="Z8" s="21">
        <f t="shared" si="23"/>
        <v>6561</v>
      </c>
      <c r="AA8" s="21">
        <f t="shared" si="23"/>
        <v>2187</v>
      </c>
      <c r="AB8" s="21">
        <f t="shared" si="23"/>
        <v>729</v>
      </c>
      <c r="AC8" s="21">
        <f t="shared" si="23"/>
        <v>243</v>
      </c>
      <c r="AD8" s="21">
        <f t="shared" si="23"/>
        <v>81</v>
      </c>
      <c r="AE8" s="21">
        <f t="shared" si="23"/>
        <v>27</v>
      </c>
      <c r="AF8" s="21">
        <f t="shared" si="23"/>
        <v>9</v>
      </c>
      <c r="AG8" s="32">
        <f t="shared" si="40"/>
        <v>3</v>
      </c>
      <c r="AH8" s="21">
        <f t="shared" si="24"/>
        <v>1</v>
      </c>
      <c r="AI8" s="22"/>
      <c r="AJ8" s="3">
        <f t="shared" si="25"/>
        <v>2986304.76</v>
      </c>
      <c r="AK8" s="3">
        <f t="shared" si="25"/>
        <v>995434.92</v>
      </c>
      <c r="AL8" s="3">
        <f t="shared" si="25"/>
        <v>331811.64</v>
      </c>
      <c r="AM8" s="3">
        <f t="shared" si="25"/>
        <v>110603.88</v>
      </c>
      <c r="AN8" s="3">
        <f t="shared" si="25"/>
        <v>36867.96</v>
      </c>
      <c r="AO8" s="3">
        <f t="shared" si="25"/>
        <v>12289.32</v>
      </c>
      <c r="AP8" s="3">
        <f t="shared" si="25"/>
        <v>4096.4399999999996</v>
      </c>
      <c r="AQ8" s="3">
        <f t="shared" si="25"/>
        <v>1365.48</v>
      </c>
      <c r="AR8" s="3">
        <f t="shared" si="25"/>
        <v>455.15999999999997</v>
      </c>
      <c r="AS8" s="3">
        <f t="shared" si="26"/>
        <v>151.72</v>
      </c>
      <c r="AU8" s="15">
        <f>$V$5</f>
        <v>367428536133</v>
      </c>
      <c r="AV8" s="15">
        <f>$W$5</f>
        <v>42364319625</v>
      </c>
      <c r="AW8" s="15">
        <f>$X$5</f>
        <v>4914341925</v>
      </c>
      <c r="AX8" s="15">
        <f>$Y$5</f>
        <v>574304985</v>
      </c>
      <c r="AY8" s="15">
        <f>$Z$5</f>
        <v>67731333</v>
      </c>
      <c r="AZ8" s="15">
        <f>$AA$5</f>
        <v>8080425</v>
      </c>
      <c r="BA8" s="15">
        <f>$AB$5</f>
        <v>978405</v>
      </c>
      <c r="BB8" s="15">
        <f>$AC$5</f>
        <v>120825</v>
      </c>
      <c r="BC8" s="15">
        <f>$AD$5</f>
        <v>15333</v>
      </c>
      <c r="BD8" s="15">
        <f>$AE$5</f>
        <v>2025</v>
      </c>
      <c r="BF8" s="54" t="e">
        <f>$AP$5</f>
        <v>#N/A</v>
      </c>
      <c r="BG8" s="15">
        <f>$W$5</f>
        <v>42364319625</v>
      </c>
      <c r="BH8" s="15">
        <f>$X$5</f>
        <v>4914341925</v>
      </c>
      <c r="BI8" s="15">
        <f>$Y$5</f>
        <v>574304985</v>
      </c>
      <c r="BJ8" s="15">
        <f>$Z$5</f>
        <v>67731333</v>
      </c>
      <c r="BK8" s="15">
        <f>$AA$5</f>
        <v>8080425</v>
      </c>
      <c r="BL8" s="15">
        <f>$AB$5</f>
        <v>978405</v>
      </c>
      <c r="BM8" s="15">
        <f>$AC$5</f>
        <v>120825</v>
      </c>
      <c r="BN8" s="15">
        <f>$AD$5</f>
        <v>15333</v>
      </c>
      <c r="BO8" s="15">
        <f>$AE$5</f>
        <v>2025</v>
      </c>
      <c r="BQ8" s="15">
        <f>$V$5</f>
        <v>367428536133</v>
      </c>
      <c r="BR8" s="54" t="e">
        <f>$AP$5</f>
        <v>#N/A</v>
      </c>
      <c r="BS8" s="15">
        <f>$X$5</f>
        <v>4914341925</v>
      </c>
      <c r="BT8" s="15">
        <f>$Y$5</f>
        <v>574304985</v>
      </c>
      <c r="BU8" s="15">
        <f>$Z$5</f>
        <v>67731333</v>
      </c>
      <c r="BV8" s="15">
        <f>$AA$5</f>
        <v>8080425</v>
      </c>
      <c r="BW8" s="15">
        <f>$AB$5</f>
        <v>978405</v>
      </c>
      <c r="BX8" s="15">
        <f>$AC$5</f>
        <v>120825</v>
      </c>
      <c r="BY8" s="15">
        <f>$AD$5</f>
        <v>15333</v>
      </c>
      <c r="BZ8" s="15">
        <f>$AE$5</f>
        <v>2025</v>
      </c>
      <c r="CB8" s="15">
        <f>$V$5</f>
        <v>367428536133</v>
      </c>
      <c r="CC8" s="53">
        <f>$W$5</f>
        <v>42364319625</v>
      </c>
      <c r="CD8" s="54" t="e">
        <f>$AP$5</f>
        <v>#N/A</v>
      </c>
      <c r="CE8" s="15">
        <f>$Y$5</f>
        <v>574304985</v>
      </c>
      <c r="CF8" s="15">
        <f>$Z$5</f>
        <v>67731333</v>
      </c>
      <c r="CG8" s="15">
        <f>$AA$5</f>
        <v>8080425</v>
      </c>
      <c r="CH8" s="15">
        <f>$AB$5</f>
        <v>978405</v>
      </c>
      <c r="CI8" s="15">
        <f>$AC$5</f>
        <v>120825</v>
      </c>
      <c r="CJ8" s="15">
        <f>$AD$5</f>
        <v>15333</v>
      </c>
      <c r="CK8" s="15">
        <f>$AE$5</f>
        <v>2025</v>
      </c>
      <c r="CM8" s="15">
        <f>$V$5</f>
        <v>367428536133</v>
      </c>
      <c r="CN8" s="15">
        <f>$W$5</f>
        <v>42364319625</v>
      </c>
      <c r="CO8" s="15">
        <f>$X$5</f>
        <v>4914341925</v>
      </c>
      <c r="CP8" s="54" t="e">
        <f>$AP$5</f>
        <v>#N/A</v>
      </c>
      <c r="CQ8" s="15">
        <f>$Z$5</f>
        <v>67731333</v>
      </c>
      <c r="CR8" s="15">
        <f>$AA$5</f>
        <v>8080425</v>
      </c>
      <c r="CS8" s="15">
        <f>$AB$5</f>
        <v>978405</v>
      </c>
      <c r="CT8" s="15">
        <f>$AC$5</f>
        <v>120825</v>
      </c>
      <c r="CU8" s="15">
        <f>$AD$5</f>
        <v>15333</v>
      </c>
      <c r="CV8" s="15">
        <f>$AE$5</f>
        <v>2025</v>
      </c>
      <c r="CX8" s="15">
        <f>$V$5</f>
        <v>367428536133</v>
      </c>
      <c r="CY8" s="15">
        <f>$W$5</f>
        <v>42364319625</v>
      </c>
      <c r="CZ8" s="15">
        <f>$X$5</f>
        <v>4914341925</v>
      </c>
      <c r="DA8" s="15">
        <f>$Y$5</f>
        <v>574304985</v>
      </c>
      <c r="DB8" s="54" t="e">
        <f>$AP$5</f>
        <v>#N/A</v>
      </c>
      <c r="DC8" s="15">
        <f>$AA$5</f>
        <v>8080425</v>
      </c>
      <c r="DD8" s="15">
        <f>$AB$5</f>
        <v>978405</v>
      </c>
      <c r="DE8" s="15">
        <f>$AC$5</f>
        <v>120825</v>
      </c>
      <c r="DF8" s="15">
        <f>$AD$5</f>
        <v>15333</v>
      </c>
      <c r="DG8" s="15">
        <f>$AE$5</f>
        <v>2025</v>
      </c>
      <c r="DI8" s="15">
        <f>$V$5</f>
        <v>367428536133</v>
      </c>
      <c r="DJ8" s="15">
        <f>$W$5</f>
        <v>42364319625</v>
      </c>
      <c r="DK8" s="15">
        <f>$X$5</f>
        <v>4914341925</v>
      </c>
      <c r="DL8" s="15">
        <f>$Y$5</f>
        <v>574304985</v>
      </c>
      <c r="DM8" s="15">
        <f>$Z$5</f>
        <v>67731333</v>
      </c>
      <c r="DN8" s="54" t="e">
        <f>$AP$5</f>
        <v>#N/A</v>
      </c>
      <c r="DO8" s="15">
        <f>$AB$5</f>
        <v>978405</v>
      </c>
      <c r="DP8" s="15">
        <f>$AC$5</f>
        <v>120825</v>
      </c>
      <c r="DQ8" s="15">
        <f>$AD$5</f>
        <v>15333</v>
      </c>
      <c r="DR8" s="15">
        <f>$AE$5</f>
        <v>2025</v>
      </c>
      <c r="DS8" s="15"/>
      <c r="DT8" s="15">
        <f>$V$5</f>
        <v>367428536133</v>
      </c>
      <c r="DU8" s="15">
        <f>$W$5</f>
        <v>42364319625</v>
      </c>
      <c r="DV8" s="15">
        <f>$X$5</f>
        <v>4914341925</v>
      </c>
      <c r="DW8" s="15">
        <f>$Y$5</f>
        <v>574304985</v>
      </c>
      <c r="DX8" s="15">
        <f>$Z$5</f>
        <v>67731333</v>
      </c>
      <c r="DY8" s="15">
        <f>$AA$5</f>
        <v>8080425</v>
      </c>
      <c r="DZ8" s="54" t="e">
        <f>$AP$5</f>
        <v>#N/A</v>
      </c>
      <c r="EA8" s="15">
        <f>$AC$5</f>
        <v>120825</v>
      </c>
      <c r="EB8" s="15">
        <f>$AD$5</f>
        <v>15333</v>
      </c>
      <c r="EC8" s="15">
        <f>$AE$5</f>
        <v>2025</v>
      </c>
      <c r="EE8" s="15">
        <f>$V$5</f>
        <v>367428536133</v>
      </c>
      <c r="EF8" s="15">
        <f>$W$5</f>
        <v>42364319625</v>
      </c>
      <c r="EG8" s="15">
        <f>$X$5</f>
        <v>4914341925</v>
      </c>
      <c r="EH8" s="15">
        <f>$Y$5</f>
        <v>574304985</v>
      </c>
      <c r="EI8" s="15">
        <f>$Z$5</f>
        <v>67731333</v>
      </c>
      <c r="EJ8" s="15">
        <f>$AA$5</f>
        <v>8080425</v>
      </c>
      <c r="EK8" s="15">
        <f>$AB$5</f>
        <v>978405</v>
      </c>
      <c r="EL8" s="54" t="e">
        <f>$AP$5</f>
        <v>#N/A</v>
      </c>
      <c r="EM8" s="15">
        <f>$AD$5</f>
        <v>15333</v>
      </c>
      <c r="EN8" s="15">
        <f>$AE$5</f>
        <v>2025</v>
      </c>
      <c r="EP8" s="15">
        <f>$V$5</f>
        <v>367428536133</v>
      </c>
      <c r="EQ8" s="15">
        <f>$W$5</f>
        <v>42364319625</v>
      </c>
      <c r="ER8" s="15">
        <f>$X$5</f>
        <v>4914341925</v>
      </c>
      <c r="ES8" s="15">
        <f>$Y$5</f>
        <v>574304985</v>
      </c>
      <c r="ET8" s="15">
        <f>$Z$5</f>
        <v>67731333</v>
      </c>
      <c r="EU8" s="15">
        <f>$AA$5</f>
        <v>8080425</v>
      </c>
      <c r="EV8" s="15">
        <f>$AB$5</f>
        <v>978405</v>
      </c>
      <c r="EW8" s="15">
        <f>$AC$5</f>
        <v>120825</v>
      </c>
      <c r="EX8" s="54" t="e">
        <f>$AP$5</f>
        <v>#N/A</v>
      </c>
      <c r="EY8" s="15">
        <f>$AE$5</f>
        <v>2025</v>
      </c>
      <c r="FA8" s="15">
        <f>$V$5</f>
        <v>367428536133</v>
      </c>
      <c r="FB8" s="15">
        <f>$W$5</f>
        <v>42364319625</v>
      </c>
      <c r="FC8" s="15">
        <f>$X$5</f>
        <v>4914341925</v>
      </c>
      <c r="FD8" s="15">
        <f>$Y$5</f>
        <v>574304985</v>
      </c>
      <c r="FE8" s="15">
        <f>$Z$5</f>
        <v>67731333</v>
      </c>
      <c r="FF8" s="15">
        <f>$AA$5</f>
        <v>8080425</v>
      </c>
      <c r="FG8" s="15">
        <f>$AB$5</f>
        <v>978405</v>
      </c>
      <c r="FH8" s="15">
        <f>$AC$5</f>
        <v>120825</v>
      </c>
      <c r="FI8" s="15">
        <f>$AD$5</f>
        <v>15333</v>
      </c>
      <c r="FJ8" s="54" t="e">
        <f>$AP$5</f>
        <v>#N/A</v>
      </c>
      <c r="FL8" s="6"/>
      <c r="GD8" s="3" t="e">
        <f>FE4/AY4</f>
        <v>#N/A</v>
      </c>
      <c r="GG8" s="3" t="e">
        <f>ES4/AX4</f>
        <v>#N/A</v>
      </c>
      <c r="GJ8" s="3" t="e">
        <f>EG4/AW4</f>
        <v>#N/A</v>
      </c>
      <c r="GM8" s="3" t="e">
        <f>DU4/AV4</f>
        <v>#N/A</v>
      </c>
      <c r="GP8" s="3" t="e">
        <f>DI4/AU4</f>
        <v>#N/A</v>
      </c>
      <c r="GS8" s="3" t="e">
        <f t="shared" si="27"/>
        <v>#N/A</v>
      </c>
      <c r="GT8" s="3" t="e">
        <f t="shared" si="28"/>
        <v>#N/A</v>
      </c>
      <c r="GU8" s="3" t="e">
        <f t="shared" si="29"/>
        <v>#N/A</v>
      </c>
      <c r="GV8" s="3" t="e">
        <f t="shared" si="30"/>
        <v>#N/A</v>
      </c>
      <c r="GW8" s="3" t="e">
        <f t="shared" si="31"/>
        <v>#N/A</v>
      </c>
      <c r="GX8" s="3" t="e">
        <f t="shared" si="32"/>
        <v>#N/A</v>
      </c>
      <c r="GY8" s="3" t="e">
        <f t="shared" si="33"/>
        <v>#N/A</v>
      </c>
      <c r="GZ8" s="3" t="e">
        <f t="shared" si="34"/>
        <v>#N/A</v>
      </c>
      <c r="HA8" s="3" t="e">
        <f t="shared" si="35"/>
        <v>#N/A</v>
      </c>
      <c r="HB8" s="3" t="e">
        <f t="shared" si="41"/>
        <v>#N/A</v>
      </c>
      <c r="HD8" s="17">
        <f>$D$8</f>
        <v>2.31</v>
      </c>
      <c r="HE8" s="23" t="e">
        <f t="shared" si="36"/>
        <v>#N/A</v>
      </c>
      <c r="HF8" s="23" t="e">
        <f t="shared" si="36"/>
        <v>#N/A</v>
      </c>
      <c r="HG8" s="23" t="e">
        <f t="shared" si="36"/>
        <v>#N/A</v>
      </c>
      <c r="HH8" s="23" t="e">
        <f t="shared" si="36"/>
        <v>#N/A</v>
      </c>
      <c r="HI8" s="23" t="e">
        <f t="shared" si="36"/>
        <v>#N/A</v>
      </c>
      <c r="HJ8" s="23" t="e">
        <f t="shared" si="36"/>
        <v>#N/A</v>
      </c>
      <c r="HK8" s="23" t="e">
        <f t="shared" si="36"/>
        <v>#N/A</v>
      </c>
      <c r="HL8" s="23" t="e">
        <f t="shared" si="36"/>
        <v>#N/A</v>
      </c>
      <c r="HM8" s="23" t="e">
        <f t="shared" si="36"/>
        <v>#N/A</v>
      </c>
      <c r="HO8" s="17">
        <f>$D$8</f>
        <v>2.31</v>
      </c>
      <c r="HP8" s="24" t="e">
        <f t="shared" si="42"/>
        <v>#N/A</v>
      </c>
      <c r="HQ8" s="24" t="e">
        <f t="shared" si="43"/>
        <v>#N/A</v>
      </c>
      <c r="HR8" s="24" t="e">
        <f t="shared" si="44"/>
        <v>#N/A</v>
      </c>
      <c r="HS8" s="24" t="e">
        <f t="shared" si="45"/>
        <v>#N/A</v>
      </c>
      <c r="HT8" s="24" t="e">
        <f t="shared" si="46"/>
        <v>#N/A</v>
      </c>
      <c r="HU8" s="24" t="e">
        <f t="shared" si="47"/>
        <v>#N/A</v>
      </c>
      <c r="HV8" s="24" t="e">
        <f t="shared" si="48"/>
        <v>#N/A</v>
      </c>
      <c r="HW8" s="24" t="e">
        <f t="shared" si="49"/>
        <v>#N/A</v>
      </c>
      <c r="HX8" s="24" t="e">
        <f t="shared" si="50"/>
        <v>#N/A</v>
      </c>
      <c r="HZ8" s="17">
        <f>$D$8</f>
        <v>2.31</v>
      </c>
      <c r="IA8" s="24" t="e">
        <f t="shared" si="37"/>
        <v>#N/A</v>
      </c>
      <c r="IB8" s="24" t="e">
        <f t="shared" si="37"/>
        <v>#N/A</v>
      </c>
      <c r="IC8" s="24" t="e">
        <f t="shared" si="37"/>
        <v>#N/A</v>
      </c>
      <c r="ID8" s="24" t="e">
        <f t="shared" si="37"/>
        <v>#N/A</v>
      </c>
      <c r="IE8" s="24" t="e">
        <f t="shared" si="37"/>
        <v>#N/A</v>
      </c>
      <c r="IF8" s="24" t="e">
        <f t="shared" si="37"/>
        <v>#N/A</v>
      </c>
      <c r="IG8" s="24" t="e">
        <f t="shared" si="37"/>
        <v>#N/A</v>
      </c>
      <c r="IH8" s="24" t="e">
        <f t="shared" si="37"/>
        <v>#N/A</v>
      </c>
      <c r="II8" s="24" t="e">
        <f t="shared" si="37"/>
        <v>#N/A</v>
      </c>
      <c r="IK8" s="17">
        <f>$D$8</f>
        <v>2.31</v>
      </c>
      <c r="IL8" s="24" t="e">
        <f t="shared" si="51"/>
        <v>#N/A</v>
      </c>
      <c r="IM8" s="24" t="e">
        <f t="shared" si="38"/>
        <v>#N/A</v>
      </c>
      <c r="IN8" s="24" t="e">
        <f t="shared" si="38"/>
        <v>#N/A</v>
      </c>
      <c r="IO8" s="24" t="e">
        <f t="shared" si="38"/>
        <v>#N/A</v>
      </c>
      <c r="IP8" s="24" t="e">
        <f t="shared" si="38"/>
        <v>#N/A</v>
      </c>
      <c r="IQ8" s="24" t="e">
        <f t="shared" si="38"/>
        <v>#N/A</v>
      </c>
      <c r="IR8" s="24" t="e">
        <f t="shared" si="38"/>
        <v>#N/A</v>
      </c>
      <c r="IS8" s="24" t="e">
        <f t="shared" si="38"/>
        <v>#N/A</v>
      </c>
      <c r="IT8" s="24" t="e">
        <f t="shared" si="38"/>
        <v>#N/A</v>
      </c>
      <c r="IV8" s="17">
        <f>$D$8</f>
        <v>2.31</v>
      </c>
      <c r="IW8" s="24">
        <f t="shared" si="52"/>
        <v>0</v>
      </c>
      <c r="IX8" s="24">
        <f t="shared" si="39"/>
        <v>0</v>
      </c>
      <c r="IY8" s="24">
        <f t="shared" si="39"/>
        <v>0</v>
      </c>
      <c r="IZ8" s="24">
        <f t="shared" si="39"/>
        <v>0</v>
      </c>
      <c r="JA8" s="24">
        <f t="shared" si="39"/>
        <v>0</v>
      </c>
      <c r="JB8" s="24">
        <f t="shared" si="39"/>
        <v>0</v>
      </c>
      <c r="JC8" s="24">
        <f t="shared" si="39"/>
        <v>0</v>
      </c>
      <c r="JD8" s="24">
        <f t="shared" si="39"/>
        <v>0</v>
      </c>
      <c r="JE8" s="24">
        <f t="shared" si="39"/>
        <v>0</v>
      </c>
    </row>
    <row r="9" spans="1:265" ht="15">
      <c r="A9" s="33">
        <f>COUNT($D$6:D9)/$B$4*$B$1</f>
        <v>4</v>
      </c>
      <c r="B9" s="3">
        <f t="shared" si="53"/>
        <v>4</v>
      </c>
      <c r="C9" s="3">
        <f t="shared" si="53"/>
        <v>4</v>
      </c>
      <c r="D9" s="4">
        <f>SALIDA!D9</f>
        <v>3.71</v>
      </c>
      <c r="E9" s="43">
        <f>SALIDA!J9:J16</f>
        <v>176.49</v>
      </c>
      <c r="F9" s="20" t="e">
        <f t="shared" si="13"/>
        <v>#N/A</v>
      </c>
      <c r="G9" s="20" t="e">
        <f t="shared" si="14"/>
        <v>#N/A</v>
      </c>
      <c r="H9" s="20" t="e">
        <f t="shared" si="15"/>
        <v>#N/A</v>
      </c>
      <c r="I9" s="20" t="e">
        <f t="shared" si="16"/>
        <v>#N/A</v>
      </c>
      <c r="J9" s="20" t="e">
        <f t="shared" si="17"/>
        <v>#N/A</v>
      </c>
      <c r="K9" s="20" t="e">
        <f t="shared" si="18"/>
        <v>#N/A</v>
      </c>
      <c r="L9" s="20" t="e">
        <f t="shared" si="19"/>
        <v>#N/A</v>
      </c>
      <c r="M9" s="20" t="e">
        <f t="shared" si="20"/>
        <v>#N/A</v>
      </c>
      <c r="N9" s="20" t="e">
        <f t="shared" si="21"/>
        <v>#N/A</v>
      </c>
      <c r="P9" s="21">
        <f t="shared" si="22"/>
        <v>68719476736</v>
      </c>
      <c r="Q9" s="21">
        <f t="shared" si="22"/>
        <v>17179869184</v>
      </c>
      <c r="R9" s="21">
        <f t="shared" si="22"/>
        <v>4294967296</v>
      </c>
      <c r="S9" s="21">
        <f t="shared" si="22"/>
        <v>1073741824</v>
      </c>
      <c r="T9" s="21">
        <f t="shared" si="22"/>
        <v>268435456</v>
      </c>
      <c r="U9" s="21">
        <f t="shared" si="22"/>
        <v>67108864</v>
      </c>
      <c r="V9" s="21">
        <f t="shared" si="22"/>
        <v>16777216</v>
      </c>
      <c r="W9" s="21">
        <f t="shared" si="22"/>
        <v>4194304</v>
      </c>
      <c r="X9" s="21">
        <f t="shared" si="22"/>
        <v>1048576</v>
      </c>
      <c r="Y9" s="21">
        <f t="shared" si="22"/>
        <v>262144</v>
      </c>
      <c r="Z9" s="21">
        <f t="shared" si="23"/>
        <v>65536</v>
      </c>
      <c r="AA9" s="21">
        <f t="shared" si="23"/>
        <v>16384</v>
      </c>
      <c r="AB9" s="21">
        <f t="shared" si="23"/>
        <v>4096</v>
      </c>
      <c r="AC9" s="21">
        <f t="shared" si="23"/>
        <v>1024</v>
      </c>
      <c r="AD9" s="21">
        <f t="shared" si="23"/>
        <v>256</v>
      </c>
      <c r="AE9" s="21">
        <f t="shared" si="23"/>
        <v>64</v>
      </c>
      <c r="AF9" s="21">
        <f t="shared" si="23"/>
        <v>16</v>
      </c>
      <c r="AG9" s="32">
        <f t="shared" si="40"/>
        <v>4</v>
      </c>
      <c r="AH9" s="21">
        <f t="shared" si="24"/>
        <v>1</v>
      </c>
      <c r="AI9" s="22"/>
      <c r="AJ9" s="3">
        <f t="shared" si="25"/>
        <v>46265794.560000002</v>
      </c>
      <c r="AK9" s="3">
        <f t="shared" si="25"/>
        <v>11566448.640000001</v>
      </c>
      <c r="AL9" s="3">
        <f t="shared" si="25"/>
        <v>2891612.1600000001</v>
      </c>
      <c r="AM9" s="3">
        <f t="shared" si="25"/>
        <v>722903.04000000004</v>
      </c>
      <c r="AN9" s="3">
        <f t="shared" si="25"/>
        <v>180725.76000000001</v>
      </c>
      <c r="AO9" s="3">
        <f t="shared" si="25"/>
        <v>45181.440000000002</v>
      </c>
      <c r="AP9" s="3">
        <f t="shared" si="25"/>
        <v>11295.36</v>
      </c>
      <c r="AQ9" s="3">
        <f t="shared" si="25"/>
        <v>2823.84</v>
      </c>
      <c r="AR9" s="3">
        <f t="shared" si="25"/>
        <v>705.96</v>
      </c>
      <c r="AS9" s="3">
        <f t="shared" si="26"/>
        <v>176.49</v>
      </c>
      <c r="AU9" s="15">
        <f>$U$5</f>
        <v>3202860761145</v>
      </c>
      <c r="AV9" s="15">
        <f>$V$5</f>
        <v>367428536133</v>
      </c>
      <c r="AW9" s="15">
        <f>$W$5</f>
        <v>42364319625</v>
      </c>
      <c r="AX9" s="15">
        <f>$X$5</f>
        <v>4914341925</v>
      </c>
      <c r="AY9" s="15">
        <f>$Y$5</f>
        <v>574304985</v>
      </c>
      <c r="AZ9" s="15">
        <f>$Z$5</f>
        <v>67731333</v>
      </c>
      <c r="BA9" s="15">
        <f>$AA$5</f>
        <v>8080425</v>
      </c>
      <c r="BB9" s="15">
        <f>$AB$5</f>
        <v>978405</v>
      </c>
      <c r="BC9" s="15">
        <f>$AC$5</f>
        <v>120825</v>
      </c>
      <c r="BD9" s="15">
        <f>$AD$5</f>
        <v>15333</v>
      </c>
      <c r="BF9" s="54" t="e">
        <f>$AO$5</f>
        <v>#N/A</v>
      </c>
      <c r="BG9" s="15">
        <f>$V$5</f>
        <v>367428536133</v>
      </c>
      <c r="BH9" s="15">
        <f>$W$5</f>
        <v>42364319625</v>
      </c>
      <c r="BI9" s="15">
        <f>$X$5</f>
        <v>4914341925</v>
      </c>
      <c r="BJ9" s="15">
        <f>$Y$5</f>
        <v>574304985</v>
      </c>
      <c r="BK9" s="15">
        <f>$Z$5</f>
        <v>67731333</v>
      </c>
      <c r="BL9" s="15">
        <f>$AA$5</f>
        <v>8080425</v>
      </c>
      <c r="BM9" s="15">
        <f>$AB$5</f>
        <v>978405</v>
      </c>
      <c r="BN9" s="15">
        <f>$AC$5</f>
        <v>120825</v>
      </c>
      <c r="BO9" s="15">
        <f>$AD$5</f>
        <v>15333</v>
      </c>
      <c r="BQ9" s="15">
        <f>$U$5</f>
        <v>3202860761145</v>
      </c>
      <c r="BR9" s="54" t="e">
        <f>$AO$5</f>
        <v>#N/A</v>
      </c>
      <c r="BS9" s="15">
        <f>$W$5</f>
        <v>42364319625</v>
      </c>
      <c r="BT9" s="15">
        <f>$X$5</f>
        <v>4914341925</v>
      </c>
      <c r="BU9" s="15">
        <f>$Y$5</f>
        <v>574304985</v>
      </c>
      <c r="BV9" s="15">
        <f>$Z$5</f>
        <v>67731333</v>
      </c>
      <c r="BW9" s="15">
        <f>$AA$5</f>
        <v>8080425</v>
      </c>
      <c r="BX9" s="15">
        <f>$AB$5</f>
        <v>978405</v>
      </c>
      <c r="BY9" s="15">
        <f>$AC$5</f>
        <v>120825</v>
      </c>
      <c r="BZ9" s="15">
        <f>$AD$5</f>
        <v>15333</v>
      </c>
      <c r="CB9" s="15">
        <f>$U$5</f>
        <v>3202860761145</v>
      </c>
      <c r="CC9" s="53">
        <f>$V$5</f>
        <v>367428536133</v>
      </c>
      <c r="CD9" s="54" t="e">
        <f>$AO$5</f>
        <v>#N/A</v>
      </c>
      <c r="CE9" s="15">
        <f>$X$5</f>
        <v>4914341925</v>
      </c>
      <c r="CF9" s="15">
        <f>$Y$5</f>
        <v>574304985</v>
      </c>
      <c r="CG9" s="15">
        <f>$Z$5</f>
        <v>67731333</v>
      </c>
      <c r="CH9" s="15">
        <f>$AA$5</f>
        <v>8080425</v>
      </c>
      <c r="CI9" s="15">
        <f>$AB$5</f>
        <v>978405</v>
      </c>
      <c r="CJ9" s="15">
        <f>$AC$5</f>
        <v>120825</v>
      </c>
      <c r="CK9" s="15">
        <f>$AD$5</f>
        <v>15333</v>
      </c>
      <c r="CM9" s="15">
        <f>$U$5</f>
        <v>3202860761145</v>
      </c>
      <c r="CN9" s="15">
        <f>$V$5</f>
        <v>367428536133</v>
      </c>
      <c r="CO9" s="15">
        <f>$W$5</f>
        <v>42364319625</v>
      </c>
      <c r="CP9" s="54" t="e">
        <f>$AO$5</f>
        <v>#N/A</v>
      </c>
      <c r="CQ9" s="15">
        <f>$Y$5</f>
        <v>574304985</v>
      </c>
      <c r="CR9" s="15">
        <f>$Z$5</f>
        <v>67731333</v>
      </c>
      <c r="CS9" s="15">
        <f>$AA$5</f>
        <v>8080425</v>
      </c>
      <c r="CT9" s="15">
        <f>$AB$5</f>
        <v>978405</v>
      </c>
      <c r="CU9" s="15">
        <f>$AC$5</f>
        <v>120825</v>
      </c>
      <c r="CV9" s="15">
        <f>$AD$5</f>
        <v>15333</v>
      </c>
      <c r="CX9" s="15">
        <f>$U$5</f>
        <v>3202860761145</v>
      </c>
      <c r="CY9" s="15">
        <f>$V$5</f>
        <v>367428536133</v>
      </c>
      <c r="CZ9" s="15">
        <f>$W$5</f>
        <v>42364319625</v>
      </c>
      <c r="DA9" s="15">
        <f>$X$5</f>
        <v>4914341925</v>
      </c>
      <c r="DB9" s="54" t="e">
        <f>$AO$5</f>
        <v>#N/A</v>
      </c>
      <c r="DC9" s="15">
        <f>$Z$5</f>
        <v>67731333</v>
      </c>
      <c r="DD9" s="15">
        <f>$AA$5</f>
        <v>8080425</v>
      </c>
      <c r="DE9" s="15">
        <f>$AB$5</f>
        <v>978405</v>
      </c>
      <c r="DF9" s="15">
        <f>$AC$5</f>
        <v>120825</v>
      </c>
      <c r="DG9" s="15">
        <f>$AD$5</f>
        <v>15333</v>
      </c>
      <c r="DI9" s="15">
        <f>$U$5</f>
        <v>3202860761145</v>
      </c>
      <c r="DJ9" s="15">
        <f>$V$5</f>
        <v>367428536133</v>
      </c>
      <c r="DK9" s="15">
        <f>$W$5</f>
        <v>42364319625</v>
      </c>
      <c r="DL9" s="15">
        <f>$X$5</f>
        <v>4914341925</v>
      </c>
      <c r="DM9" s="15">
        <f>$Y$5</f>
        <v>574304985</v>
      </c>
      <c r="DN9" s="54" t="e">
        <f>$AO$5</f>
        <v>#N/A</v>
      </c>
      <c r="DO9" s="15">
        <f>$AA$5</f>
        <v>8080425</v>
      </c>
      <c r="DP9" s="15">
        <f>$AB$5</f>
        <v>978405</v>
      </c>
      <c r="DQ9" s="15">
        <f>$AC$5</f>
        <v>120825</v>
      </c>
      <c r="DR9" s="15">
        <f>$AD$5</f>
        <v>15333</v>
      </c>
      <c r="DS9" s="15"/>
      <c r="DT9" s="15">
        <f>$U$5</f>
        <v>3202860761145</v>
      </c>
      <c r="DU9" s="15">
        <f>$V$5</f>
        <v>367428536133</v>
      </c>
      <c r="DV9" s="15">
        <f>$W$5</f>
        <v>42364319625</v>
      </c>
      <c r="DW9" s="15">
        <f>$X$5</f>
        <v>4914341925</v>
      </c>
      <c r="DX9" s="15">
        <f>$Y$5</f>
        <v>574304985</v>
      </c>
      <c r="DY9" s="15">
        <f>$Z$5</f>
        <v>67731333</v>
      </c>
      <c r="DZ9" s="54" t="e">
        <f>$AO$5</f>
        <v>#N/A</v>
      </c>
      <c r="EA9" s="15">
        <f>$AB$5</f>
        <v>978405</v>
      </c>
      <c r="EB9" s="15">
        <f>$AC$5</f>
        <v>120825</v>
      </c>
      <c r="EC9" s="15">
        <f>$AD$5</f>
        <v>15333</v>
      </c>
      <c r="EE9" s="15">
        <f>$U$5</f>
        <v>3202860761145</v>
      </c>
      <c r="EF9" s="15">
        <f>$V$5</f>
        <v>367428536133</v>
      </c>
      <c r="EG9" s="15">
        <f>$W$5</f>
        <v>42364319625</v>
      </c>
      <c r="EH9" s="15">
        <f>$X$5</f>
        <v>4914341925</v>
      </c>
      <c r="EI9" s="15">
        <f>$Y$5</f>
        <v>574304985</v>
      </c>
      <c r="EJ9" s="15">
        <f>$Z$5</f>
        <v>67731333</v>
      </c>
      <c r="EK9" s="15">
        <f>$AA$5</f>
        <v>8080425</v>
      </c>
      <c r="EL9" s="54" t="e">
        <f>$AO$5</f>
        <v>#N/A</v>
      </c>
      <c r="EM9" s="15">
        <f>$AC$5</f>
        <v>120825</v>
      </c>
      <c r="EN9" s="15">
        <f>$AD$5</f>
        <v>15333</v>
      </c>
      <c r="EP9" s="15">
        <f>$U$5</f>
        <v>3202860761145</v>
      </c>
      <c r="EQ9" s="15">
        <f>$V$5</f>
        <v>367428536133</v>
      </c>
      <c r="ER9" s="15">
        <f>$W$5</f>
        <v>42364319625</v>
      </c>
      <c r="ES9" s="15">
        <f>$X$5</f>
        <v>4914341925</v>
      </c>
      <c r="ET9" s="15">
        <f>$Y$5</f>
        <v>574304985</v>
      </c>
      <c r="EU9" s="15">
        <f>$Z$5</f>
        <v>67731333</v>
      </c>
      <c r="EV9" s="15">
        <f>$AA$5</f>
        <v>8080425</v>
      </c>
      <c r="EW9" s="15">
        <f>$AB$5</f>
        <v>978405</v>
      </c>
      <c r="EX9" s="54" t="e">
        <f>$AO$5</f>
        <v>#N/A</v>
      </c>
      <c r="EY9" s="15">
        <f>$AD$5</f>
        <v>15333</v>
      </c>
      <c r="FA9" s="15">
        <f>$U$5</f>
        <v>3202860761145</v>
      </c>
      <c r="FB9" s="15">
        <f>$V$5</f>
        <v>367428536133</v>
      </c>
      <c r="FC9" s="15">
        <f>$W$5</f>
        <v>42364319625</v>
      </c>
      <c r="FD9" s="15">
        <f>$X$5</f>
        <v>4914341925</v>
      </c>
      <c r="FE9" s="15">
        <f>$Y$5</f>
        <v>574304985</v>
      </c>
      <c r="FF9" s="15">
        <f>$Z$5</f>
        <v>67731333</v>
      </c>
      <c r="FG9" s="15">
        <f>$AA$5</f>
        <v>8080425</v>
      </c>
      <c r="FH9" s="15">
        <f>$AB$5</f>
        <v>978405</v>
      </c>
      <c r="FI9" s="15">
        <f>$AC$5</f>
        <v>120825</v>
      </c>
      <c r="FJ9" s="54" t="e">
        <f>$AO$5</f>
        <v>#N/A</v>
      </c>
      <c r="FO9" s="3" t="e">
        <f>FI4/BC4</f>
        <v>#N/A</v>
      </c>
      <c r="FW9" s="6"/>
      <c r="FX9" s="3" t="e">
        <f>FG4/BA4</f>
        <v>#N/A</v>
      </c>
      <c r="GG9" s="3" t="e">
        <f>FD4/AX4</f>
        <v>#N/A</v>
      </c>
      <c r="GJ9" s="3" t="e">
        <f>ER4/AW4</f>
        <v>#N/A</v>
      </c>
      <c r="GM9" s="3" t="e">
        <f>EF4/AV4</f>
        <v>#N/A</v>
      </c>
      <c r="GP9" s="3" t="e">
        <f>DT4/AU4</f>
        <v>#N/A</v>
      </c>
      <c r="GS9" s="3" t="e">
        <f t="shared" si="27"/>
        <v>#N/A</v>
      </c>
      <c r="GT9" s="3" t="e">
        <f t="shared" si="28"/>
        <v>#N/A</v>
      </c>
      <c r="GU9" s="3" t="e">
        <f t="shared" si="29"/>
        <v>#N/A</v>
      </c>
      <c r="GV9" s="3" t="e">
        <f t="shared" si="30"/>
        <v>#N/A</v>
      </c>
      <c r="GW9" s="3" t="e">
        <f t="shared" si="31"/>
        <v>#N/A</v>
      </c>
      <c r="GX9" s="3" t="e">
        <f t="shared" si="32"/>
        <v>#N/A</v>
      </c>
      <c r="GY9" s="3" t="e">
        <f t="shared" si="33"/>
        <v>#N/A</v>
      </c>
      <c r="GZ9" s="3" t="e">
        <f t="shared" si="34"/>
        <v>#N/A</v>
      </c>
      <c r="HA9" s="3" t="e">
        <f t="shared" si="35"/>
        <v>#N/A</v>
      </c>
      <c r="HB9" s="3" t="e">
        <f t="shared" si="41"/>
        <v>#N/A</v>
      </c>
      <c r="HD9" s="17">
        <f>$D$9</f>
        <v>3.71</v>
      </c>
      <c r="HE9" s="23" t="e">
        <f t="shared" si="36"/>
        <v>#N/A</v>
      </c>
      <c r="HF9" s="23" t="e">
        <f t="shared" si="36"/>
        <v>#N/A</v>
      </c>
      <c r="HG9" s="23" t="e">
        <f t="shared" si="36"/>
        <v>#N/A</v>
      </c>
      <c r="HH9" s="23" t="e">
        <f t="shared" si="36"/>
        <v>#N/A</v>
      </c>
      <c r="HI9" s="23" t="e">
        <f t="shared" si="36"/>
        <v>#N/A</v>
      </c>
      <c r="HJ9" s="23" t="e">
        <f t="shared" si="36"/>
        <v>#N/A</v>
      </c>
      <c r="HK9" s="23" t="e">
        <f t="shared" si="36"/>
        <v>#N/A</v>
      </c>
      <c r="HL9" s="23" t="e">
        <f t="shared" si="36"/>
        <v>#N/A</v>
      </c>
      <c r="HM9" s="23" t="e">
        <f t="shared" si="36"/>
        <v>#N/A</v>
      </c>
      <c r="HO9" s="17">
        <f>$D$9</f>
        <v>3.71</v>
      </c>
      <c r="HP9" s="24" t="e">
        <f t="shared" si="42"/>
        <v>#N/A</v>
      </c>
      <c r="HQ9" s="24" t="e">
        <f t="shared" si="43"/>
        <v>#N/A</v>
      </c>
      <c r="HR9" s="24" t="e">
        <f t="shared" si="44"/>
        <v>#N/A</v>
      </c>
      <c r="HS9" s="24" t="e">
        <f t="shared" si="45"/>
        <v>#N/A</v>
      </c>
      <c r="HT9" s="24" t="e">
        <f t="shared" si="46"/>
        <v>#N/A</v>
      </c>
      <c r="HU9" s="24" t="e">
        <f t="shared" si="47"/>
        <v>#N/A</v>
      </c>
      <c r="HV9" s="24" t="e">
        <f t="shared" si="48"/>
        <v>#N/A</v>
      </c>
      <c r="HW9" s="24" t="e">
        <f t="shared" si="49"/>
        <v>#N/A</v>
      </c>
      <c r="HX9" s="24" t="e">
        <f t="shared" si="50"/>
        <v>#N/A</v>
      </c>
      <c r="HZ9" s="17">
        <f>$D$9</f>
        <v>3.71</v>
      </c>
      <c r="IA9" s="24" t="e">
        <f t="shared" si="37"/>
        <v>#N/A</v>
      </c>
      <c r="IB9" s="24" t="e">
        <f t="shared" si="37"/>
        <v>#N/A</v>
      </c>
      <c r="IC9" s="24" t="e">
        <f t="shared" si="37"/>
        <v>#N/A</v>
      </c>
      <c r="ID9" s="24" t="e">
        <f t="shared" si="37"/>
        <v>#N/A</v>
      </c>
      <c r="IE9" s="24" t="e">
        <f t="shared" si="37"/>
        <v>#N/A</v>
      </c>
      <c r="IF9" s="24" t="e">
        <f t="shared" si="37"/>
        <v>#N/A</v>
      </c>
      <c r="IG9" s="24" t="e">
        <f t="shared" si="37"/>
        <v>#N/A</v>
      </c>
      <c r="IH9" s="24" t="e">
        <f t="shared" si="37"/>
        <v>#N/A</v>
      </c>
      <c r="II9" s="24" t="e">
        <f t="shared" si="37"/>
        <v>#N/A</v>
      </c>
      <c r="IK9" s="17">
        <f>$D$9</f>
        <v>3.71</v>
      </c>
      <c r="IL9" s="24" t="e">
        <f t="shared" si="51"/>
        <v>#N/A</v>
      </c>
      <c r="IM9" s="24" t="e">
        <f t="shared" si="38"/>
        <v>#N/A</v>
      </c>
      <c r="IN9" s="24" t="e">
        <f t="shared" si="38"/>
        <v>#N/A</v>
      </c>
      <c r="IO9" s="24" t="e">
        <f t="shared" si="38"/>
        <v>#N/A</v>
      </c>
      <c r="IP9" s="24" t="e">
        <f t="shared" si="38"/>
        <v>#N/A</v>
      </c>
      <c r="IQ9" s="24" t="e">
        <f t="shared" si="38"/>
        <v>#N/A</v>
      </c>
      <c r="IR9" s="24" t="e">
        <f t="shared" si="38"/>
        <v>#N/A</v>
      </c>
      <c r="IS9" s="24" t="e">
        <f t="shared" si="38"/>
        <v>#N/A</v>
      </c>
      <c r="IT9" s="24" t="e">
        <f t="shared" si="38"/>
        <v>#N/A</v>
      </c>
      <c r="IV9" s="17">
        <f>$D$9</f>
        <v>3.71</v>
      </c>
      <c r="IW9" s="24">
        <f t="shared" si="52"/>
        <v>0</v>
      </c>
      <c r="IX9" s="24">
        <f t="shared" si="39"/>
        <v>0</v>
      </c>
      <c r="IY9" s="24">
        <f t="shared" si="39"/>
        <v>0</v>
      </c>
      <c r="IZ9" s="24">
        <f t="shared" si="39"/>
        <v>0</v>
      </c>
      <c r="JA9" s="24">
        <f t="shared" si="39"/>
        <v>0</v>
      </c>
      <c r="JB9" s="24">
        <f t="shared" si="39"/>
        <v>0</v>
      </c>
      <c r="JC9" s="24">
        <f t="shared" si="39"/>
        <v>0</v>
      </c>
      <c r="JD9" s="24">
        <f t="shared" si="39"/>
        <v>0</v>
      </c>
      <c r="JE9" s="24">
        <f t="shared" si="39"/>
        <v>0</v>
      </c>
    </row>
    <row r="10" spans="1:265" ht="15">
      <c r="A10" s="33">
        <f>COUNT($D$6:D10)/$B$4*$B$1</f>
        <v>5</v>
      </c>
      <c r="B10" s="3">
        <f t="shared" si="53"/>
        <v>5</v>
      </c>
      <c r="C10" s="3">
        <f t="shared" si="53"/>
        <v>5</v>
      </c>
      <c r="D10" s="4">
        <f>SALIDA!D10</f>
        <v>5.27</v>
      </c>
      <c r="E10" s="43">
        <f>SALIDA!J10:J17</f>
        <v>207.79</v>
      </c>
      <c r="F10" s="20" t="e">
        <f t="shared" si="13"/>
        <v>#N/A</v>
      </c>
      <c r="G10" s="20" t="e">
        <f t="shared" si="14"/>
        <v>#N/A</v>
      </c>
      <c r="H10" s="20" t="e">
        <f t="shared" si="15"/>
        <v>#N/A</v>
      </c>
      <c r="I10" s="20" t="e">
        <f t="shared" si="16"/>
        <v>#N/A</v>
      </c>
      <c r="J10" s="20" t="e">
        <f t="shared" si="17"/>
        <v>#N/A</v>
      </c>
      <c r="K10" s="20" t="e">
        <f t="shared" si="18"/>
        <v>#N/A</v>
      </c>
      <c r="L10" s="20" t="e">
        <f t="shared" si="19"/>
        <v>#N/A</v>
      </c>
      <c r="M10" s="20" t="e">
        <f t="shared" si="20"/>
        <v>#N/A</v>
      </c>
      <c r="N10" s="20" t="e">
        <f t="shared" si="21"/>
        <v>#N/A</v>
      </c>
      <c r="P10" s="21">
        <f t="shared" si="22"/>
        <v>3814697265625</v>
      </c>
      <c r="Q10" s="21">
        <f t="shared" si="22"/>
        <v>762939453125</v>
      </c>
      <c r="R10" s="21">
        <f t="shared" si="22"/>
        <v>152587890625</v>
      </c>
      <c r="S10" s="21">
        <f t="shared" si="22"/>
        <v>30517578125</v>
      </c>
      <c r="T10" s="21">
        <f t="shared" si="22"/>
        <v>6103515625</v>
      </c>
      <c r="U10" s="21">
        <f t="shared" si="22"/>
        <v>1220703125</v>
      </c>
      <c r="V10" s="21">
        <f t="shared" si="22"/>
        <v>244140625</v>
      </c>
      <c r="W10" s="21">
        <f t="shared" si="22"/>
        <v>48828125</v>
      </c>
      <c r="X10" s="21">
        <f t="shared" si="22"/>
        <v>9765625</v>
      </c>
      <c r="Y10" s="21">
        <f t="shared" si="22"/>
        <v>1953125</v>
      </c>
      <c r="Z10" s="21">
        <f t="shared" si="23"/>
        <v>390625</v>
      </c>
      <c r="AA10" s="21">
        <f t="shared" si="23"/>
        <v>78125</v>
      </c>
      <c r="AB10" s="21">
        <f t="shared" si="23"/>
        <v>15625</v>
      </c>
      <c r="AC10" s="21">
        <f t="shared" si="23"/>
        <v>3125</v>
      </c>
      <c r="AD10" s="21">
        <f t="shared" si="23"/>
        <v>625</v>
      </c>
      <c r="AE10" s="21">
        <f t="shared" si="23"/>
        <v>125</v>
      </c>
      <c r="AF10" s="21">
        <f t="shared" si="23"/>
        <v>25</v>
      </c>
      <c r="AG10" s="32">
        <f t="shared" si="40"/>
        <v>5</v>
      </c>
      <c r="AH10" s="21">
        <f t="shared" si="24"/>
        <v>1</v>
      </c>
      <c r="AI10" s="22"/>
      <c r="AJ10" s="3">
        <f t="shared" si="25"/>
        <v>405839843.75</v>
      </c>
      <c r="AK10" s="3">
        <f t="shared" si="25"/>
        <v>81167968.75</v>
      </c>
      <c r="AL10" s="3">
        <f t="shared" si="25"/>
        <v>16233593.75</v>
      </c>
      <c r="AM10" s="3">
        <f t="shared" si="25"/>
        <v>3246718.75</v>
      </c>
      <c r="AN10" s="3">
        <f t="shared" si="25"/>
        <v>649343.75</v>
      </c>
      <c r="AO10" s="3">
        <f t="shared" si="25"/>
        <v>129868.75</v>
      </c>
      <c r="AP10" s="3">
        <f t="shared" si="25"/>
        <v>25973.75</v>
      </c>
      <c r="AQ10" s="3">
        <f t="shared" si="25"/>
        <v>5194.75</v>
      </c>
      <c r="AR10" s="3">
        <f t="shared" si="25"/>
        <v>1038.95</v>
      </c>
      <c r="AS10" s="3">
        <f t="shared" si="26"/>
        <v>207.79</v>
      </c>
      <c r="AU10" s="15">
        <f>$T$5</f>
        <v>28037802953445</v>
      </c>
      <c r="AV10" s="15">
        <f>$U$5</f>
        <v>3202860761145</v>
      </c>
      <c r="AW10" s="15">
        <f>$V$5</f>
        <v>367428536133</v>
      </c>
      <c r="AX10" s="15">
        <f>$W$5</f>
        <v>42364319625</v>
      </c>
      <c r="AY10" s="15">
        <f>$X$5</f>
        <v>4914341925</v>
      </c>
      <c r="AZ10" s="15">
        <f>$Y$5</f>
        <v>574304985</v>
      </c>
      <c r="BA10" s="15">
        <f>$Z$5</f>
        <v>67731333</v>
      </c>
      <c r="BB10" s="15">
        <f>$AA$5</f>
        <v>8080425</v>
      </c>
      <c r="BC10" s="15">
        <f>$AB$5</f>
        <v>978405</v>
      </c>
      <c r="BD10" s="15">
        <f>$AC$5</f>
        <v>120825</v>
      </c>
      <c r="BF10" s="54" t="e">
        <f>$AN$5</f>
        <v>#N/A</v>
      </c>
      <c r="BG10" s="15">
        <f>$U$5</f>
        <v>3202860761145</v>
      </c>
      <c r="BH10" s="15">
        <f>$V$5</f>
        <v>367428536133</v>
      </c>
      <c r="BI10" s="15">
        <f>$W$5</f>
        <v>42364319625</v>
      </c>
      <c r="BJ10" s="15">
        <f>$X$5</f>
        <v>4914341925</v>
      </c>
      <c r="BK10" s="15">
        <f>$Y$5</f>
        <v>574304985</v>
      </c>
      <c r="BL10" s="15">
        <f>$Z$5</f>
        <v>67731333</v>
      </c>
      <c r="BM10" s="15">
        <f>$AA$5</f>
        <v>8080425</v>
      </c>
      <c r="BN10" s="15">
        <f>$AB$5</f>
        <v>978405</v>
      </c>
      <c r="BO10" s="15">
        <f>$AC$5</f>
        <v>120825</v>
      </c>
      <c r="BQ10" s="15">
        <f>$T$5</f>
        <v>28037802953445</v>
      </c>
      <c r="BR10" s="54" t="e">
        <f>$AN$5</f>
        <v>#N/A</v>
      </c>
      <c r="BS10" s="15">
        <f>$V$5</f>
        <v>367428536133</v>
      </c>
      <c r="BT10" s="15">
        <f>$W$5</f>
        <v>42364319625</v>
      </c>
      <c r="BU10" s="15">
        <f>$X$5</f>
        <v>4914341925</v>
      </c>
      <c r="BV10" s="15">
        <f>$Y$5</f>
        <v>574304985</v>
      </c>
      <c r="BW10" s="15">
        <f>$Z$5</f>
        <v>67731333</v>
      </c>
      <c r="BX10" s="15">
        <f>$AA$5</f>
        <v>8080425</v>
      </c>
      <c r="BY10" s="15">
        <f>$AB$5</f>
        <v>978405</v>
      </c>
      <c r="BZ10" s="15">
        <f>$AC$5</f>
        <v>120825</v>
      </c>
      <c r="CB10" s="15">
        <f>$T$5</f>
        <v>28037802953445</v>
      </c>
      <c r="CC10" s="53">
        <f>$U$5</f>
        <v>3202860761145</v>
      </c>
      <c r="CD10" s="54" t="e">
        <f>$AN$5</f>
        <v>#N/A</v>
      </c>
      <c r="CE10" s="15">
        <f>$W$5</f>
        <v>42364319625</v>
      </c>
      <c r="CF10" s="15">
        <f>$X$5</f>
        <v>4914341925</v>
      </c>
      <c r="CG10" s="15">
        <f>$Y$5</f>
        <v>574304985</v>
      </c>
      <c r="CH10" s="15">
        <f>$Z$5</f>
        <v>67731333</v>
      </c>
      <c r="CI10" s="15">
        <f>$AA$5</f>
        <v>8080425</v>
      </c>
      <c r="CJ10" s="15">
        <f>$AB$5</f>
        <v>978405</v>
      </c>
      <c r="CK10" s="15">
        <f>$AC$5</f>
        <v>120825</v>
      </c>
      <c r="CM10" s="15">
        <f>$T$5</f>
        <v>28037802953445</v>
      </c>
      <c r="CN10" s="15">
        <f>$U$5</f>
        <v>3202860761145</v>
      </c>
      <c r="CO10" s="15">
        <f>$V$5</f>
        <v>367428536133</v>
      </c>
      <c r="CP10" s="54" t="e">
        <f>$AN$5</f>
        <v>#N/A</v>
      </c>
      <c r="CQ10" s="15">
        <f>$X$5</f>
        <v>4914341925</v>
      </c>
      <c r="CR10" s="15">
        <f>$Y$5</f>
        <v>574304985</v>
      </c>
      <c r="CS10" s="15">
        <f>$Z$5</f>
        <v>67731333</v>
      </c>
      <c r="CT10" s="15">
        <f>$AA$5</f>
        <v>8080425</v>
      </c>
      <c r="CU10" s="15">
        <f>$AB$5</f>
        <v>978405</v>
      </c>
      <c r="CV10" s="15">
        <f>$AC$5</f>
        <v>120825</v>
      </c>
      <c r="CX10" s="15">
        <f>$T$5</f>
        <v>28037802953445</v>
      </c>
      <c r="CY10" s="15">
        <f>$U$5</f>
        <v>3202860761145</v>
      </c>
      <c r="CZ10" s="15">
        <f>$V$5</f>
        <v>367428536133</v>
      </c>
      <c r="DA10" s="15">
        <f>$W$5</f>
        <v>42364319625</v>
      </c>
      <c r="DB10" s="54" t="e">
        <f>$AN$5</f>
        <v>#N/A</v>
      </c>
      <c r="DC10" s="15">
        <f>$Y$5</f>
        <v>574304985</v>
      </c>
      <c r="DD10" s="15">
        <f>$Z$5</f>
        <v>67731333</v>
      </c>
      <c r="DE10" s="15">
        <f>$AA$5</f>
        <v>8080425</v>
      </c>
      <c r="DF10" s="15">
        <f>$AB$5</f>
        <v>978405</v>
      </c>
      <c r="DG10" s="15">
        <f>$AC$5</f>
        <v>120825</v>
      </c>
      <c r="DI10" s="15">
        <f>$T$5</f>
        <v>28037802953445</v>
      </c>
      <c r="DJ10" s="15">
        <f>$U$5</f>
        <v>3202860761145</v>
      </c>
      <c r="DK10" s="15">
        <f>$V$5</f>
        <v>367428536133</v>
      </c>
      <c r="DL10" s="15">
        <f>$W$5</f>
        <v>42364319625</v>
      </c>
      <c r="DM10" s="15">
        <f>$X$5</f>
        <v>4914341925</v>
      </c>
      <c r="DN10" s="54" t="e">
        <f>$AN$5</f>
        <v>#N/A</v>
      </c>
      <c r="DO10" s="15">
        <f>$Z$5</f>
        <v>67731333</v>
      </c>
      <c r="DP10" s="15">
        <f>$AA$5</f>
        <v>8080425</v>
      </c>
      <c r="DQ10" s="15">
        <f>$AB$5</f>
        <v>978405</v>
      </c>
      <c r="DR10" s="15">
        <f>$AC$5</f>
        <v>120825</v>
      </c>
      <c r="DT10" s="15">
        <f>$T$5</f>
        <v>28037802953445</v>
      </c>
      <c r="DU10" s="15">
        <f>$U$5</f>
        <v>3202860761145</v>
      </c>
      <c r="DV10" s="15">
        <f>$V$5</f>
        <v>367428536133</v>
      </c>
      <c r="DW10" s="15">
        <f>$W$5</f>
        <v>42364319625</v>
      </c>
      <c r="DX10" s="15">
        <f>$X$5</f>
        <v>4914341925</v>
      </c>
      <c r="DY10" s="15">
        <f>$Y$5</f>
        <v>574304985</v>
      </c>
      <c r="DZ10" s="54" t="e">
        <f>$AN$5</f>
        <v>#N/A</v>
      </c>
      <c r="EA10" s="15">
        <f>$AA$5</f>
        <v>8080425</v>
      </c>
      <c r="EB10" s="15">
        <f>$AB$5</f>
        <v>978405</v>
      </c>
      <c r="EC10" s="15">
        <f>$AC$5</f>
        <v>120825</v>
      </c>
      <c r="EE10" s="15">
        <f>$T$5</f>
        <v>28037802953445</v>
      </c>
      <c r="EF10" s="15">
        <f>$U$5</f>
        <v>3202860761145</v>
      </c>
      <c r="EG10" s="15">
        <f>$V$5</f>
        <v>367428536133</v>
      </c>
      <c r="EH10" s="15">
        <f>$W$5</f>
        <v>42364319625</v>
      </c>
      <c r="EI10" s="15">
        <f>$X$5</f>
        <v>4914341925</v>
      </c>
      <c r="EJ10" s="15">
        <f>$Y$5</f>
        <v>574304985</v>
      </c>
      <c r="EK10" s="15">
        <f>$Z$5</f>
        <v>67731333</v>
      </c>
      <c r="EL10" s="54" t="e">
        <f>$AN$5</f>
        <v>#N/A</v>
      </c>
      <c r="EM10" s="15">
        <f>$AB$5</f>
        <v>978405</v>
      </c>
      <c r="EN10" s="15">
        <f>$AC$5</f>
        <v>120825</v>
      </c>
      <c r="EP10" s="15">
        <f>$T$5</f>
        <v>28037802953445</v>
      </c>
      <c r="EQ10" s="15">
        <f>$U$5</f>
        <v>3202860761145</v>
      </c>
      <c r="ER10" s="15">
        <f>$V$5</f>
        <v>367428536133</v>
      </c>
      <c r="ES10" s="15">
        <f>$W$5</f>
        <v>42364319625</v>
      </c>
      <c r="ET10" s="15">
        <f>$X$5</f>
        <v>4914341925</v>
      </c>
      <c r="EU10" s="15">
        <f>$Y$5</f>
        <v>574304985</v>
      </c>
      <c r="EV10" s="15">
        <f>$Z$5</f>
        <v>67731333</v>
      </c>
      <c r="EW10" s="15">
        <f>$AA$5</f>
        <v>8080425</v>
      </c>
      <c r="EX10" s="54" t="e">
        <f>$AN$5</f>
        <v>#N/A</v>
      </c>
      <c r="EY10" s="15">
        <f>$AC$5</f>
        <v>120825</v>
      </c>
      <c r="FA10" s="15">
        <f>$T$5</f>
        <v>28037802953445</v>
      </c>
      <c r="FB10" s="15">
        <f>$U$5</f>
        <v>3202860761145</v>
      </c>
      <c r="FC10" s="15">
        <f>$V$5</f>
        <v>367428536133</v>
      </c>
      <c r="FD10" s="15">
        <f>$W$5</f>
        <v>42364319625</v>
      </c>
      <c r="FE10" s="15">
        <f>$X$5</f>
        <v>4914341925</v>
      </c>
      <c r="FF10" s="15">
        <f>$Y$5</f>
        <v>574304985</v>
      </c>
      <c r="FG10" s="15">
        <f>$Z$5</f>
        <v>67731333</v>
      </c>
      <c r="FH10" s="15">
        <f>$AA$5</f>
        <v>8080425</v>
      </c>
      <c r="FI10" s="15">
        <f>$AB$5</f>
        <v>978405</v>
      </c>
      <c r="FJ10" s="54" t="e">
        <f>$AN$5</f>
        <v>#N/A</v>
      </c>
      <c r="GJ10" s="3" t="e">
        <f>FC4/AW4</f>
        <v>#N/A</v>
      </c>
      <c r="GM10" s="3" t="e">
        <f>EQ4/AV4</f>
        <v>#N/A</v>
      </c>
      <c r="GP10" s="3" t="e">
        <f>EE4/AU4</f>
        <v>#N/A</v>
      </c>
      <c r="GS10" s="3" t="e">
        <f t="shared" si="27"/>
        <v>#N/A</v>
      </c>
      <c r="GT10" s="3" t="e">
        <f t="shared" si="28"/>
        <v>#N/A</v>
      </c>
      <c r="GU10" s="3" t="e">
        <f t="shared" si="29"/>
        <v>#N/A</v>
      </c>
      <c r="GV10" s="3" t="e">
        <f t="shared" si="30"/>
        <v>#N/A</v>
      </c>
      <c r="GW10" s="3" t="e">
        <f t="shared" si="31"/>
        <v>#N/A</v>
      </c>
      <c r="GX10" s="3" t="e">
        <f t="shared" si="32"/>
        <v>#N/A</v>
      </c>
      <c r="GY10" s="3" t="e">
        <f t="shared" si="33"/>
        <v>#N/A</v>
      </c>
      <c r="GZ10" s="3" t="e">
        <f t="shared" si="34"/>
        <v>#N/A</v>
      </c>
      <c r="HA10" s="3" t="e">
        <f t="shared" si="35"/>
        <v>#N/A</v>
      </c>
      <c r="HB10" s="3" t="e">
        <f t="shared" si="41"/>
        <v>#N/A</v>
      </c>
      <c r="HD10" s="17">
        <f>$D$10</f>
        <v>5.27</v>
      </c>
      <c r="HE10" s="23" t="e">
        <f t="shared" si="36"/>
        <v>#N/A</v>
      </c>
      <c r="HF10" s="23" t="e">
        <f t="shared" si="36"/>
        <v>#N/A</v>
      </c>
      <c r="HG10" s="23" t="e">
        <f t="shared" si="36"/>
        <v>#N/A</v>
      </c>
      <c r="HH10" s="23" t="e">
        <f t="shared" si="36"/>
        <v>#N/A</v>
      </c>
      <c r="HI10" s="23" t="e">
        <f t="shared" si="36"/>
        <v>#N/A</v>
      </c>
      <c r="HJ10" s="23" t="e">
        <f t="shared" si="36"/>
        <v>#N/A</v>
      </c>
      <c r="HK10" s="23" t="e">
        <f t="shared" si="36"/>
        <v>#N/A</v>
      </c>
      <c r="HL10" s="23" t="e">
        <f t="shared" si="36"/>
        <v>#N/A</v>
      </c>
      <c r="HM10" s="23" t="e">
        <f t="shared" si="36"/>
        <v>#N/A</v>
      </c>
      <c r="HO10" s="17">
        <f>$D$10</f>
        <v>5.27</v>
      </c>
      <c r="HP10" s="24" t="e">
        <f t="shared" si="42"/>
        <v>#N/A</v>
      </c>
      <c r="HQ10" s="24" t="e">
        <f t="shared" si="43"/>
        <v>#N/A</v>
      </c>
      <c r="HR10" s="24" t="e">
        <f t="shared" si="44"/>
        <v>#N/A</v>
      </c>
      <c r="HS10" s="24" t="e">
        <f t="shared" si="45"/>
        <v>#N/A</v>
      </c>
      <c r="HT10" s="24" t="e">
        <f t="shared" si="46"/>
        <v>#N/A</v>
      </c>
      <c r="HU10" s="24" t="e">
        <f t="shared" si="47"/>
        <v>#N/A</v>
      </c>
      <c r="HV10" s="24" t="e">
        <f t="shared" si="48"/>
        <v>#N/A</v>
      </c>
      <c r="HW10" s="24" t="e">
        <f t="shared" si="49"/>
        <v>#N/A</v>
      </c>
      <c r="HX10" s="24" t="e">
        <f t="shared" si="50"/>
        <v>#N/A</v>
      </c>
      <c r="HZ10" s="17">
        <f>$D$10</f>
        <v>5.27</v>
      </c>
      <c r="IA10" s="24" t="e">
        <f t="shared" si="37"/>
        <v>#N/A</v>
      </c>
      <c r="IB10" s="24" t="e">
        <f t="shared" si="37"/>
        <v>#N/A</v>
      </c>
      <c r="IC10" s="24" t="e">
        <f t="shared" si="37"/>
        <v>#N/A</v>
      </c>
      <c r="ID10" s="24" t="e">
        <f t="shared" si="37"/>
        <v>#N/A</v>
      </c>
      <c r="IE10" s="24" t="e">
        <f t="shared" si="37"/>
        <v>#N/A</v>
      </c>
      <c r="IF10" s="24" t="e">
        <f t="shared" si="37"/>
        <v>#N/A</v>
      </c>
      <c r="IG10" s="24" t="e">
        <f t="shared" si="37"/>
        <v>#N/A</v>
      </c>
      <c r="IH10" s="24" t="e">
        <f t="shared" si="37"/>
        <v>#N/A</v>
      </c>
      <c r="II10" s="24" t="e">
        <f t="shared" si="37"/>
        <v>#N/A</v>
      </c>
      <c r="IK10" s="17">
        <f>$D$10</f>
        <v>5.27</v>
      </c>
      <c r="IL10" s="24" t="e">
        <f t="shared" si="51"/>
        <v>#N/A</v>
      </c>
      <c r="IM10" s="24" t="e">
        <f t="shared" si="38"/>
        <v>#N/A</v>
      </c>
      <c r="IN10" s="24" t="e">
        <f t="shared" si="38"/>
        <v>#N/A</v>
      </c>
      <c r="IO10" s="24" t="e">
        <f t="shared" si="38"/>
        <v>#N/A</v>
      </c>
      <c r="IP10" s="24" t="e">
        <f t="shared" si="38"/>
        <v>#N/A</v>
      </c>
      <c r="IQ10" s="24" t="e">
        <f t="shared" si="38"/>
        <v>#N/A</v>
      </c>
      <c r="IR10" s="24" t="e">
        <f t="shared" si="38"/>
        <v>#N/A</v>
      </c>
      <c r="IS10" s="24" t="e">
        <f t="shared" si="38"/>
        <v>#N/A</v>
      </c>
      <c r="IT10" s="24" t="e">
        <f t="shared" si="38"/>
        <v>#N/A</v>
      </c>
      <c r="IV10" s="17">
        <f>$D$10</f>
        <v>5.27</v>
      </c>
      <c r="IW10" s="24">
        <f t="shared" si="52"/>
        <v>0</v>
      </c>
      <c r="IX10" s="24">
        <f t="shared" si="39"/>
        <v>0</v>
      </c>
      <c r="IY10" s="24">
        <f t="shared" si="39"/>
        <v>0</v>
      </c>
      <c r="IZ10" s="24">
        <f t="shared" si="39"/>
        <v>0</v>
      </c>
      <c r="JA10" s="24">
        <f t="shared" si="39"/>
        <v>0</v>
      </c>
      <c r="JB10" s="24">
        <f t="shared" si="39"/>
        <v>0</v>
      </c>
      <c r="JC10" s="24">
        <f t="shared" si="39"/>
        <v>0</v>
      </c>
      <c r="JD10" s="24">
        <f t="shared" si="39"/>
        <v>0</v>
      </c>
      <c r="JE10" s="24">
        <f t="shared" si="39"/>
        <v>0</v>
      </c>
    </row>
    <row r="11" spans="1:265" ht="15">
      <c r="A11" s="33">
        <f>COUNT($D$6:D11)/$B$4*$B$1</f>
        <v>6</v>
      </c>
      <c r="B11" s="3">
        <f t="shared" si="53"/>
        <v>6</v>
      </c>
      <c r="C11" s="3">
        <f t="shared" si="53"/>
        <v>6</v>
      </c>
      <c r="D11" s="4">
        <f>SALIDA!D11</f>
        <v>7.01</v>
      </c>
      <c r="E11" s="43">
        <f>SALIDA!J11:J18</f>
        <v>226.54</v>
      </c>
      <c r="F11" s="20" t="e">
        <f t="shared" si="13"/>
        <v>#N/A</v>
      </c>
      <c r="G11" s="20" t="e">
        <f t="shared" si="14"/>
        <v>#N/A</v>
      </c>
      <c r="H11" s="20" t="e">
        <f t="shared" si="15"/>
        <v>#N/A</v>
      </c>
      <c r="I11" s="20" t="e">
        <f t="shared" si="16"/>
        <v>#N/A</v>
      </c>
      <c r="J11" s="20" t="e">
        <f t="shared" si="17"/>
        <v>#N/A</v>
      </c>
      <c r="K11" s="20" t="e">
        <f t="shared" si="18"/>
        <v>#N/A</v>
      </c>
      <c r="L11" s="20" t="e">
        <f t="shared" si="19"/>
        <v>#N/A</v>
      </c>
      <c r="M11" s="20" t="e">
        <f t="shared" si="20"/>
        <v>#N/A</v>
      </c>
      <c r="N11" s="20" t="e">
        <f t="shared" si="21"/>
        <v>#N/A</v>
      </c>
      <c r="P11" s="21">
        <f t="shared" si="22"/>
        <v>101559956668416</v>
      </c>
      <c r="Q11" s="21">
        <f t="shared" si="22"/>
        <v>16926659444736</v>
      </c>
      <c r="R11" s="21">
        <f t="shared" si="22"/>
        <v>2821109907456</v>
      </c>
      <c r="S11" s="21">
        <f t="shared" si="22"/>
        <v>470184984576</v>
      </c>
      <c r="T11" s="21">
        <f t="shared" si="22"/>
        <v>78364164096</v>
      </c>
      <c r="U11" s="21">
        <f t="shared" si="22"/>
        <v>13060694016</v>
      </c>
      <c r="V11" s="21">
        <f t="shared" si="22"/>
        <v>2176782336</v>
      </c>
      <c r="W11" s="21">
        <f t="shared" si="22"/>
        <v>362797056</v>
      </c>
      <c r="X11" s="21">
        <f t="shared" si="22"/>
        <v>60466176</v>
      </c>
      <c r="Y11" s="21">
        <f t="shared" si="22"/>
        <v>10077696</v>
      </c>
      <c r="Z11" s="21">
        <f t="shared" si="23"/>
        <v>1679616</v>
      </c>
      <c r="AA11" s="21">
        <f t="shared" si="23"/>
        <v>279936</v>
      </c>
      <c r="AB11" s="21">
        <f t="shared" si="23"/>
        <v>46656</v>
      </c>
      <c r="AC11" s="21">
        <f t="shared" si="23"/>
        <v>7776</v>
      </c>
      <c r="AD11" s="21">
        <f t="shared" si="23"/>
        <v>1296</v>
      </c>
      <c r="AE11" s="21">
        <f t="shared" si="23"/>
        <v>216</v>
      </c>
      <c r="AF11" s="21">
        <f t="shared" si="23"/>
        <v>36</v>
      </c>
      <c r="AG11" s="32">
        <f t="shared" si="40"/>
        <v>6</v>
      </c>
      <c r="AH11" s="21">
        <f t="shared" si="24"/>
        <v>1</v>
      </c>
      <c r="AI11" s="22"/>
      <c r="AJ11" s="3">
        <f t="shared" si="25"/>
        <v>2283001251.8400002</v>
      </c>
      <c r="AK11" s="3">
        <f t="shared" si="25"/>
        <v>380500208.63999999</v>
      </c>
      <c r="AL11" s="3">
        <f t="shared" si="25"/>
        <v>63416701.439999998</v>
      </c>
      <c r="AM11" s="3">
        <f t="shared" si="25"/>
        <v>10569450.24</v>
      </c>
      <c r="AN11" s="3">
        <f t="shared" si="25"/>
        <v>1761575.04</v>
      </c>
      <c r="AO11" s="3">
        <f t="shared" si="25"/>
        <v>293595.83999999997</v>
      </c>
      <c r="AP11" s="3">
        <f t="shared" si="25"/>
        <v>48932.639999999999</v>
      </c>
      <c r="AQ11" s="3">
        <f t="shared" si="25"/>
        <v>8155.44</v>
      </c>
      <c r="AR11" s="3">
        <f t="shared" si="25"/>
        <v>1359.24</v>
      </c>
      <c r="AS11" s="3">
        <f t="shared" si="26"/>
        <v>226.54</v>
      </c>
      <c r="AU11" s="15">
        <f>$S$5</f>
        <v>246324856379625</v>
      </c>
      <c r="AV11" s="15">
        <f>$T$5</f>
        <v>28037802953445</v>
      </c>
      <c r="AW11" s="15">
        <f>$U$5</f>
        <v>3202860761145</v>
      </c>
      <c r="AX11" s="15">
        <f>$V$5</f>
        <v>367428536133</v>
      </c>
      <c r="AY11" s="15">
        <f>$W$5</f>
        <v>42364319625</v>
      </c>
      <c r="AZ11" s="15">
        <f>$X$5</f>
        <v>4914341925</v>
      </c>
      <c r="BA11" s="15">
        <f>$Y$5</f>
        <v>574304985</v>
      </c>
      <c r="BB11" s="15">
        <f>$Z$5</f>
        <v>67731333</v>
      </c>
      <c r="BC11" s="15">
        <f>$AA$5</f>
        <v>8080425</v>
      </c>
      <c r="BD11" s="15">
        <f>$AB$5</f>
        <v>978405</v>
      </c>
      <c r="BF11" s="54" t="e">
        <f>$AM$5</f>
        <v>#N/A</v>
      </c>
      <c r="BG11" s="15">
        <f>$T$5</f>
        <v>28037802953445</v>
      </c>
      <c r="BH11" s="15">
        <f>$U$5</f>
        <v>3202860761145</v>
      </c>
      <c r="BI11" s="15">
        <f>$V$5</f>
        <v>367428536133</v>
      </c>
      <c r="BJ11" s="15">
        <f>$W$5</f>
        <v>42364319625</v>
      </c>
      <c r="BK11" s="15">
        <f>$X$5</f>
        <v>4914341925</v>
      </c>
      <c r="BL11" s="15">
        <f>$Y$5</f>
        <v>574304985</v>
      </c>
      <c r="BM11" s="15">
        <f>$Z$5</f>
        <v>67731333</v>
      </c>
      <c r="BN11" s="15">
        <f>$AA$5</f>
        <v>8080425</v>
      </c>
      <c r="BO11" s="15">
        <f>$AB$5</f>
        <v>978405</v>
      </c>
      <c r="BQ11" s="15">
        <f>$S$5</f>
        <v>246324856379625</v>
      </c>
      <c r="BR11" s="54" t="e">
        <f>$AM$5</f>
        <v>#N/A</v>
      </c>
      <c r="BS11" s="15">
        <f>$U$5</f>
        <v>3202860761145</v>
      </c>
      <c r="BT11" s="15">
        <f>$V$5</f>
        <v>367428536133</v>
      </c>
      <c r="BU11" s="15">
        <f>$W$5</f>
        <v>42364319625</v>
      </c>
      <c r="BV11" s="15">
        <f>$X$5</f>
        <v>4914341925</v>
      </c>
      <c r="BW11" s="15">
        <f>$Y$5</f>
        <v>574304985</v>
      </c>
      <c r="BX11" s="15">
        <f>$Z$5</f>
        <v>67731333</v>
      </c>
      <c r="BY11" s="15">
        <f>$AA$5</f>
        <v>8080425</v>
      </c>
      <c r="BZ11" s="15">
        <f>$AB$5</f>
        <v>978405</v>
      </c>
      <c r="CB11" s="15">
        <f>$S$5</f>
        <v>246324856379625</v>
      </c>
      <c r="CC11" s="53">
        <f>$T$5</f>
        <v>28037802953445</v>
      </c>
      <c r="CD11" s="54" t="e">
        <f>$AM$5</f>
        <v>#N/A</v>
      </c>
      <c r="CE11" s="15">
        <f>$V$5</f>
        <v>367428536133</v>
      </c>
      <c r="CF11" s="15">
        <f>$W$5</f>
        <v>42364319625</v>
      </c>
      <c r="CG11" s="15">
        <f>$X$5</f>
        <v>4914341925</v>
      </c>
      <c r="CH11" s="15">
        <f>$Y$5</f>
        <v>574304985</v>
      </c>
      <c r="CI11" s="15">
        <f>$Z$5</f>
        <v>67731333</v>
      </c>
      <c r="CJ11" s="15">
        <f>$AA$5</f>
        <v>8080425</v>
      </c>
      <c r="CK11" s="15">
        <f>$AB$5</f>
        <v>978405</v>
      </c>
      <c r="CM11" s="15">
        <f>$S$5</f>
        <v>246324856379625</v>
      </c>
      <c r="CN11" s="15">
        <f>$T$5</f>
        <v>28037802953445</v>
      </c>
      <c r="CO11" s="15">
        <f>$U$5</f>
        <v>3202860761145</v>
      </c>
      <c r="CP11" s="54" t="e">
        <f>$AM$5</f>
        <v>#N/A</v>
      </c>
      <c r="CQ11" s="15">
        <f>$W$5</f>
        <v>42364319625</v>
      </c>
      <c r="CR11" s="15">
        <f>$X$5</f>
        <v>4914341925</v>
      </c>
      <c r="CS11" s="15">
        <f>$Y$5</f>
        <v>574304985</v>
      </c>
      <c r="CT11" s="15">
        <f>$Z$5</f>
        <v>67731333</v>
      </c>
      <c r="CU11" s="15">
        <f>$AA$5</f>
        <v>8080425</v>
      </c>
      <c r="CV11" s="15">
        <f>$AB$5</f>
        <v>978405</v>
      </c>
      <c r="CX11" s="15">
        <f>$S$5</f>
        <v>246324856379625</v>
      </c>
      <c r="CY11" s="15">
        <f>$T$5</f>
        <v>28037802953445</v>
      </c>
      <c r="CZ11" s="15">
        <f>$U$5</f>
        <v>3202860761145</v>
      </c>
      <c r="DA11" s="15">
        <f>$V$5</f>
        <v>367428536133</v>
      </c>
      <c r="DB11" s="54" t="e">
        <f>$AM$5</f>
        <v>#N/A</v>
      </c>
      <c r="DC11" s="15">
        <f>$X$5</f>
        <v>4914341925</v>
      </c>
      <c r="DD11" s="15">
        <f>$Y$5</f>
        <v>574304985</v>
      </c>
      <c r="DE11" s="15">
        <f>$Z$5</f>
        <v>67731333</v>
      </c>
      <c r="DF11" s="15">
        <f>$AA$5</f>
        <v>8080425</v>
      </c>
      <c r="DG11" s="15">
        <f>$AB$5</f>
        <v>978405</v>
      </c>
      <c r="DI11" s="15">
        <f>$S$5</f>
        <v>246324856379625</v>
      </c>
      <c r="DJ11" s="15">
        <f>$T$5</f>
        <v>28037802953445</v>
      </c>
      <c r="DK11" s="15">
        <f>$U$5</f>
        <v>3202860761145</v>
      </c>
      <c r="DL11" s="15">
        <f>$V$5</f>
        <v>367428536133</v>
      </c>
      <c r="DM11" s="15">
        <f>$W$5</f>
        <v>42364319625</v>
      </c>
      <c r="DN11" s="54" t="e">
        <f>$AM$5</f>
        <v>#N/A</v>
      </c>
      <c r="DO11" s="15">
        <f>$Y$5</f>
        <v>574304985</v>
      </c>
      <c r="DP11" s="15">
        <f>$Z$5</f>
        <v>67731333</v>
      </c>
      <c r="DQ11" s="15">
        <f>$AA$5</f>
        <v>8080425</v>
      </c>
      <c r="DR11" s="15">
        <f>$AB$5</f>
        <v>978405</v>
      </c>
      <c r="DT11" s="15">
        <f>$S$5</f>
        <v>246324856379625</v>
      </c>
      <c r="DU11" s="15">
        <f>$T$5</f>
        <v>28037802953445</v>
      </c>
      <c r="DV11" s="15">
        <f>$U$5</f>
        <v>3202860761145</v>
      </c>
      <c r="DW11" s="15">
        <f>$V$5</f>
        <v>367428536133</v>
      </c>
      <c r="DX11" s="15">
        <f>$W$5</f>
        <v>42364319625</v>
      </c>
      <c r="DY11" s="15">
        <f>$X$5</f>
        <v>4914341925</v>
      </c>
      <c r="DZ11" s="54" t="e">
        <f>$AM$5</f>
        <v>#N/A</v>
      </c>
      <c r="EA11" s="15">
        <f>$Z$5</f>
        <v>67731333</v>
      </c>
      <c r="EB11" s="15">
        <f>$AA$5</f>
        <v>8080425</v>
      </c>
      <c r="EC11" s="15">
        <f>$AB$5</f>
        <v>978405</v>
      </c>
      <c r="EE11" s="15">
        <f>$S$5</f>
        <v>246324856379625</v>
      </c>
      <c r="EF11" s="15">
        <f>$T$5</f>
        <v>28037802953445</v>
      </c>
      <c r="EG11" s="15">
        <f>$U$5</f>
        <v>3202860761145</v>
      </c>
      <c r="EH11" s="15">
        <f>$V$5</f>
        <v>367428536133</v>
      </c>
      <c r="EI11" s="15">
        <f>$W$5</f>
        <v>42364319625</v>
      </c>
      <c r="EJ11" s="15">
        <f>$X$5</f>
        <v>4914341925</v>
      </c>
      <c r="EK11" s="15">
        <f>$Y$5</f>
        <v>574304985</v>
      </c>
      <c r="EL11" s="54" t="e">
        <f>$AM$5</f>
        <v>#N/A</v>
      </c>
      <c r="EM11" s="15">
        <f>$AA$5</f>
        <v>8080425</v>
      </c>
      <c r="EN11" s="15">
        <f>$AB$5</f>
        <v>978405</v>
      </c>
      <c r="EP11" s="15">
        <f>$S$5</f>
        <v>246324856379625</v>
      </c>
      <c r="EQ11" s="15">
        <f>$T$5</f>
        <v>28037802953445</v>
      </c>
      <c r="ER11" s="15">
        <f>$U$5</f>
        <v>3202860761145</v>
      </c>
      <c r="ES11" s="15">
        <f>$V$5</f>
        <v>367428536133</v>
      </c>
      <c r="ET11" s="15">
        <f>$W$5</f>
        <v>42364319625</v>
      </c>
      <c r="EU11" s="15">
        <f>$X$5</f>
        <v>4914341925</v>
      </c>
      <c r="EV11" s="15">
        <f>$Y$5</f>
        <v>574304985</v>
      </c>
      <c r="EW11" s="15">
        <f>$Z$5</f>
        <v>67731333</v>
      </c>
      <c r="EX11" s="54" t="e">
        <f>$AM$5</f>
        <v>#N/A</v>
      </c>
      <c r="EY11" s="15">
        <f>$AB$5</f>
        <v>978405</v>
      </c>
      <c r="FA11" s="15">
        <f>$S$5</f>
        <v>246324856379625</v>
      </c>
      <c r="FB11" s="15">
        <f>$T$5</f>
        <v>28037802953445</v>
      </c>
      <c r="FC11" s="15">
        <f>$U$5</f>
        <v>3202860761145</v>
      </c>
      <c r="FD11" s="15">
        <f>$V$5</f>
        <v>367428536133</v>
      </c>
      <c r="FE11" s="15">
        <f>$W$5</f>
        <v>42364319625</v>
      </c>
      <c r="FF11" s="15">
        <f>$X$5</f>
        <v>4914341925</v>
      </c>
      <c r="FG11" s="15">
        <f>$Y$5</f>
        <v>574304985</v>
      </c>
      <c r="FH11" s="15">
        <f>$Z$5</f>
        <v>67731333</v>
      </c>
      <c r="FI11" s="15">
        <f>$AA$5</f>
        <v>8080425</v>
      </c>
      <c r="FJ11" s="54" t="e">
        <f>$AM$5</f>
        <v>#N/A</v>
      </c>
      <c r="FQ11" s="6"/>
      <c r="GM11" s="3" t="e">
        <f>FB4/AV4</f>
        <v>#N/A</v>
      </c>
      <c r="GP11" s="3" t="e">
        <f>EP4/AU4</f>
        <v>#N/A</v>
      </c>
      <c r="GS11" s="3" t="e">
        <f t="shared" si="27"/>
        <v>#N/A</v>
      </c>
      <c r="GT11" s="3" t="e">
        <f t="shared" si="28"/>
        <v>#N/A</v>
      </c>
      <c r="GU11" s="3" t="e">
        <f t="shared" si="29"/>
        <v>#N/A</v>
      </c>
      <c r="GV11" s="3" t="e">
        <f t="shared" si="30"/>
        <v>#N/A</v>
      </c>
      <c r="GW11" s="3" t="e">
        <f t="shared" si="31"/>
        <v>#N/A</v>
      </c>
      <c r="GX11" s="3" t="e">
        <f t="shared" si="32"/>
        <v>#N/A</v>
      </c>
      <c r="GY11" s="3" t="e">
        <f t="shared" si="33"/>
        <v>#N/A</v>
      </c>
      <c r="GZ11" s="3" t="e">
        <f t="shared" si="34"/>
        <v>#N/A</v>
      </c>
      <c r="HA11" s="3" t="e">
        <f t="shared" si="35"/>
        <v>#N/A</v>
      </c>
      <c r="HB11" s="3" t="e">
        <f t="shared" si="41"/>
        <v>#N/A</v>
      </c>
      <c r="HD11" s="17">
        <f>$D$11</f>
        <v>7.01</v>
      </c>
      <c r="HE11" s="23" t="e">
        <f t="shared" si="36"/>
        <v>#N/A</v>
      </c>
      <c r="HF11" s="23" t="e">
        <f t="shared" si="36"/>
        <v>#N/A</v>
      </c>
      <c r="HG11" s="23" t="e">
        <f t="shared" si="36"/>
        <v>#N/A</v>
      </c>
      <c r="HH11" s="23" t="e">
        <f t="shared" si="36"/>
        <v>#N/A</v>
      </c>
      <c r="HI11" s="23" t="e">
        <f t="shared" si="36"/>
        <v>#N/A</v>
      </c>
      <c r="HJ11" s="23" t="e">
        <f t="shared" si="36"/>
        <v>#N/A</v>
      </c>
      <c r="HK11" s="23" t="e">
        <f t="shared" si="36"/>
        <v>#N/A</v>
      </c>
      <c r="HL11" s="23" t="e">
        <f t="shared" si="36"/>
        <v>#N/A</v>
      </c>
      <c r="HM11" s="23" t="e">
        <f t="shared" si="36"/>
        <v>#N/A</v>
      </c>
      <c r="HO11" s="17">
        <f>$D$11</f>
        <v>7.01</v>
      </c>
      <c r="HP11" s="24" t="e">
        <f t="shared" si="42"/>
        <v>#N/A</v>
      </c>
      <c r="HQ11" s="24" t="e">
        <f t="shared" si="43"/>
        <v>#N/A</v>
      </c>
      <c r="HR11" s="24" t="e">
        <f t="shared" si="44"/>
        <v>#N/A</v>
      </c>
      <c r="HS11" s="24" t="e">
        <f t="shared" si="45"/>
        <v>#N/A</v>
      </c>
      <c r="HT11" s="24" t="e">
        <f t="shared" si="46"/>
        <v>#N/A</v>
      </c>
      <c r="HU11" s="24" t="e">
        <f t="shared" si="47"/>
        <v>#N/A</v>
      </c>
      <c r="HV11" s="24" t="e">
        <f t="shared" si="48"/>
        <v>#N/A</v>
      </c>
      <c r="HW11" s="24" t="e">
        <f t="shared" si="49"/>
        <v>#N/A</v>
      </c>
      <c r="HX11" s="24" t="e">
        <f t="shared" si="50"/>
        <v>#N/A</v>
      </c>
      <c r="HZ11" s="17">
        <f>$D$11</f>
        <v>7.01</v>
      </c>
      <c r="IA11" s="24" t="e">
        <f t="shared" si="37"/>
        <v>#N/A</v>
      </c>
      <c r="IB11" s="24" t="e">
        <f t="shared" si="37"/>
        <v>#N/A</v>
      </c>
      <c r="IC11" s="24" t="e">
        <f t="shared" si="37"/>
        <v>#N/A</v>
      </c>
      <c r="ID11" s="24" t="e">
        <f t="shared" si="37"/>
        <v>#N/A</v>
      </c>
      <c r="IE11" s="24" t="e">
        <f t="shared" si="37"/>
        <v>#N/A</v>
      </c>
      <c r="IF11" s="24" t="e">
        <f t="shared" si="37"/>
        <v>#N/A</v>
      </c>
      <c r="IG11" s="24" t="e">
        <f t="shared" si="37"/>
        <v>#N/A</v>
      </c>
      <c r="IH11" s="24" t="e">
        <f t="shared" si="37"/>
        <v>#N/A</v>
      </c>
      <c r="II11" s="24" t="e">
        <f t="shared" si="37"/>
        <v>#N/A</v>
      </c>
      <c r="IK11" s="17">
        <f>$D$11</f>
        <v>7.01</v>
      </c>
      <c r="IL11" s="24" t="e">
        <f t="shared" si="51"/>
        <v>#N/A</v>
      </c>
      <c r="IM11" s="24" t="e">
        <f t="shared" si="38"/>
        <v>#N/A</v>
      </c>
      <c r="IN11" s="24" t="e">
        <f t="shared" si="38"/>
        <v>#N/A</v>
      </c>
      <c r="IO11" s="24" t="e">
        <f t="shared" si="38"/>
        <v>#N/A</v>
      </c>
      <c r="IP11" s="24" t="e">
        <f t="shared" si="38"/>
        <v>#N/A</v>
      </c>
      <c r="IQ11" s="24" t="e">
        <f t="shared" si="38"/>
        <v>#N/A</v>
      </c>
      <c r="IR11" s="24" t="e">
        <f t="shared" si="38"/>
        <v>#N/A</v>
      </c>
      <c r="IS11" s="24" t="e">
        <f t="shared" si="38"/>
        <v>#N/A</v>
      </c>
      <c r="IT11" s="24" t="e">
        <f t="shared" si="38"/>
        <v>#N/A</v>
      </c>
      <c r="IV11" s="17">
        <f>$D$11</f>
        <v>7.01</v>
      </c>
      <c r="IW11" s="24">
        <f t="shared" si="52"/>
        <v>0</v>
      </c>
      <c r="IX11" s="24">
        <f t="shared" si="39"/>
        <v>0</v>
      </c>
      <c r="IY11" s="24">
        <f t="shared" si="39"/>
        <v>0</v>
      </c>
      <c r="IZ11" s="24">
        <f t="shared" si="39"/>
        <v>0</v>
      </c>
      <c r="JA11" s="24">
        <f t="shared" si="39"/>
        <v>0</v>
      </c>
      <c r="JB11" s="24">
        <f t="shared" si="39"/>
        <v>0</v>
      </c>
      <c r="JC11" s="24">
        <f t="shared" si="39"/>
        <v>0</v>
      </c>
      <c r="JD11" s="24">
        <f t="shared" si="39"/>
        <v>0</v>
      </c>
      <c r="JE11" s="24">
        <f t="shared" si="39"/>
        <v>0</v>
      </c>
    </row>
    <row r="12" spans="1:265" ht="15">
      <c r="A12" s="33">
        <f>COUNT($D$6:D12)/$B$4*$B$1</f>
        <v>7</v>
      </c>
      <c r="B12" s="3">
        <f t="shared" si="53"/>
        <v>7</v>
      </c>
      <c r="C12" s="3">
        <f t="shared" si="53"/>
        <v>7</v>
      </c>
      <c r="D12" s="4">
        <f>SALIDA!D12</f>
        <v>8.9</v>
      </c>
      <c r="E12" s="43">
        <f>SALIDA!J12:J19</f>
        <v>240.64</v>
      </c>
      <c r="F12" s="20" t="e">
        <f t="shared" si="13"/>
        <v>#N/A</v>
      </c>
      <c r="G12" s="20" t="e">
        <f t="shared" si="14"/>
        <v>#N/A</v>
      </c>
      <c r="H12" s="20" t="e">
        <f t="shared" si="15"/>
        <v>#N/A</v>
      </c>
      <c r="I12" s="20" t="e">
        <f t="shared" si="16"/>
        <v>#N/A</v>
      </c>
      <c r="J12" s="20" t="e">
        <f t="shared" si="17"/>
        <v>#N/A</v>
      </c>
      <c r="K12" s="20" t="e">
        <f t="shared" si="18"/>
        <v>#N/A</v>
      </c>
      <c r="L12" s="20" t="e">
        <f t="shared" si="19"/>
        <v>#N/A</v>
      </c>
      <c r="M12" s="20" t="e">
        <f t="shared" si="20"/>
        <v>#N/A</v>
      </c>
      <c r="N12" s="20" t="e">
        <f t="shared" si="21"/>
        <v>#N/A</v>
      </c>
      <c r="P12" s="21">
        <f t="shared" si="22"/>
        <v>1628413597910449</v>
      </c>
      <c r="Q12" s="21">
        <f t="shared" si="22"/>
        <v>232630513987207</v>
      </c>
      <c r="R12" s="21">
        <f t="shared" si="22"/>
        <v>33232930569601</v>
      </c>
      <c r="S12" s="21">
        <f t="shared" si="22"/>
        <v>4747561509943</v>
      </c>
      <c r="T12" s="21">
        <f t="shared" si="22"/>
        <v>678223072849</v>
      </c>
      <c r="U12" s="21">
        <f t="shared" si="22"/>
        <v>96889010407</v>
      </c>
      <c r="V12" s="21">
        <f t="shared" si="22"/>
        <v>13841287201</v>
      </c>
      <c r="W12" s="21">
        <f t="shared" si="22"/>
        <v>1977326743</v>
      </c>
      <c r="X12" s="21">
        <f t="shared" si="22"/>
        <v>282475249</v>
      </c>
      <c r="Y12" s="21">
        <f t="shared" si="22"/>
        <v>40353607</v>
      </c>
      <c r="Z12" s="21">
        <f t="shared" si="23"/>
        <v>5764801</v>
      </c>
      <c r="AA12" s="21">
        <f t="shared" si="23"/>
        <v>823543</v>
      </c>
      <c r="AB12" s="21">
        <f t="shared" si="23"/>
        <v>117649</v>
      </c>
      <c r="AC12" s="21">
        <f t="shared" si="23"/>
        <v>16807</v>
      </c>
      <c r="AD12" s="21">
        <f t="shared" si="23"/>
        <v>2401</v>
      </c>
      <c r="AE12" s="21">
        <f t="shared" si="23"/>
        <v>343</v>
      </c>
      <c r="AF12" s="21">
        <f t="shared" si="23"/>
        <v>49</v>
      </c>
      <c r="AG12" s="32">
        <f t="shared" si="40"/>
        <v>7</v>
      </c>
      <c r="AH12" s="21">
        <f t="shared" si="24"/>
        <v>1</v>
      </c>
      <c r="AI12" s="22"/>
      <c r="AJ12" s="3">
        <f t="shared" si="25"/>
        <v>9710691988.4799995</v>
      </c>
      <c r="AK12" s="3">
        <f t="shared" si="25"/>
        <v>1387241712.6399999</v>
      </c>
      <c r="AL12" s="3">
        <f t="shared" si="25"/>
        <v>198177387.51999998</v>
      </c>
      <c r="AM12" s="3">
        <f t="shared" si="25"/>
        <v>28311055.359999999</v>
      </c>
      <c r="AN12" s="3">
        <f t="shared" si="25"/>
        <v>4044436.48</v>
      </c>
      <c r="AO12" s="3">
        <f t="shared" si="25"/>
        <v>577776.64000000001</v>
      </c>
      <c r="AP12" s="3">
        <f t="shared" si="25"/>
        <v>82539.51999999999</v>
      </c>
      <c r="AQ12" s="3">
        <f t="shared" si="25"/>
        <v>11791.359999999999</v>
      </c>
      <c r="AR12" s="3">
        <f t="shared" si="25"/>
        <v>1684.48</v>
      </c>
      <c r="AS12" s="3">
        <f t="shared" si="26"/>
        <v>240.64</v>
      </c>
      <c r="AU12" s="15">
        <f>$R$5</f>
        <v>2170706132009733</v>
      </c>
      <c r="AV12" s="15">
        <f>$S$5</f>
        <v>246324856379625</v>
      </c>
      <c r="AW12" s="15">
        <f>$T$5</f>
        <v>28037802953445</v>
      </c>
      <c r="AX12" s="15">
        <f>$U$5</f>
        <v>3202860761145</v>
      </c>
      <c r="AY12" s="15">
        <f>$V$5</f>
        <v>367428536133</v>
      </c>
      <c r="AZ12" s="15">
        <f>$W$5</f>
        <v>42364319625</v>
      </c>
      <c r="BA12" s="15">
        <f>$X$5</f>
        <v>4914341925</v>
      </c>
      <c r="BB12" s="15">
        <f>$Y$5</f>
        <v>574304985</v>
      </c>
      <c r="BC12" s="15">
        <f>$Z$5</f>
        <v>67731333</v>
      </c>
      <c r="BD12" s="15">
        <f>$AA$5</f>
        <v>8080425</v>
      </c>
      <c r="BF12" s="54" t="e">
        <f>$AL$5</f>
        <v>#N/A</v>
      </c>
      <c r="BG12" s="15">
        <f>$S$5</f>
        <v>246324856379625</v>
      </c>
      <c r="BH12" s="15">
        <f>$T$5</f>
        <v>28037802953445</v>
      </c>
      <c r="BI12" s="15">
        <f>$U$5</f>
        <v>3202860761145</v>
      </c>
      <c r="BJ12" s="15">
        <f>$V$5</f>
        <v>367428536133</v>
      </c>
      <c r="BK12" s="15">
        <f>$W$5</f>
        <v>42364319625</v>
      </c>
      <c r="BL12" s="15">
        <f>$X$5</f>
        <v>4914341925</v>
      </c>
      <c r="BM12" s="15">
        <f>$Y$5</f>
        <v>574304985</v>
      </c>
      <c r="BN12" s="15">
        <f>$Z$5</f>
        <v>67731333</v>
      </c>
      <c r="BO12" s="15">
        <f>$AA$5</f>
        <v>8080425</v>
      </c>
      <c r="BQ12" s="15">
        <f>$R$5</f>
        <v>2170706132009733</v>
      </c>
      <c r="BR12" s="54" t="e">
        <f>$AL$5</f>
        <v>#N/A</v>
      </c>
      <c r="BS12" s="15">
        <f>$T$5</f>
        <v>28037802953445</v>
      </c>
      <c r="BT12" s="15">
        <f>$U$5</f>
        <v>3202860761145</v>
      </c>
      <c r="BU12" s="15">
        <f>$V$5</f>
        <v>367428536133</v>
      </c>
      <c r="BV12" s="15">
        <f>$W$5</f>
        <v>42364319625</v>
      </c>
      <c r="BW12" s="15">
        <f>$X$5</f>
        <v>4914341925</v>
      </c>
      <c r="BX12" s="15">
        <f>$Y$5</f>
        <v>574304985</v>
      </c>
      <c r="BY12" s="15">
        <f>$Z$5</f>
        <v>67731333</v>
      </c>
      <c r="BZ12" s="15">
        <f>$AA$5</f>
        <v>8080425</v>
      </c>
      <c r="CB12" s="15">
        <f>$R$5</f>
        <v>2170706132009733</v>
      </c>
      <c r="CC12" s="53">
        <f>$S$5</f>
        <v>246324856379625</v>
      </c>
      <c r="CD12" s="54" t="e">
        <f>$AL$5</f>
        <v>#N/A</v>
      </c>
      <c r="CE12" s="15">
        <f>$U$5</f>
        <v>3202860761145</v>
      </c>
      <c r="CF12" s="15">
        <f>$V$5</f>
        <v>367428536133</v>
      </c>
      <c r="CG12" s="15">
        <f>$W$5</f>
        <v>42364319625</v>
      </c>
      <c r="CH12" s="15">
        <f>$X$5</f>
        <v>4914341925</v>
      </c>
      <c r="CI12" s="15">
        <f>$Y$5</f>
        <v>574304985</v>
      </c>
      <c r="CJ12" s="15">
        <f>$Z$5</f>
        <v>67731333</v>
      </c>
      <c r="CK12" s="15">
        <f>$AA$5</f>
        <v>8080425</v>
      </c>
      <c r="CM12" s="15">
        <f>$R$5</f>
        <v>2170706132009733</v>
      </c>
      <c r="CN12" s="15">
        <f>$S$5</f>
        <v>246324856379625</v>
      </c>
      <c r="CO12" s="15">
        <f>$T$5</f>
        <v>28037802953445</v>
      </c>
      <c r="CP12" s="54" t="e">
        <f>$AL$5</f>
        <v>#N/A</v>
      </c>
      <c r="CQ12" s="15">
        <f>$V$5</f>
        <v>367428536133</v>
      </c>
      <c r="CR12" s="15">
        <f>$W$5</f>
        <v>42364319625</v>
      </c>
      <c r="CS12" s="15">
        <f>$X$5</f>
        <v>4914341925</v>
      </c>
      <c r="CT12" s="15">
        <f>$Y$5</f>
        <v>574304985</v>
      </c>
      <c r="CU12" s="15">
        <f>$Z$5</f>
        <v>67731333</v>
      </c>
      <c r="CV12" s="15">
        <f>$AA$5</f>
        <v>8080425</v>
      </c>
      <c r="CX12" s="15">
        <f>$R$5</f>
        <v>2170706132009733</v>
      </c>
      <c r="CY12" s="15">
        <f>$S$5</f>
        <v>246324856379625</v>
      </c>
      <c r="CZ12" s="15">
        <f>$T$5</f>
        <v>28037802953445</v>
      </c>
      <c r="DA12" s="15">
        <f>$U$5</f>
        <v>3202860761145</v>
      </c>
      <c r="DB12" s="54" t="e">
        <f>$AL$5</f>
        <v>#N/A</v>
      </c>
      <c r="DC12" s="15">
        <f>$W$5</f>
        <v>42364319625</v>
      </c>
      <c r="DD12" s="15">
        <f>$X$5</f>
        <v>4914341925</v>
      </c>
      <c r="DE12" s="15">
        <f>$Y$5</f>
        <v>574304985</v>
      </c>
      <c r="DF12" s="15">
        <f>$Z$5</f>
        <v>67731333</v>
      </c>
      <c r="DG12" s="15">
        <f>$AA$5</f>
        <v>8080425</v>
      </c>
      <c r="DI12" s="15">
        <f>$R$5</f>
        <v>2170706132009733</v>
      </c>
      <c r="DJ12" s="15">
        <f>$S$5</f>
        <v>246324856379625</v>
      </c>
      <c r="DK12" s="15">
        <f>$T$5</f>
        <v>28037802953445</v>
      </c>
      <c r="DL12" s="15">
        <f>$U$5</f>
        <v>3202860761145</v>
      </c>
      <c r="DM12" s="15">
        <f>$V$5</f>
        <v>367428536133</v>
      </c>
      <c r="DN12" s="54" t="e">
        <f>$AL$5</f>
        <v>#N/A</v>
      </c>
      <c r="DO12" s="15">
        <f>$X$5</f>
        <v>4914341925</v>
      </c>
      <c r="DP12" s="15">
        <f>$Y$5</f>
        <v>574304985</v>
      </c>
      <c r="DQ12" s="15">
        <f>$Z$5</f>
        <v>67731333</v>
      </c>
      <c r="DR12" s="15">
        <f>$AA$5</f>
        <v>8080425</v>
      </c>
      <c r="DT12" s="15">
        <f>$R$5</f>
        <v>2170706132009733</v>
      </c>
      <c r="DU12" s="15">
        <f>$S$5</f>
        <v>246324856379625</v>
      </c>
      <c r="DV12" s="15">
        <f>$T$5</f>
        <v>28037802953445</v>
      </c>
      <c r="DW12" s="15">
        <f>$U$5</f>
        <v>3202860761145</v>
      </c>
      <c r="DX12" s="15">
        <f>$V$5</f>
        <v>367428536133</v>
      </c>
      <c r="DY12" s="15">
        <f>$W$5</f>
        <v>42364319625</v>
      </c>
      <c r="DZ12" s="54" t="e">
        <f>$AL$5</f>
        <v>#N/A</v>
      </c>
      <c r="EA12" s="15">
        <f>$Y$5</f>
        <v>574304985</v>
      </c>
      <c r="EB12" s="15">
        <f>$Z$5</f>
        <v>67731333</v>
      </c>
      <c r="EC12" s="15">
        <f>$AA$5</f>
        <v>8080425</v>
      </c>
      <c r="EE12" s="15">
        <f>$R$5</f>
        <v>2170706132009733</v>
      </c>
      <c r="EF12" s="15">
        <f>$S$5</f>
        <v>246324856379625</v>
      </c>
      <c r="EG12" s="15">
        <f>$T$5</f>
        <v>28037802953445</v>
      </c>
      <c r="EH12" s="15">
        <f>$U$5</f>
        <v>3202860761145</v>
      </c>
      <c r="EI12" s="15">
        <f>$V$5</f>
        <v>367428536133</v>
      </c>
      <c r="EJ12" s="15">
        <f>$W$5</f>
        <v>42364319625</v>
      </c>
      <c r="EK12" s="15">
        <f>$X$5</f>
        <v>4914341925</v>
      </c>
      <c r="EL12" s="54" t="e">
        <f>$AL$5</f>
        <v>#N/A</v>
      </c>
      <c r="EM12" s="15">
        <f>$Z$5</f>
        <v>67731333</v>
      </c>
      <c r="EN12" s="15">
        <f>$AA$5</f>
        <v>8080425</v>
      </c>
      <c r="EP12" s="15">
        <f>$R$5</f>
        <v>2170706132009733</v>
      </c>
      <c r="EQ12" s="15">
        <f>$S$5</f>
        <v>246324856379625</v>
      </c>
      <c r="ER12" s="15">
        <f>$T$5</f>
        <v>28037802953445</v>
      </c>
      <c r="ES12" s="15">
        <f>$U$5</f>
        <v>3202860761145</v>
      </c>
      <c r="ET12" s="15">
        <f>$V$5</f>
        <v>367428536133</v>
      </c>
      <c r="EU12" s="15">
        <f>$W$5</f>
        <v>42364319625</v>
      </c>
      <c r="EV12" s="15">
        <f>$X$5</f>
        <v>4914341925</v>
      </c>
      <c r="EW12" s="15">
        <f>$Y$5</f>
        <v>574304985</v>
      </c>
      <c r="EX12" s="54" t="e">
        <f>$AL$5</f>
        <v>#N/A</v>
      </c>
      <c r="EY12" s="15">
        <f>$AA$5</f>
        <v>8080425</v>
      </c>
      <c r="FA12" s="15">
        <f>$R$5</f>
        <v>2170706132009733</v>
      </c>
      <c r="FB12" s="15">
        <f>$S$5</f>
        <v>246324856379625</v>
      </c>
      <c r="FC12" s="15">
        <f>$T$5</f>
        <v>28037802953445</v>
      </c>
      <c r="FD12" s="15">
        <f>$U$5</f>
        <v>3202860761145</v>
      </c>
      <c r="FE12" s="15">
        <f>$V$5</f>
        <v>367428536133</v>
      </c>
      <c r="FF12" s="15">
        <f>$W$5</f>
        <v>42364319625</v>
      </c>
      <c r="FG12" s="15">
        <f>$X$5</f>
        <v>4914341925</v>
      </c>
      <c r="FH12" s="15">
        <f>$Y$5</f>
        <v>574304985</v>
      </c>
      <c r="FI12" s="15">
        <f>$Z$5</f>
        <v>67731333</v>
      </c>
      <c r="FJ12" s="54" t="e">
        <f>$AL$5</f>
        <v>#N/A</v>
      </c>
      <c r="GP12" s="3" t="e">
        <f>FA4/AU4</f>
        <v>#N/A</v>
      </c>
      <c r="GS12" s="3" t="e">
        <f t="shared" si="27"/>
        <v>#N/A</v>
      </c>
      <c r="GT12" s="3" t="e">
        <f t="shared" si="28"/>
        <v>#N/A</v>
      </c>
      <c r="GU12" s="3" t="e">
        <f t="shared" si="29"/>
        <v>#N/A</v>
      </c>
      <c r="GV12" s="3" t="e">
        <f t="shared" si="30"/>
        <v>#N/A</v>
      </c>
      <c r="GW12" s="3" t="e">
        <f t="shared" si="31"/>
        <v>#N/A</v>
      </c>
      <c r="GX12" s="3" t="e">
        <f t="shared" si="32"/>
        <v>#N/A</v>
      </c>
      <c r="GY12" s="3" t="e">
        <f t="shared" si="33"/>
        <v>#N/A</v>
      </c>
      <c r="GZ12" s="3" t="e">
        <f t="shared" si="34"/>
        <v>#N/A</v>
      </c>
      <c r="HA12" s="3" t="e">
        <f t="shared" si="35"/>
        <v>#N/A</v>
      </c>
      <c r="HB12" s="3" t="e">
        <f t="shared" si="41"/>
        <v>#N/A</v>
      </c>
      <c r="HD12" s="17">
        <f>$D$12</f>
        <v>8.9</v>
      </c>
      <c r="HE12" s="23" t="e">
        <f t="shared" si="36"/>
        <v>#N/A</v>
      </c>
      <c r="HF12" s="23" t="e">
        <f t="shared" si="36"/>
        <v>#N/A</v>
      </c>
      <c r="HG12" s="23" t="e">
        <f t="shared" si="36"/>
        <v>#N/A</v>
      </c>
      <c r="HH12" s="23" t="e">
        <f t="shared" si="36"/>
        <v>#N/A</v>
      </c>
      <c r="HI12" s="23" t="e">
        <f t="shared" si="36"/>
        <v>#N/A</v>
      </c>
      <c r="HJ12" s="23" t="e">
        <f t="shared" si="36"/>
        <v>#N/A</v>
      </c>
      <c r="HK12" s="23" t="e">
        <f t="shared" si="36"/>
        <v>#N/A</v>
      </c>
      <c r="HL12" s="23" t="e">
        <f t="shared" si="36"/>
        <v>#N/A</v>
      </c>
      <c r="HM12" s="23" t="e">
        <f t="shared" si="36"/>
        <v>#N/A</v>
      </c>
      <c r="HO12" s="17">
        <f>$D$12</f>
        <v>8.9</v>
      </c>
      <c r="HP12" s="24" t="e">
        <f t="shared" si="42"/>
        <v>#N/A</v>
      </c>
      <c r="HQ12" s="24" t="e">
        <f t="shared" si="43"/>
        <v>#N/A</v>
      </c>
      <c r="HR12" s="24" t="e">
        <f t="shared" si="44"/>
        <v>#N/A</v>
      </c>
      <c r="HS12" s="24" t="e">
        <f t="shared" si="45"/>
        <v>#N/A</v>
      </c>
      <c r="HT12" s="24" t="e">
        <f t="shared" si="46"/>
        <v>#N/A</v>
      </c>
      <c r="HU12" s="24" t="e">
        <f t="shared" si="47"/>
        <v>#N/A</v>
      </c>
      <c r="HV12" s="24" t="e">
        <f t="shared" si="48"/>
        <v>#N/A</v>
      </c>
      <c r="HW12" s="24" t="e">
        <f t="shared" si="49"/>
        <v>#N/A</v>
      </c>
      <c r="HX12" s="24" t="e">
        <f t="shared" si="50"/>
        <v>#N/A</v>
      </c>
      <c r="HZ12" s="17">
        <f>$D$12</f>
        <v>8.9</v>
      </c>
      <c r="IA12" s="24" t="e">
        <f t="shared" si="37"/>
        <v>#N/A</v>
      </c>
      <c r="IB12" s="24" t="e">
        <f t="shared" si="37"/>
        <v>#N/A</v>
      </c>
      <c r="IC12" s="24" t="e">
        <f t="shared" si="37"/>
        <v>#N/A</v>
      </c>
      <c r="ID12" s="24" t="e">
        <f t="shared" si="37"/>
        <v>#N/A</v>
      </c>
      <c r="IE12" s="24" t="e">
        <f t="shared" si="37"/>
        <v>#N/A</v>
      </c>
      <c r="IF12" s="24" t="e">
        <f t="shared" si="37"/>
        <v>#N/A</v>
      </c>
      <c r="IG12" s="24" t="e">
        <f t="shared" si="37"/>
        <v>#N/A</v>
      </c>
      <c r="IH12" s="24" t="e">
        <f t="shared" si="37"/>
        <v>#N/A</v>
      </c>
      <c r="II12" s="24" t="e">
        <f t="shared" si="37"/>
        <v>#N/A</v>
      </c>
      <c r="IK12" s="17">
        <f>$D$12</f>
        <v>8.9</v>
      </c>
      <c r="IL12" s="24" t="e">
        <f t="shared" si="51"/>
        <v>#N/A</v>
      </c>
      <c r="IM12" s="24" t="e">
        <f t="shared" si="38"/>
        <v>#N/A</v>
      </c>
      <c r="IN12" s="24" t="e">
        <f t="shared" si="38"/>
        <v>#N/A</v>
      </c>
      <c r="IO12" s="24" t="e">
        <f t="shared" si="38"/>
        <v>#N/A</v>
      </c>
      <c r="IP12" s="24" t="e">
        <f t="shared" si="38"/>
        <v>#N/A</v>
      </c>
      <c r="IQ12" s="24" t="e">
        <f t="shared" si="38"/>
        <v>#N/A</v>
      </c>
      <c r="IR12" s="24" t="e">
        <f t="shared" si="38"/>
        <v>#N/A</v>
      </c>
      <c r="IS12" s="24" t="e">
        <f t="shared" si="38"/>
        <v>#N/A</v>
      </c>
      <c r="IT12" s="24" t="e">
        <f t="shared" si="38"/>
        <v>#N/A</v>
      </c>
      <c r="IV12" s="17">
        <f>$D$12</f>
        <v>8.9</v>
      </c>
      <c r="IW12" s="24">
        <f t="shared" si="52"/>
        <v>0</v>
      </c>
      <c r="IX12" s="24">
        <f t="shared" si="39"/>
        <v>0</v>
      </c>
      <c r="IY12" s="24">
        <f t="shared" si="39"/>
        <v>0</v>
      </c>
      <c r="IZ12" s="24">
        <f t="shared" si="39"/>
        <v>0</v>
      </c>
      <c r="JA12" s="24">
        <f t="shared" si="39"/>
        <v>0</v>
      </c>
      <c r="JB12" s="24">
        <f t="shared" si="39"/>
        <v>0</v>
      </c>
      <c r="JC12" s="24">
        <f t="shared" si="39"/>
        <v>0</v>
      </c>
      <c r="JD12" s="24">
        <f t="shared" si="39"/>
        <v>0</v>
      </c>
      <c r="JE12" s="24">
        <f t="shared" si="39"/>
        <v>0</v>
      </c>
    </row>
    <row r="13" spans="1:265" ht="15">
      <c r="A13" s="33">
        <f>COUNT($D$6:D13)/$B$4*$B$1</f>
        <v>8</v>
      </c>
      <c r="B13" s="3">
        <f>COUNT($C$6:C13)</f>
        <v>8</v>
      </c>
      <c r="C13" s="3">
        <f t="shared" si="53"/>
        <v>8</v>
      </c>
      <c r="D13" s="4">
        <f>SALIDA!D13</f>
        <v>10.96</v>
      </c>
      <c r="E13" s="43">
        <f>SALIDA!J13:J20</f>
        <v>260.37</v>
      </c>
      <c r="F13" s="20" t="e">
        <f t="shared" si="13"/>
        <v>#N/A</v>
      </c>
      <c r="G13" s="20" t="e">
        <f t="shared" si="14"/>
        <v>#N/A</v>
      </c>
      <c r="H13" s="20" t="e">
        <f t="shared" si="15"/>
        <v>#N/A</v>
      </c>
      <c r="I13" s="20" t="e">
        <f t="shared" si="16"/>
        <v>#N/A</v>
      </c>
      <c r="J13" s="20" t="e">
        <f t="shared" si="17"/>
        <v>#N/A</v>
      </c>
      <c r="K13" s="20" t="e">
        <f t="shared" si="18"/>
        <v>#N/A</v>
      </c>
      <c r="L13" s="20" t="e">
        <f t="shared" si="19"/>
        <v>#N/A</v>
      </c>
      <c r="M13" s="20" t="e">
        <f t="shared" si="20"/>
        <v>#N/A</v>
      </c>
      <c r="N13" s="20" t="e">
        <f t="shared" si="21"/>
        <v>#N/A</v>
      </c>
      <c r="P13" s="21">
        <f t="shared" si="22"/>
        <v>1.8014398509481984E+16</v>
      </c>
      <c r="Q13" s="21">
        <f t="shared" si="22"/>
        <v>2251799813685248</v>
      </c>
      <c r="R13" s="21">
        <f t="shared" si="22"/>
        <v>281474976710656</v>
      </c>
      <c r="S13" s="21">
        <f t="shared" si="22"/>
        <v>35184372088832</v>
      </c>
      <c r="T13" s="21">
        <f t="shared" si="22"/>
        <v>4398046511104</v>
      </c>
      <c r="U13" s="21">
        <f t="shared" si="22"/>
        <v>549755813888</v>
      </c>
      <c r="V13" s="21">
        <f t="shared" si="22"/>
        <v>68719476736</v>
      </c>
      <c r="W13" s="21">
        <f t="shared" si="22"/>
        <v>8589934592</v>
      </c>
      <c r="X13" s="21">
        <f t="shared" si="22"/>
        <v>1073741824</v>
      </c>
      <c r="Y13" s="21">
        <f t="shared" si="22"/>
        <v>134217728</v>
      </c>
      <c r="Z13" s="21">
        <f t="shared" si="23"/>
        <v>16777216</v>
      </c>
      <c r="AA13" s="21">
        <f t="shared" si="23"/>
        <v>2097152</v>
      </c>
      <c r="AB13" s="21">
        <f t="shared" si="23"/>
        <v>262144</v>
      </c>
      <c r="AC13" s="21">
        <f t="shared" si="23"/>
        <v>32768</v>
      </c>
      <c r="AD13" s="21">
        <f t="shared" si="23"/>
        <v>4096</v>
      </c>
      <c r="AE13" s="21">
        <f t="shared" si="23"/>
        <v>512</v>
      </c>
      <c r="AF13" s="21">
        <f t="shared" si="23"/>
        <v>64</v>
      </c>
      <c r="AG13" s="32">
        <f t="shared" si="40"/>
        <v>8</v>
      </c>
      <c r="AH13" s="21">
        <f t="shared" si="24"/>
        <v>1</v>
      </c>
      <c r="AI13" s="22"/>
      <c r="AJ13" s="3">
        <f t="shared" si="25"/>
        <v>34946269839.360001</v>
      </c>
      <c r="AK13" s="3">
        <f t="shared" si="25"/>
        <v>4368283729.9200001</v>
      </c>
      <c r="AL13" s="3">
        <f t="shared" si="25"/>
        <v>546035466.24000001</v>
      </c>
      <c r="AM13" s="3">
        <f t="shared" si="25"/>
        <v>68254433.280000001</v>
      </c>
      <c r="AN13" s="3">
        <f t="shared" si="25"/>
        <v>8531804.1600000001</v>
      </c>
      <c r="AO13" s="3">
        <f t="shared" si="25"/>
        <v>1066475.52</v>
      </c>
      <c r="AP13" s="3">
        <f t="shared" si="25"/>
        <v>133309.44</v>
      </c>
      <c r="AQ13" s="3">
        <f t="shared" si="25"/>
        <v>16663.68</v>
      </c>
      <c r="AR13" s="3">
        <f t="shared" si="25"/>
        <v>2082.96</v>
      </c>
      <c r="AS13" s="3">
        <f t="shared" si="26"/>
        <v>260.37</v>
      </c>
      <c r="AU13" s="15">
        <f>$Q$5</f>
        <v>1.9179318935377304E+16</v>
      </c>
      <c r="AV13" s="15">
        <f>$R$5</f>
        <v>2170706132009733</v>
      </c>
      <c r="AW13" s="15">
        <f>$S$5</f>
        <v>246324856379625</v>
      </c>
      <c r="AX13" s="15">
        <f>$T$5</f>
        <v>28037802953445</v>
      </c>
      <c r="AY13" s="15">
        <f>$U$5</f>
        <v>3202860761145</v>
      </c>
      <c r="AZ13" s="15">
        <f>$V$5</f>
        <v>367428536133</v>
      </c>
      <c r="BA13" s="15">
        <f>$W$5</f>
        <v>42364319625</v>
      </c>
      <c r="BB13" s="15">
        <f>$X$5</f>
        <v>4914341925</v>
      </c>
      <c r="BC13" s="15">
        <f>$Y$5</f>
        <v>574304985</v>
      </c>
      <c r="BD13" s="15">
        <f>$Z$5</f>
        <v>67731333</v>
      </c>
      <c r="BF13" s="54" t="e">
        <f>$AK$5</f>
        <v>#N/A</v>
      </c>
      <c r="BG13" s="15">
        <f>$R$5</f>
        <v>2170706132009733</v>
      </c>
      <c r="BH13" s="15">
        <f>$S$5</f>
        <v>246324856379625</v>
      </c>
      <c r="BI13" s="15">
        <f>$T$5</f>
        <v>28037802953445</v>
      </c>
      <c r="BJ13" s="15">
        <f>$U$5</f>
        <v>3202860761145</v>
      </c>
      <c r="BK13" s="15">
        <f>$V$5</f>
        <v>367428536133</v>
      </c>
      <c r="BL13" s="15">
        <f>$W$5</f>
        <v>42364319625</v>
      </c>
      <c r="BM13" s="15">
        <f>$X$5</f>
        <v>4914341925</v>
      </c>
      <c r="BN13" s="15">
        <f>$Y$5</f>
        <v>574304985</v>
      </c>
      <c r="BO13" s="15">
        <f>$Z$5</f>
        <v>67731333</v>
      </c>
      <c r="BQ13" s="15">
        <f>$Q$5</f>
        <v>1.9179318935377304E+16</v>
      </c>
      <c r="BR13" s="54" t="e">
        <f>$AK$5</f>
        <v>#N/A</v>
      </c>
      <c r="BS13" s="15">
        <f>$S$5</f>
        <v>246324856379625</v>
      </c>
      <c r="BT13" s="15">
        <f>$T$5</f>
        <v>28037802953445</v>
      </c>
      <c r="BU13" s="15">
        <f>$U$5</f>
        <v>3202860761145</v>
      </c>
      <c r="BV13" s="15">
        <f>$V$5</f>
        <v>367428536133</v>
      </c>
      <c r="BW13" s="15">
        <f>$W$5</f>
        <v>42364319625</v>
      </c>
      <c r="BX13" s="15">
        <f>$X$5</f>
        <v>4914341925</v>
      </c>
      <c r="BY13" s="15">
        <f>$Y$5</f>
        <v>574304985</v>
      </c>
      <c r="BZ13" s="15">
        <f>$Z$5</f>
        <v>67731333</v>
      </c>
      <c r="CB13" s="15">
        <f>$Q$5</f>
        <v>1.9179318935377304E+16</v>
      </c>
      <c r="CC13" s="53">
        <f>$R$5</f>
        <v>2170706132009733</v>
      </c>
      <c r="CD13" s="54" t="e">
        <f>$AK$5</f>
        <v>#N/A</v>
      </c>
      <c r="CE13" s="15">
        <f>$T$5</f>
        <v>28037802953445</v>
      </c>
      <c r="CF13" s="15">
        <f>$U$5</f>
        <v>3202860761145</v>
      </c>
      <c r="CG13" s="15">
        <f>$V$5</f>
        <v>367428536133</v>
      </c>
      <c r="CH13" s="15">
        <f>$W$5</f>
        <v>42364319625</v>
      </c>
      <c r="CI13" s="15">
        <f>$X$5</f>
        <v>4914341925</v>
      </c>
      <c r="CJ13" s="15">
        <f>$Y$5</f>
        <v>574304985</v>
      </c>
      <c r="CK13" s="15">
        <f>$Z$5</f>
        <v>67731333</v>
      </c>
      <c r="CM13" s="15">
        <f>$Q$5</f>
        <v>1.9179318935377304E+16</v>
      </c>
      <c r="CN13" s="15">
        <f>$R$5</f>
        <v>2170706132009733</v>
      </c>
      <c r="CO13" s="15">
        <f>$S$5</f>
        <v>246324856379625</v>
      </c>
      <c r="CP13" s="54" t="e">
        <f>$AK$5</f>
        <v>#N/A</v>
      </c>
      <c r="CQ13" s="15">
        <f>$U$5</f>
        <v>3202860761145</v>
      </c>
      <c r="CR13" s="15">
        <f>$V$5</f>
        <v>367428536133</v>
      </c>
      <c r="CS13" s="15">
        <f>$W$5</f>
        <v>42364319625</v>
      </c>
      <c r="CT13" s="15">
        <f>$X$5</f>
        <v>4914341925</v>
      </c>
      <c r="CU13" s="15">
        <f>$Y$5</f>
        <v>574304985</v>
      </c>
      <c r="CV13" s="15">
        <f>$Z$5</f>
        <v>67731333</v>
      </c>
      <c r="CX13" s="15">
        <f>$Q$5</f>
        <v>1.9179318935377304E+16</v>
      </c>
      <c r="CY13" s="15">
        <f>$R$5</f>
        <v>2170706132009733</v>
      </c>
      <c r="CZ13" s="15">
        <f>$S$5</f>
        <v>246324856379625</v>
      </c>
      <c r="DA13" s="15">
        <f>$T$5</f>
        <v>28037802953445</v>
      </c>
      <c r="DB13" s="54" t="e">
        <f>$AK$5</f>
        <v>#N/A</v>
      </c>
      <c r="DC13" s="15">
        <f>$V$5</f>
        <v>367428536133</v>
      </c>
      <c r="DD13" s="15">
        <f>$W$5</f>
        <v>42364319625</v>
      </c>
      <c r="DE13" s="15">
        <f>$X$5</f>
        <v>4914341925</v>
      </c>
      <c r="DF13" s="15">
        <f>$Y$5</f>
        <v>574304985</v>
      </c>
      <c r="DG13" s="15">
        <f>$Z$5</f>
        <v>67731333</v>
      </c>
      <c r="DI13" s="15">
        <f>$Q$5</f>
        <v>1.9179318935377304E+16</v>
      </c>
      <c r="DJ13" s="15">
        <f>$R$5</f>
        <v>2170706132009733</v>
      </c>
      <c r="DK13" s="15">
        <f>$S$5</f>
        <v>246324856379625</v>
      </c>
      <c r="DL13" s="15">
        <f>$T$5</f>
        <v>28037802953445</v>
      </c>
      <c r="DM13" s="15">
        <f>$U$5</f>
        <v>3202860761145</v>
      </c>
      <c r="DN13" s="54" t="e">
        <f>$AK$5</f>
        <v>#N/A</v>
      </c>
      <c r="DO13" s="15">
        <f>$W$5</f>
        <v>42364319625</v>
      </c>
      <c r="DP13" s="15">
        <f>$X$5</f>
        <v>4914341925</v>
      </c>
      <c r="DQ13" s="15">
        <f>$Y$5</f>
        <v>574304985</v>
      </c>
      <c r="DR13" s="15">
        <f>$Z$5</f>
        <v>67731333</v>
      </c>
      <c r="DT13" s="15">
        <f>$Q$5</f>
        <v>1.9179318935377304E+16</v>
      </c>
      <c r="DU13" s="15">
        <f>$R$5</f>
        <v>2170706132009733</v>
      </c>
      <c r="DV13" s="15">
        <f>$S$5</f>
        <v>246324856379625</v>
      </c>
      <c r="DW13" s="15">
        <f>$T$5</f>
        <v>28037802953445</v>
      </c>
      <c r="DX13" s="15">
        <f>$U$5</f>
        <v>3202860761145</v>
      </c>
      <c r="DY13" s="15">
        <f>$V$5</f>
        <v>367428536133</v>
      </c>
      <c r="DZ13" s="54" t="e">
        <f>$AK5</f>
        <v>#N/A</v>
      </c>
      <c r="EA13" s="15">
        <f>$X$5</f>
        <v>4914341925</v>
      </c>
      <c r="EB13" s="15">
        <f>$Y$5</f>
        <v>574304985</v>
      </c>
      <c r="EC13" s="15">
        <f>$Z$5</f>
        <v>67731333</v>
      </c>
      <c r="EE13" s="15">
        <f>$Q$5</f>
        <v>1.9179318935377304E+16</v>
      </c>
      <c r="EF13" s="15">
        <f>$R$5</f>
        <v>2170706132009733</v>
      </c>
      <c r="EG13" s="15">
        <f>$S$5</f>
        <v>246324856379625</v>
      </c>
      <c r="EH13" s="15">
        <f>$T$5</f>
        <v>28037802953445</v>
      </c>
      <c r="EI13" s="15">
        <f>$U$5</f>
        <v>3202860761145</v>
      </c>
      <c r="EJ13" s="15">
        <f>$V$5</f>
        <v>367428536133</v>
      </c>
      <c r="EK13" s="15">
        <f>$W$5</f>
        <v>42364319625</v>
      </c>
      <c r="EL13" s="54" t="e">
        <f>$AK5</f>
        <v>#N/A</v>
      </c>
      <c r="EM13" s="15">
        <f>$Y$5</f>
        <v>574304985</v>
      </c>
      <c r="EN13" s="15">
        <f>$Z$5</f>
        <v>67731333</v>
      </c>
      <c r="EP13" s="15">
        <f>$Q$5</f>
        <v>1.9179318935377304E+16</v>
      </c>
      <c r="EQ13" s="15">
        <f>$R$5</f>
        <v>2170706132009733</v>
      </c>
      <c r="ER13" s="15">
        <f>$S$5</f>
        <v>246324856379625</v>
      </c>
      <c r="ES13" s="15">
        <f>$T$5</f>
        <v>28037802953445</v>
      </c>
      <c r="ET13" s="15">
        <f>$U$5</f>
        <v>3202860761145</v>
      </c>
      <c r="EU13" s="15">
        <f>$V$5</f>
        <v>367428536133</v>
      </c>
      <c r="EV13" s="15">
        <f>$W$5</f>
        <v>42364319625</v>
      </c>
      <c r="EW13" s="15">
        <f>$X$5</f>
        <v>4914341925</v>
      </c>
      <c r="EX13" s="54" t="e">
        <f>$AK5</f>
        <v>#N/A</v>
      </c>
      <c r="EY13" s="15">
        <f>$Z$5</f>
        <v>67731333</v>
      </c>
      <c r="FA13" s="15">
        <f>$Q$5</f>
        <v>1.9179318935377304E+16</v>
      </c>
      <c r="FB13" s="15">
        <f>$R$5</f>
        <v>2170706132009733</v>
      </c>
      <c r="FC13" s="15">
        <f>$S$5</f>
        <v>246324856379625</v>
      </c>
      <c r="FD13" s="15">
        <f>$T$5</f>
        <v>28037802953445</v>
      </c>
      <c r="FE13" s="15">
        <f>$U$5</f>
        <v>3202860761145</v>
      </c>
      <c r="FF13" s="15">
        <f>$V$5</f>
        <v>367428536133</v>
      </c>
      <c r="FG13" s="15">
        <f>$W$5</f>
        <v>42364319625</v>
      </c>
      <c r="FH13" s="15">
        <f>$X$5</f>
        <v>4914341925</v>
      </c>
      <c r="FI13" s="15">
        <f>$Y$5</f>
        <v>574304985</v>
      </c>
      <c r="FJ13" s="54" t="e">
        <f>$AK5</f>
        <v>#N/A</v>
      </c>
      <c r="GS13" s="3" t="e">
        <f t="shared" si="27"/>
        <v>#N/A</v>
      </c>
      <c r="GT13" s="3" t="e">
        <f t="shared" si="28"/>
        <v>#N/A</v>
      </c>
      <c r="GU13" s="3" t="e">
        <f t="shared" si="29"/>
        <v>#N/A</v>
      </c>
      <c r="GV13" s="3" t="e">
        <f t="shared" si="30"/>
        <v>#N/A</v>
      </c>
      <c r="GW13" s="3" t="e">
        <f t="shared" si="31"/>
        <v>#N/A</v>
      </c>
      <c r="GX13" s="3" t="e">
        <f t="shared" si="32"/>
        <v>#N/A</v>
      </c>
      <c r="GY13" s="3" t="e">
        <f t="shared" si="33"/>
        <v>#N/A</v>
      </c>
      <c r="GZ13" s="3" t="e">
        <f t="shared" si="34"/>
        <v>#N/A</v>
      </c>
      <c r="HA13" s="3" t="e">
        <f t="shared" si="35"/>
        <v>#N/A</v>
      </c>
      <c r="HB13" s="3" t="e">
        <f t="shared" si="41"/>
        <v>#N/A</v>
      </c>
      <c r="HD13" s="17">
        <f>$D$13</f>
        <v>10.96</v>
      </c>
      <c r="HE13" s="23" t="e">
        <f t="shared" si="36"/>
        <v>#N/A</v>
      </c>
      <c r="HF13" s="23" t="e">
        <f t="shared" si="36"/>
        <v>#N/A</v>
      </c>
      <c r="HG13" s="23" t="e">
        <f t="shared" si="36"/>
        <v>#N/A</v>
      </c>
      <c r="HH13" s="23" t="e">
        <f t="shared" si="36"/>
        <v>#N/A</v>
      </c>
      <c r="HI13" s="23" t="e">
        <f t="shared" si="36"/>
        <v>#N/A</v>
      </c>
      <c r="HJ13" s="23" t="e">
        <f t="shared" si="36"/>
        <v>#N/A</v>
      </c>
      <c r="HK13" s="23" t="e">
        <f t="shared" si="36"/>
        <v>#N/A</v>
      </c>
      <c r="HL13" s="23" t="e">
        <f t="shared" si="36"/>
        <v>#N/A</v>
      </c>
      <c r="HM13" s="23" t="e">
        <f t="shared" si="36"/>
        <v>#N/A</v>
      </c>
      <c r="HO13" s="17">
        <f>$D$13</f>
        <v>10.96</v>
      </c>
      <c r="HP13" s="24" t="e">
        <f t="shared" si="42"/>
        <v>#N/A</v>
      </c>
      <c r="HQ13" s="24" t="e">
        <f t="shared" si="43"/>
        <v>#N/A</v>
      </c>
      <c r="HR13" s="24" t="e">
        <f t="shared" si="44"/>
        <v>#N/A</v>
      </c>
      <c r="HS13" s="24" t="e">
        <f t="shared" si="45"/>
        <v>#N/A</v>
      </c>
      <c r="HT13" s="24" t="e">
        <f t="shared" si="46"/>
        <v>#N/A</v>
      </c>
      <c r="HU13" s="24" t="e">
        <f t="shared" si="47"/>
        <v>#N/A</v>
      </c>
      <c r="HV13" s="24" t="e">
        <f t="shared" si="48"/>
        <v>#N/A</v>
      </c>
      <c r="HW13" s="24" t="e">
        <f t="shared" si="49"/>
        <v>#N/A</v>
      </c>
      <c r="HX13" s="24" t="e">
        <f t="shared" si="50"/>
        <v>#N/A</v>
      </c>
      <c r="HZ13" s="17">
        <f>$D$13</f>
        <v>10.96</v>
      </c>
      <c r="IA13" s="24" t="e">
        <f t="shared" ref="IA13:II13" si="54">IF(OR(ABS(F23-$E$13)&gt;$IA$4*(HP13/SUMIFS($HP13:$HX13,$HP13:$HX13,"&gt;=0",$HP13:$HX13,"&lt;=1")+F$4/SUMIFS($F$4:$N$4,$F$4:$N$4,"&gt;=0",$F$4:$N$4,"&lt;=1")),F23&lt;0),0,F$4/SUMIFS($F$4:$N$4,$F$4:$N$4,"&gt;=0",$F$4:$N$4,"&lt;=1"))</f>
        <v>#N/A</v>
      </c>
      <c r="IB13" s="24" t="e">
        <f t="shared" si="54"/>
        <v>#N/A</v>
      </c>
      <c r="IC13" s="24" t="e">
        <f t="shared" si="54"/>
        <v>#N/A</v>
      </c>
      <c r="ID13" s="24" t="e">
        <f t="shared" si="54"/>
        <v>#N/A</v>
      </c>
      <c r="IE13" s="24" t="e">
        <f t="shared" si="54"/>
        <v>#N/A</v>
      </c>
      <c r="IF13" s="24" t="e">
        <f t="shared" si="54"/>
        <v>#N/A</v>
      </c>
      <c r="IG13" s="24" t="e">
        <f t="shared" si="54"/>
        <v>#N/A</v>
      </c>
      <c r="IH13" s="24" t="e">
        <f t="shared" si="54"/>
        <v>#N/A</v>
      </c>
      <c r="II13" s="24" t="e">
        <f t="shared" si="54"/>
        <v>#N/A</v>
      </c>
      <c r="IK13" s="17">
        <f>$D$13</f>
        <v>10.96</v>
      </c>
      <c r="IL13" s="24" t="e">
        <f t="shared" si="51"/>
        <v>#N/A</v>
      </c>
      <c r="IM13" s="24" t="e">
        <f t="shared" si="38"/>
        <v>#N/A</v>
      </c>
      <c r="IN13" s="24" t="e">
        <f t="shared" si="38"/>
        <v>#N/A</v>
      </c>
      <c r="IO13" s="24" t="e">
        <f t="shared" si="38"/>
        <v>#N/A</v>
      </c>
      <c r="IP13" s="24" t="e">
        <f t="shared" si="38"/>
        <v>#N/A</v>
      </c>
      <c r="IQ13" s="24" t="e">
        <f t="shared" si="38"/>
        <v>#N/A</v>
      </c>
      <c r="IR13" s="24" t="e">
        <f t="shared" si="38"/>
        <v>#N/A</v>
      </c>
      <c r="IS13" s="24" t="e">
        <f t="shared" si="38"/>
        <v>#N/A</v>
      </c>
      <c r="IT13" s="24" t="e">
        <f t="shared" si="38"/>
        <v>#N/A</v>
      </c>
      <c r="IV13" s="17">
        <f>$D$13</f>
        <v>10.96</v>
      </c>
      <c r="IW13" s="24">
        <f t="shared" si="52"/>
        <v>0</v>
      </c>
      <c r="IX13" s="24">
        <f t="shared" si="39"/>
        <v>0</v>
      </c>
      <c r="IY13" s="24">
        <f t="shared" si="39"/>
        <v>0</v>
      </c>
      <c r="IZ13" s="24">
        <f t="shared" si="39"/>
        <v>0</v>
      </c>
      <c r="JA13" s="24">
        <f t="shared" si="39"/>
        <v>0</v>
      </c>
      <c r="JB13" s="24">
        <f t="shared" si="39"/>
        <v>0</v>
      </c>
      <c r="JC13" s="24">
        <f t="shared" si="39"/>
        <v>0</v>
      </c>
      <c r="JD13" s="24">
        <f t="shared" si="39"/>
        <v>0</v>
      </c>
      <c r="JE13" s="24">
        <f t="shared" si="39"/>
        <v>0</v>
      </c>
    </row>
    <row r="14" spans="1:265" ht="15">
      <c r="A14" s="24" t="e">
        <f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#N/A</v>
      </c>
      <c r="C14" s="3">
        <f t="shared" si="53"/>
        <v>9</v>
      </c>
      <c r="D14" s="17">
        <f>D13+1</f>
        <v>11.96</v>
      </c>
      <c r="E14" s="43" t="e">
        <f>SALIDA!J14:J21</f>
        <v>#N/A</v>
      </c>
      <c r="F14" s="20" t="e">
        <f>$FO$3*C14+$FO$9</f>
        <v>#N/A</v>
      </c>
      <c r="G14" s="20" t="e">
        <f>$FU$5*POWER(C14,2)+$FU$17*C14+$FU$30</f>
        <v>#N/A</v>
      </c>
      <c r="H14" s="20" t="e">
        <f>$FX$3*POWER(C14,3)+$FX$5*POWER(C14,2)+$FX$7*C14+$FX$9</f>
        <v>#N/A</v>
      </c>
      <c r="I14" s="20" t="e">
        <f>$GA$3*POWER(C14,4)+$GA$4*POWER(C14,3)+$GA$5*POWER(C14,2)+$GA$6*C14+$GA$7</f>
        <v>#N/A</v>
      </c>
      <c r="J14" s="20" t="e">
        <f>$GD$3*POWER(C14,5)+$GD$4*POWER(C14,4)+$GD$5*POWER(C14,3)+$GD$6*POWER(C14,2)+$GD$7*C14+$GD$8</f>
        <v>#N/A</v>
      </c>
      <c r="K14" s="20" t="e">
        <f>$GG$3*POWER(C14,6)+$GG$4*POWER(C14,5)+$GG$5*POWER(C14,4)+$GG$6*POWER(C14,3)+$GG$7*POWER(C14,2)+$GG$8*C14+$GG$9</f>
        <v>#N/A</v>
      </c>
      <c r="L14" s="20" t="e">
        <f>$GJ$3*POWER(C14,7)+$GJ$4*POWER(C14,6)+$GJ$5*POWER(C14,5)+$GJ$6*POWER(C14,4)+$GJ$7*POWER(C14,3)+$GJ$8*POWER(C14,2)+$GJ$9*C14+$GJ$10</f>
        <v>#N/A</v>
      </c>
      <c r="M14" s="20" t="e">
        <f>$GM$3*POWER(C14,8)+$GM$4*POWER(C14,7)+$GM$5*POWER(C14,6)+$GM$6*POWER(C14,5)+$GM$7*POWER(C14,4)+$GM$8*POWER(C14,3)+$GM$9*POWER(C14,2)+$GM$10*C14+$GM$11</f>
        <v>#N/A</v>
      </c>
      <c r="N14" s="20" t="e">
        <f>$GP$3*POWER(C14,9)+$GP$4*POWER(C14,8)+$GP$5*POWER(C14,7)+$GP$6*POWER(C14,6)+$GP$7*POWER(C14,5)+$GP$8*POWER(C14,4)+$GP$9*POWER(C14,3)+$GP$10*POWER(C14,2)+$GP$11*C14+$GP$12</f>
        <v>#N/A</v>
      </c>
      <c r="P14" s="21">
        <f t="shared" si="22"/>
        <v>1.5009463529699914E+17</v>
      </c>
      <c r="Q14" s="21">
        <f t="shared" si="22"/>
        <v>1.6677181699666568E+16</v>
      </c>
      <c r="R14" s="21">
        <f t="shared" si="22"/>
        <v>1853020188851841</v>
      </c>
      <c r="S14" s="21">
        <f t="shared" si="22"/>
        <v>205891132094649</v>
      </c>
      <c r="T14" s="21">
        <f t="shared" si="22"/>
        <v>22876792454961</v>
      </c>
      <c r="U14" s="21">
        <f t="shared" si="22"/>
        <v>2541865828329</v>
      </c>
      <c r="V14" s="21">
        <f t="shared" si="22"/>
        <v>282429536481</v>
      </c>
      <c r="W14" s="21">
        <f t="shared" si="22"/>
        <v>31381059609</v>
      </c>
      <c r="X14" s="21">
        <f t="shared" si="22"/>
        <v>3486784401</v>
      </c>
      <c r="Y14" s="21">
        <f t="shared" si="22"/>
        <v>387420489</v>
      </c>
      <c r="Z14" s="21">
        <f t="shared" si="23"/>
        <v>43046721</v>
      </c>
      <c r="AA14" s="21">
        <f t="shared" si="23"/>
        <v>4782969</v>
      </c>
      <c r="AB14" s="21">
        <f t="shared" si="23"/>
        <v>531441</v>
      </c>
      <c r="AC14" s="21">
        <f t="shared" si="23"/>
        <v>59049</v>
      </c>
      <c r="AD14" s="21">
        <f t="shared" si="23"/>
        <v>6561</v>
      </c>
      <c r="AE14" s="21">
        <f t="shared" si="23"/>
        <v>729</v>
      </c>
      <c r="AF14" s="21">
        <f t="shared" si="23"/>
        <v>81</v>
      </c>
      <c r="AG14" s="32">
        <f>C14</f>
        <v>9</v>
      </c>
      <c r="AH14" s="21">
        <f>COUNT(C14)</f>
        <v>1</v>
      </c>
      <c r="AI14" s="22"/>
      <c r="AJ14" s="3" t="e">
        <f t="shared" ref="AJ14:AR14" si="55">PRODUCT(Y14,$AS14)</f>
        <v>#N/A</v>
      </c>
      <c r="AK14" s="3" t="e">
        <f t="shared" si="55"/>
        <v>#N/A</v>
      </c>
      <c r="AL14" s="3" t="e">
        <f t="shared" si="55"/>
        <v>#N/A</v>
      </c>
      <c r="AM14" s="3" t="e">
        <f t="shared" si="55"/>
        <v>#N/A</v>
      </c>
      <c r="AN14" s="3" t="e">
        <f t="shared" si="55"/>
        <v>#N/A</v>
      </c>
      <c r="AO14" s="3" t="e">
        <f t="shared" si="55"/>
        <v>#N/A</v>
      </c>
      <c r="AP14" s="3" t="e">
        <f t="shared" si="55"/>
        <v>#N/A</v>
      </c>
      <c r="AQ14" s="3" t="e">
        <f t="shared" si="55"/>
        <v>#N/A</v>
      </c>
      <c r="AR14" s="3" t="e">
        <f t="shared" si="55"/>
        <v>#N/A</v>
      </c>
      <c r="AS14" s="3" t="e">
        <f>E14</f>
        <v>#N/A</v>
      </c>
      <c r="AU14" s="15">
        <f>$P$5</f>
        <v>1.6984289116548499E+17</v>
      </c>
      <c r="AV14" s="15">
        <f>$Q$5</f>
        <v>1.9179318935377304E+16</v>
      </c>
      <c r="AW14" s="15">
        <f>$R$5</f>
        <v>2170706132009733</v>
      </c>
      <c r="AX14" s="15">
        <f>$S$5</f>
        <v>246324856379625</v>
      </c>
      <c r="AY14" s="15">
        <f>$T$5</f>
        <v>28037802953445</v>
      </c>
      <c r="AZ14" s="15">
        <f>$U$5</f>
        <v>3202860761145</v>
      </c>
      <c r="BA14" s="15">
        <f>$V$5</f>
        <v>367428536133</v>
      </c>
      <c r="BB14" s="15">
        <f>$W$5</f>
        <v>42364319625</v>
      </c>
      <c r="BC14" s="15">
        <f>$X$5</f>
        <v>4914341925</v>
      </c>
      <c r="BD14" s="15">
        <f>$Y$5</f>
        <v>574304985</v>
      </c>
      <c r="BF14" s="54" t="e">
        <f>$AJ$5</f>
        <v>#N/A</v>
      </c>
      <c r="BG14" s="15">
        <f>$Q$5</f>
        <v>1.9179318935377304E+16</v>
      </c>
      <c r="BH14" s="15">
        <f>$R$5</f>
        <v>2170706132009733</v>
      </c>
      <c r="BI14" s="15">
        <f>$S$5</f>
        <v>246324856379625</v>
      </c>
      <c r="BJ14" s="15">
        <f>$T$5</f>
        <v>28037802953445</v>
      </c>
      <c r="BK14" s="15">
        <f>$U$5</f>
        <v>3202860761145</v>
      </c>
      <c r="BL14" s="15">
        <f>$V$5</f>
        <v>367428536133</v>
      </c>
      <c r="BM14" s="15">
        <f>$W$5</f>
        <v>42364319625</v>
      </c>
      <c r="BN14" s="15">
        <f>$X$5</f>
        <v>4914341925</v>
      </c>
      <c r="BO14" s="15">
        <f>$Y$5</f>
        <v>574304985</v>
      </c>
      <c r="BQ14" s="15">
        <f>$P$5</f>
        <v>1.6984289116548499E+17</v>
      </c>
      <c r="BR14" s="54" t="e">
        <f>$AJ$5</f>
        <v>#N/A</v>
      </c>
      <c r="BS14" s="15">
        <f>$R$5</f>
        <v>2170706132009733</v>
      </c>
      <c r="BT14" s="15">
        <f>$S$5</f>
        <v>246324856379625</v>
      </c>
      <c r="BU14" s="15">
        <f>$T$5</f>
        <v>28037802953445</v>
      </c>
      <c r="BV14" s="15">
        <f>$U$5</f>
        <v>3202860761145</v>
      </c>
      <c r="BW14" s="15">
        <f>$V$5</f>
        <v>367428536133</v>
      </c>
      <c r="BX14" s="15">
        <f>$W$5</f>
        <v>42364319625</v>
      </c>
      <c r="BY14" s="15">
        <f>$X$5</f>
        <v>4914341925</v>
      </c>
      <c r="BZ14" s="15">
        <f>$Y$5</f>
        <v>574304985</v>
      </c>
      <c r="CB14" s="15">
        <f>$P$5</f>
        <v>1.6984289116548499E+17</v>
      </c>
      <c r="CC14" s="53">
        <f>$Q$5</f>
        <v>1.9179318935377304E+16</v>
      </c>
      <c r="CD14" s="54" t="e">
        <f>$AJ$5</f>
        <v>#N/A</v>
      </c>
      <c r="CE14" s="15">
        <f>$S$5</f>
        <v>246324856379625</v>
      </c>
      <c r="CF14" s="15">
        <f>$T$5</f>
        <v>28037802953445</v>
      </c>
      <c r="CG14" s="15">
        <f>$U$5</f>
        <v>3202860761145</v>
      </c>
      <c r="CH14" s="15">
        <f>$V$5</f>
        <v>367428536133</v>
      </c>
      <c r="CI14" s="15">
        <f>$W$5</f>
        <v>42364319625</v>
      </c>
      <c r="CJ14" s="15">
        <f>$X$5</f>
        <v>4914341925</v>
      </c>
      <c r="CK14" s="15">
        <f>$Y$5</f>
        <v>574304985</v>
      </c>
      <c r="CM14" s="15">
        <f>$P$5</f>
        <v>1.6984289116548499E+17</v>
      </c>
      <c r="CN14" s="15">
        <f>$Q$5</f>
        <v>1.9179318935377304E+16</v>
      </c>
      <c r="CO14" s="15">
        <f>$R$5</f>
        <v>2170706132009733</v>
      </c>
      <c r="CP14" s="54" t="e">
        <f>$AJ$5</f>
        <v>#N/A</v>
      </c>
      <c r="CQ14" s="15">
        <f>$T$5</f>
        <v>28037802953445</v>
      </c>
      <c r="CR14" s="15">
        <f>$U$5</f>
        <v>3202860761145</v>
      </c>
      <c r="CS14" s="15">
        <f>$V$5</f>
        <v>367428536133</v>
      </c>
      <c r="CT14" s="15">
        <f>$W$5</f>
        <v>42364319625</v>
      </c>
      <c r="CU14" s="15">
        <f>$X$5</f>
        <v>4914341925</v>
      </c>
      <c r="CV14" s="15">
        <f>$Y$5</f>
        <v>574304985</v>
      </c>
      <c r="CX14" s="15">
        <f>$P$5</f>
        <v>1.6984289116548499E+17</v>
      </c>
      <c r="CY14" s="15">
        <f>$Q$5</f>
        <v>1.9179318935377304E+16</v>
      </c>
      <c r="CZ14" s="15">
        <f>$R$5</f>
        <v>2170706132009733</v>
      </c>
      <c r="DA14" s="15">
        <f>$S$5</f>
        <v>246324856379625</v>
      </c>
      <c r="DB14" s="54" t="e">
        <f>$AJ$5</f>
        <v>#N/A</v>
      </c>
      <c r="DC14" s="15">
        <f>$U$5</f>
        <v>3202860761145</v>
      </c>
      <c r="DD14" s="15">
        <f>$V$5</f>
        <v>367428536133</v>
      </c>
      <c r="DE14" s="15">
        <f>$W$5</f>
        <v>42364319625</v>
      </c>
      <c r="DF14" s="15">
        <f>$X$5</f>
        <v>4914341925</v>
      </c>
      <c r="DG14" s="15">
        <f>$Y$5</f>
        <v>574304985</v>
      </c>
      <c r="DI14" s="15">
        <f>$P$5</f>
        <v>1.6984289116548499E+17</v>
      </c>
      <c r="DJ14" s="15">
        <f>$Q$5</f>
        <v>1.9179318935377304E+16</v>
      </c>
      <c r="DK14" s="15">
        <f>$R$5</f>
        <v>2170706132009733</v>
      </c>
      <c r="DL14" s="15">
        <f>$S$5</f>
        <v>246324856379625</v>
      </c>
      <c r="DM14" s="15">
        <f>$T$5</f>
        <v>28037802953445</v>
      </c>
      <c r="DN14" s="54" t="e">
        <f>$AJ$5</f>
        <v>#N/A</v>
      </c>
      <c r="DO14" s="15">
        <f>$V$5</f>
        <v>367428536133</v>
      </c>
      <c r="DP14" s="15">
        <f>$W$5</f>
        <v>42364319625</v>
      </c>
      <c r="DQ14" s="15">
        <f>$X$5</f>
        <v>4914341925</v>
      </c>
      <c r="DR14" s="15">
        <f>$Y$5</f>
        <v>574304985</v>
      </c>
      <c r="DT14" s="15">
        <f>$P$5</f>
        <v>1.6984289116548499E+17</v>
      </c>
      <c r="DU14" s="15">
        <f>$Q$5</f>
        <v>1.9179318935377304E+16</v>
      </c>
      <c r="DV14" s="15">
        <f>$R$5</f>
        <v>2170706132009733</v>
      </c>
      <c r="DW14" s="15">
        <f>$S$5</f>
        <v>246324856379625</v>
      </c>
      <c r="DX14" s="15">
        <f>$T$5</f>
        <v>28037802953445</v>
      </c>
      <c r="DY14" s="15">
        <f>$U$5</f>
        <v>3202860761145</v>
      </c>
      <c r="DZ14" s="54" t="e">
        <f>$AJ$5</f>
        <v>#N/A</v>
      </c>
      <c r="EA14" s="15">
        <f>$W$5</f>
        <v>42364319625</v>
      </c>
      <c r="EB14" s="15">
        <f>$X$5</f>
        <v>4914341925</v>
      </c>
      <c r="EC14" s="15">
        <f>$Y$5</f>
        <v>574304985</v>
      </c>
      <c r="EE14" s="15">
        <f>$P$5</f>
        <v>1.6984289116548499E+17</v>
      </c>
      <c r="EF14" s="15">
        <f>$Q$5</f>
        <v>1.9179318935377304E+16</v>
      </c>
      <c r="EG14" s="15">
        <f>$R$5</f>
        <v>2170706132009733</v>
      </c>
      <c r="EH14" s="15">
        <f>$S$5</f>
        <v>246324856379625</v>
      </c>
      <c r="EI14" s="15">
        <f>$T$5</f>
        <v>28037802953445</v>
      </c>
      <c r="EJ14" s="15">
        <f>$U$5</f>
        <v>3202860761145</v>
      </c>
      <c r="EK14" s="15">
        <f>$V$5</f>
        <v>367428536133</v>
      </c>
      <c r="EL14" s="54" t="e">
        <f>$AJ$5</f>
        <v>#N/A</v>
      </c>
      <c r="EM14" s="15">
        <f>$X$5</f>
        <v>4914341925</v>
      </c>
      <c r="EN14" s="15">
        <f>$Y$5</f>
        <v>574304985</v>
      </c>
      <c r="EP14" s="15">
        <f>$P$5</f>
        <v>1.6984289116548499E+17</v>
      </c>
      <c r="EQ14" s="15">
        <f>$Q$5</f>
        <v>1.9179318935377304E+16</v>
      </c>
      <c r="ER14" s="15">
        <f>$R$5</f>
        <v>2170706132009733</v>
      </c>
      <c r="ES14" s="15">
        <f>$S$5</f>
        <v>246324856379625</v>
      </c>
      <c r="ET14" s="15">
        <f>$T$5</f>
        <v>28037802953445</v>
      </c>
      <c r="EU14" s="15">
        <f>$U$5</f>
        <v>3202860761145</v>
      </c>
      <c r="EV14" s="15">
        <f>$V$5</f>
        <v>367428536133</v>
      </c>
      <c r="EW14" s="15">
        <f>$W$5</f>
        <v>42364319625</v>
      </c>
      <c r="EX14" s="54" t="e">
        <f>$AJ$5</f>
        <v>#N/A</v>
      </c>
      <c r="EY14" s="15">
        <f>$Y$5</f>
        <v>574304985</v>
      </c>
      <c r="FA14" s="15">
        <f>$P$5</f>
        <v>1.6984289116548499E+17</v>
      </c>
      <c r="FB14" s="15">
        <f>$Q$5</f>
        <v>1.9179318935377304E+16</v>
      </c>
      <c r="FC14" s="15">
        <f>$R$5</f>
        <v>2170706132009733</v>
      </c>
      <c r="FD14" s="15">
        <f>$S$5</f>
        <v>246324856379625</v>
      </c>
      <c r="FE14" s="15">
        <f>$T$5</f>
        <v>28037802953445</v>
      </c>
      <c r="FF14" s="15">
        <f>$U$5</f>
        <v>3202860761145</v>
      </c>
      <c r="FG14" s="15">
        <f>$V$5</f>
        <v>367428536133</v>
      </c>
      <c r="FH14" s="15">
        <f>$W$5</f>
        <v>42364319625</v>
      </c>
      <c r="FI14" s="15">
        <f>$X$5</f>
        <v>4914341925</v>
      </c>
      <c r="FJ14" s="54" t="e">
        <f>$AJ$5</f>
        <v>#N/A</v>
      </c>
      <c r="GS14" s="3" t="e">
        <f>POWER(N14-$GS$5,2)</f>
        <v>#N/A</v>
      </c>
      <c r="GT14" s="3" t="e">
        <f>POWER(M14-$GT$5,2)</f>
        <v>#N/A</v>
      </c>
      <c r="GU14" s="3" t="e">
        <f>POWER(L14-$GU$5,2)</f>
        <v>#N/A</v>
      </c>
      <c r="GV14" s="3" t="e">
        <f>POWER(K14-$GV$5,2)</f>
        <v>#N/A</v>
      </c>
      <c r="GW14" s="3" t="e">
        <f>POWER(J14-$GW$5,2)</f>
        <v>#N/A</v>
      </c>
      <c r="GX14" s="3" t="e">
        <f>POWER(I14-$GX$5,2)</f>
        <v>#N/A</v>
      </c>
      <c r="GY14" s="3" t="e">
        <f>POWER(H14-$GY$5,2)</f>
        <v>#N/A</v>
      </c>
      <c r="GZ14" s="3" t="e">
        <f>POWER(G14-$GZ$5,2)</f>
        <v>#N/A</v>
      </c>
      <c r="HA14" s="3" t="e">
        <f>POWER(F14-$HA$5,2)</f>
        <v>#N/A</v>
      </c>
      <c r="HB14" s="3" t="e">
        <f>POWER(AS14-$HB$5,2)</f>
        <v>#N/A</v>
      </c>
    </row>
    <row r="15" spans="1:265">
      <c r="A15" s="24" t="e">
        <f>A14-$D$1</f>
        <v>#N/A</v>
      </c>
      <c r="C15" s="3">
        <f t="shared" si="53"/>
        <v>10</v>
      </c>
      <c r="D15" s="26">
        <f t="shared" si="53"/>
        <v>12.96</v>
      </c>
      <c r="E15" s="27" t="e">
        <f t="shared" ref="E15:E40" si="56">MEDIAN(IF(AND(55%&lt;=$F$2,$F$2&lt;=100%),F15,IF(AND(55%&lt;=$G$2,$G$2&lt;=100%),G15,IF(AND(55%&lt;=$H$2,$H$2&lt;=100%),H15,IF(AND(55%&lt;=$I$2,$I$2&lt;=100%),I15,IF(AND(55%&lt;=$J$2,$J$2&lt;=100%),J15,IF(AND(55%&lt;=$K$2,$K$2&lt;=100%),K15,IF(AND(55%&lt;=$L$2,$L$2&lt;=100%),L15,IF(AND(55%&lt;=$M$2,$M$2&lt;=100%),M15,IF(AND(55%&lt;=$N$2,$N$2&lt;=100%),N15,F15))))))))))</f>
        <v>#N/A</v>
      </c>
      <c r="F15" s="28" t="e">
        <f t="shared" si="13"/>
        <v>#N/A</v>
      </c>
      <c r="G15" s="28" t="e">
        <f t="shared" si="14"/>
        <v>#N/A</v>
      </c>
      <c r="H15" s="28" t="e">
        <f t="shared" si="15"/>
        <v>#N/A</v>
      </c>
      <c r="I15" s="28" t="e">
        <f t="shared" si="16"/>
        <v>#N/A</v>
      </c>
      <c r="J15" s="28" t="e">
        <f t="shared" si="17"/>
        <v>#N/A</v>
      </c>
      <c r="K15" s="28" t="e">
        <f t="shared" si="18"/>
        <v>#N/A</v>
      </c>
      <c r="L15" s="28" t="e">
        <f t="shared" si="19"/>
        <v>#N/A</v>
      </c>
      <c r="M15" s="28" t="e">
        <f t="shared" si="20"/>
        <v>#N/A</v>
      </c>
      <c r="N15" s="28" t="e">
        <f t="shared" si="21"/>
        <v>#N/A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 t="e">
        <f t="shared" ref="A16:A40" si="57">A15-$D$1</f>
        <v>#N/A</v>
      </c>
      <c r="C16" s="3">
        <f t="shared" si="53"/>
        <v>11</v>
      </c>
      <c r="D16" s="26">
        <f t="shared" si="53"/>
        <v>13.96</v>
      </c>
      <c r="E16" s="27" t="e">
        <f t="shared" si="56"/>
        <v>#N/A</v>
      </c>
      <c r="F16" s="28" t="e">
        <f t="shared" si="13"/>
        <v>#N/A</v>
      </c>
      <c r="G16" s="28" t="e">
        <f t="shared" si="14"/>
        <v>#N/A</v>
      </c>
      <c r="H16" s="28" t="e">
        <f t="shared" si="15"/>
        <v>#N/A</v>
      </c>
      <c r="I16" s="28" t="e">
        <f t="shared" si="16"/>
        <v>#N/A</v>
      </c>
      <c r="J16" s="28" t="e">
        <f t="shared" si="17"/>
        <v>#N/A</v>
      </c>
      <c r="K16" s="28" t="e">
        <f t="shared" si="18"/>
        <v>#N/A</v>
      </c>
      <c r="L16" s="28" t="e">
        <f t="shared" si="19"/>
        <v>#N/A</v>
      </c>
      <c r="M16" s="28" t="e">
        <f t="shared" si="20"/>
        <v>#N/A</v>
      </c>
      <c r="N16" s="28" t="e">
        <f t="shared" si="21"/>
        <v>#N/A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177">
      <c r="A17" s="24" t="e">
        <f t="shared" si="57"/>
        <v>#N/A</v>
      </c>
      <c r="C17" s="3">
        <f t="shared" si="53"/>
        <v>12</v>
      </c>
      <c r="D17" s="26">
        <f t="shared" si="53"/>
        <v>14.96</v>
      </c>
      <c r="E17" s="27" t="e">
        <f t="shared" si="56"/>
        <v>#N/A</v>
      </c>
      <c r="F17" s="28" t="e">
        <f t="shared" si="13"/>
        <v>#N/A</v>
      </c>
      <c r="G17" s="28" t="e">
        <f t="shared" si="14"/>
        <v>#N/A</v>
      </c>
      <c r="H17" s="28" t="e">
        <f t="shared" si="15"/>
        <v>#N/A</v>
      </c>
      <c r="I17" s="28" t="e">
        <f t="shared" si="16"/>
        <v>#N/A</v>
      </c>
      <c r="J17" s="28" t="e">
        <f t="shared" si="17"/>
        <v>#N/A</v>
      </c>
      <c r="K17" s="28" t="e">
        <f t="shared" si="18"/>
        <v>#N/A</v>
      </c>
      <c r="L17" s="28" t="e">
        <f t="shared" si="19"/>
        <v>#N/A</v>
      </c>
      <c r="M17" s="28" t="e">
        <f t="shared" si="20"/>
        <v>#N/A</v>
      </c>
      <c r="N17" s="28" t="e">
        <f t="shared" si="21"/>
        <v>#N/A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FU17" s="3" t="e">
        <f>EW4/BB4</f>
        <v>#N/A</v>
      </c>
    </row>
    <row r="18" spans="1:177">
      <c r="A18" s="24" t="e">
        <f t="shared" si="57"/>
        <v>#N/A</v>
      </c>
      <c r="C18" s="3">
        <f t="shared" si="53"/>
        <v>13</v>
      </c>
      <c r="D18" s="26">
        <f t="shared" si="53"/>
        <v>15.96</v>
      </c>
      <c r="E18" s="27" t="e">
        <f t="shared" si="56"/>
        <v>#N/A</v>
      </c>
      <c r="F18" s="28" t="e">
        <f t="shared" si="13"/>
        <v>#N/A</v>
      </c>
      <c r="G18" s="28" t="e">
        <f t="shared" si="14"/>
        <v>#N/A</v>
      </c>
      <c r="H18" s="28" t="e">
        <f t="shared" si="15"/>
        <v>#N/A</v>
      </c>
      <c r="I18" s="28" t="e">
        <f t="shared" si="16"/>
        <v>#N/A</v>
      </c>
      <c r="J18" s="28" t="e">
        <f t="shared" si="17"/>
        <v>#N/A</v>
      </c>
      <c r="K18" s="28" t="e">
        <f t="shared" si="18"/>
        <v>#N/A</v>
      </c>
      <c r="L18" s="28" t="e">
        <f t="shared" si="19"/>
        <v>#N/A</v>
      </c>
      <c r="M18" s="28" t="e">
        <f t="shared" si="20"/>
        <v>#N/A</v>
      </c>
      <c r="N18" s="28" t="e">
        <f t="shared" si="21"/>
        <v>#N/A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177">
      <c r="A19" s="24" t="e">
        <f t="shared" si="57"/>
        <v>#N/A</v>
      </c>
      <c r="C19" s="3">
        <f t="shared" si="53"/>
        <v>14</v>
      </c>
      <c r="D19" s="26">
        <f t="shared" si="53"/>
        <v>16.96</v>
      </c>
      <c r="E19" s="27" t="e">
        <f t="shared" si="56"/>
        <v>#N/A</v>
      </c>
      <c r="F19" s="28" t="e">
        <f t="shared" si="13"/>
        <v>#N/A</v>
      </c>
      <c r="G19" s="28" t="e">
        <f t="shared" si="14"/>
        <v>#N/A</v>
      </c>
      <c r="H19" s="28" t="e">
        <f t="shared" si="15"/>
        <v>#N/A</v>
      </c>
      <c r="I19" s="28" t="e">
        <f t="shared" si="16"/>
        <v>#N/A</v>
      </c>
      <c r="J19" s="28" t="e">
        <f t="shared" si="17"/>
        <v>#N/A</v>
      </c>
      <c r="K19" s="28" t="e">
        <f t="shared" si="18"/>
        <v>#N/A</v>
      </c>
      <c r="L19" s="28" t="e">
        <f t="shared" si="19"/>
        <v>#N/A</v>
      </c>
      <c r="M19" s="28" t="e">
        <f t="shared" si="20"/>
        <v>#N/A</v>
      </c>
      <c r="N19" s="28" t="e">
        <f t="shared" si="21"/>
        <v>#N/A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177">
      <c r="A20" s="24" t="e">
        <f t="shared" si="57"/>
        <v>#N/A</v>
      </c>
      <c r="C20" s="3">
        <f t="shared" si="53"/>
        <v>15</v>
      </c>
      <c r="D20" s="26">
        <f t="shared" si="53"/>
        <v>17.96</v>
      </c>
      <c r="E20" s="27" t="e">
        <f t="shared" si="56"/>
        <v>#N/A</v>
      </c>
      <c r="F20" s="28" t="e">
        <f t="shared" si="13"/>
        <v>#N/A</v>
      </c>
      <c r="G20" s="28" t="e">
        <f t="shared" si="14"/>
        <v>#N/A</v>
      </c>
      <c r="H20" s="28" t="e">
        <f t="shared" si="15"/>
        <v>#N/A</v>
      </c>
      <c r="I20" s="28" t="e">
        <f t="shared" si="16"/>
        <v>#N/A</v>
      </c>
      <c r="J20" s="28" t="e">
        <f t="shared" si="17"/>
        <v>#N/A</v>
      </c>
      <c r="K20" s="28" t="e">
        <f t="shared" si="18"/>
        <v>#N/A</v>
      </c>
      <c r="L20" s="28" t="e">
        <f t="shared" si="19"/>
        <v>#N/A</v>
      </c>
      <c r="M20" s="28" t="e">
        <f t="shared" si="20"/>
        <v>#N/A</v>
      </c>
      <c r="N20" s="28" t="e">
        <f t="shared" si="21"/>
        <v>#N/A</v>
      </c>
      <c r="O20" s="29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4"/>
    </row>
    <row r="21" spans="1:177">
      <c r="A21" s="24" t="e">
        <f t="shared" si="57"/>
        <v>#N/A</v>
      </c>
      <c r="C21" s="3">
        <f t="shared" si="53"/>
        <v>16</v>
      </c>
      <c r="D21" s="26">
        <f t="shared" si="53"/>
        <v>18.96</v>
      </c>
      <c r="E21" s="27" t="e">
        <f t="shared" si="56"/>
        <v>#N/A</v>
      </c>
      <c r="F21" s="28" t="e">
        <f t="shared" si="13"/>
        <v>#N/A</v>
      </c>
      <c r="G21" s="28" t="e">
        <f t="shared" si="14"/>
        <v>#N/A</v>
      </c>
      <c r="H21" s="28" t="e">
        <f t="shared" si="15"/>
        <v>#N/A</v>
      </c>
      <c r="I21" s="28" t="e">
        <f t="shared" si="16"/>
        <v>#N/A</v>
      </c>
      <c r="J21" s="28" t="e">
        <f t="shared" si="17"/>
        <v>#N/A</v>
      </c>
      <c r="K21" s="28" t="e">
        <f t="shared" si="18"/>
        <v>#N/A</v>
      </c>
      <c r="L21" s="28" t="e">
        <f t="shared" si="19"/>
        <v>#N/A</v>
      </c>
      <c r="M21" s="28" t="e">
        <f t="shared" si="20"/>
        <v>#N/A</v>
      </c>
      <c r="N21" s="28" t="e">
        <f t="shared" si="21"/>
        <v>#N/A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177">
      <c r="A22" s="24" t="e">
        <f t="shared" si="57"/>
        <v>#N/A</v>
      </c>
      <c r="C22" s="3">
        <f t="shared" si="53"/>
        <v>17</v>
      </c>
      <c r="D22" s="26">
        <f t="shared" si="53"/>
        <v>19.96</v>
      </c>
      <c r="E22" s="27" t="e">
        <f t="shared" si="56"/>
        <v>#N/A</v>
      </c>
      <c r="F22" s="28" t="e">
        <f t="shared" si="13"/>
        <v>#N/A</v>
      </c>
      <c r="G22" s="28" t="e">
        <f t="shared" si="14"/>
        <v>#N/A</v>
      </c>
      <c r="H22" s="28" t="e">
        <f t="shared" si="15"/>
        <v>#N/A</v>
      </c>
      <c r="I22" s="28" t="e">
        <f t="shared" si="16"/>
        <v>#N/A</v>
      </c>
      <c r="J22" s="28" t="e">
        <f t="shared" si="17"/>
        <v>#N/A</v>
      </c>
      <c r="K22" s="28" t="e">
        <f t="shared" si="18"/>
        <v>#N/A</v>
      </c>
      <c r="L22" s="28" t="e">
        <f t="shared" si="19"/>
        <v>#N/A</v>
      </c>
      <c r="M22" s="28" t="e">
        <f t="shared" si="20"/>
        <v>#N/A</v>
      </c>
      <c r="N22" s="28" t="e">
        <f t="shared" si="21"/>
        <v>#N/A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177">
      <c r="A23" s="24" t="e">
        <f t="shared" si="57"/>
        <v>#N/A</v>
      </c>
      <c r="C23" s="3">
        <f t="shared" si="53"/>
        <v>18</v>
      </c>
      <c r="D23" s="26">
        <f t="shared" si="53"/>
        <v>20.96</v>
      </c>
      <c r="E23" s="27" t="e">
        <f t="shared" si="56"/>
        <v>#N/A</v>
      </c>
      <c r="F23" s="28" t="e">
        <f t="shared" si="13"/>
        <v>#N/A</v>
      </c>
      <c r="G23" s="28" t="e">
        <f t="shared" si="14"/>
        <v>#N/A</v>
      </c>
      <c r="H23" s="28" t="e">
        <f t="shared" si="15"/>
        <v>#N/A</v>
      </c>
      <c r="I23" s="28" t="e">
        <f t="shared" si="16"/>
        <v>#N/A</v>
      </c>
      <c r="J23" s="28" t="e">
        <f t="shared" si="17"/>
        <v>#N/A</v>
      </c>
      <c r="K23" s="28" t="e">
        <f t="shared" si="18"/>
        <v>#N/A</v>
      </c>
      <c r="L23" s="28" t="e">
        <f t="shared" si="19"/>
        <v>#N/A</v>
      </c>
      <c r="M23" s="28" t="e">
        <f t="shared" si="20"/>
        <v>#N/A</v>
      </c>
      <c r="N23" s="28" t="e">
        <f t="shared" si="21"/>
        <v>#N/A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177">
      <c r="A24" s="24" t="e">
        <f t="shared" si="57"/>
        <v>#N/A</v>
      </c>
      <c r="C24" s="3">
        <f t="shared" ref="C24:D39" si="58">C23+1</f>
        <v>19</v>
      </c>
      <c r="D24" s="26">
        <f t="shared" si="58"/>
        <v>21.96</v>
      </c>
      <c r="E24" s="27" t="e">
        <f t="shared" si="56"/>
        <v>#N/A</v>
      </c>
      <c r="F24" s="28" t="e">
        <f t="shared" si="13"/>
        <v>#N/A</v>
      </c>
      <c r="G24" s="28" t="e">
        <f t="shared" si="14"/>
        <v>#N/A</v>
      </c>
      <c r="H24" s="28" t="e">
        <f t="shared" si="15"/>
        <v>#N/A</v>
      </c>
      <c r="I24" s="28" t="e">
        <f t="shared" si="16"/>
        <v>#N/A</v>
      </c>
      <c r="J24" s="28" t="e">
        <f t="shared" si="17"/>
        <v>#N/A</v>
      </c>
      <c r="K24" s="28" t="e">
        <f t="shared" si="18"/>
        <v>#N/A</v>
      </c>
      <c r="L24" s="28" t="e">
        <f t="shared" si="19"/>
        <v>#N/A</v>
      </c>
      <c r="M24" s="28" t="e">
        <f t="shared" si="20"/>
        <v>#N/A</v>
      </c>
      <c r="N24" s="28" t="e">
        <f t="shared" si="21"/>
        <v>#N/A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FQ24" s="6"/>
    </row>
    <row r="25" spans="1:177">
      <c r="A25" s="24" t="e">
        <f t="shared" si="57"/>
        <v>#N/A</v>
      </c>
      <c r="C25" s="3">
        <f t="shared" si="58"/>
        <v>20</v>
      </c>
      <c r="D25" s="26">
        <f t="shared" si="58"/>
        <v>22.96</v>
      </c>
      <c r="E25" s="27" t="e">
        <f t="shared" si="56"/>
        <v>#N/A</v>
      </c>
      <c r="F25" s="28" t="e">
        <f t="shared" si="13"/>
        <v>#N/A</v>
      </c>
      <c r="G25" s="28" t="e">
        <f t="shared" si="14"/>
        <v>#N/A</v>
      </c>
      <c r="H25" s="28" t="e">
        <f t="shared" si="15"/>
        <v>#N/A</v>
      </c>
      <c r="I25" s="28" t="e">
        <f t="shared" si="16"/>
        <v>#N/A</v>
      </c>
      <c r="J25" s="28" t="e">
        <f t="shared" si="17"/>
        <v>#N/A</v>
      </c>
      <c r="K25" s="28" t="e">
        <f t="shared" si="18"/>
        <v>#N/A</v>
      </c>
      <c r="L25" s="28" t="e">
        <f t="shared" si="19"/>
        <v>#N/A</v>
      </c>
      <c r="M25" s="28" t="e">
        <f t="shared" si="20"/>
        <v>#N/A</v>
      </c>
      <c r="N25" s="28" t="e">
        <f t="shared" si="21"/>
        <v>#N/A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177">
      <c r="A26" s="24" t="e">
        <f t="shared" si="57"/>
        <v>#N/A</v>
      </c>
      <c r="C26" s="3">
        <f t="shared" si="58"/>
        <v>21</v>
      </c>
      <c r="D26" s="26">
        <f t="shared" si="58"/>
        <v>23.96</v>
      </c>
      <c r="E26" s="27" t="e">
        <f t="shared" si="56"/>
        <v>#N/A</v>
      </c>
      <c r="F26" s="28" t="e">
        <f t="shared" si="13"/>
        <v>#N/A</v>
      </c>
      <c r="G26" s="28" t="e">
        <f t="shared" si="14"/>
        <v>#N/A</v>
      </c>
      <c r="H26" s="28" t="e">
        <f t="shared" si="15"/>
        <v>#N/A</v>
      </c>
      <c r="I26" s="28" t="e">
        <f t="shared" si="16"/>
        <v>#N/A</v>
      </c>
      <c r="J26" s="28" t="e">
        <f t="shared" si="17"/>
        <v>#N/A</v>
      </c>
      <c r="K26" s="28" t="e">
        <f t="shared" si="18"/>
        <v>#N/A</v>
      </c>
      <c r="L26" s="28" t="e">
        <f t="shared" si="19"/>
        <v>#N/A</v>
      </c>
      <c r="M26" s="28" t="e">
        <f t="shared" si="20"/>
        <v>#N/A</v>
      </c>
      <c r="N26" s="28" t="e">
        <f t="shared" si="21"/>
        <v>#N/A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177">
      <c r="A27" s="24" t="e">
        <f t="shared" si="57"/>
        <v>#N/A</v>
      </c>
      <c r="C27" s="3">
        <f t="shared" si="58"/>
        <v>22</v>
      </c>
      <c r="D27" s="26">
        <f t="shared" si="58"/>
        <v>24.96</v>
      </c>
      <c r="E27" s="27" t="e">
        <f t="shared" si="56"/>
        <v>#N/A</v>
      </c>
      <c r="F27" s="28" t="e">
        <f t="shared" si="13"/>
        <v>#N/A</v>
      </c>
      <c r="G27" s="28" t="e">
        <f t="shared" si="14"/>
        <v>#N/A</v>
      </c>
      <c r="H27" s="28" t="e">
        <f t="shared" si="15"/>
        <v>#N/A</v>
      </c>
      <c r="I27" s="28" t="e">
        <f t="shared" si="16"/>
        <v>#N/A</v>
      </c>
      <c r="J27" s="28" t="e">
        <f t="shared" si="17"/>
        <v>#N/A</v>
      </c>
      <c r="K27" s="28" t="e">
        <f t="shared" si="18"/>
        <v>#N/A</v>
      </c>
      <c r="L27" s="28" t="e">
        <f t="shared" si="19"/>
        <v>#N/A</v>
      </c>
      <c r="M27" s="28" t="e">
        <f t="shared" si="20"/>
        <v>#N/A</v>
      </c>
      <c r="N27" s="28" t="e">
        <f t="shared" si="21"/>
        <v>#N/A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177">
      <c r="A28" s="24" t="e">
        <f t="shared" si="57"/>
        <v>#N/A</v>
      </c>
      <c r="C28" s="3">
        <f t="shared" si="58"/>
        <v>23</v>
      </c>
      <c r="D28" s="26">
        <f t="shared" si="58"/>
        <v>25.96</v>
      </c>
      <c r="E28" s="27" t="e">
        <f t="shared" si="56"/>
        <v>#N/A</v>
      </c>
      <c r="F28" s="28" t="e">
        <f t="shared" si="13"/>
        <v>#N/A</v>
      </c>
      <c r="G28" s="28" t="e">
        <f t="shared" si="14"/>
        <v>#N/A</v>
      </c>
      <c r="H28" s="28" t="e">
        <f t="shared" si="15"/>
        <v>#N/A</v>
      </c>
      <c r="I28" s="28" t="e">
        <f t="shared" si="16"/>
        <v>#N/A</v>
      </c>
      <c r="J28" s="28" t="e">
        <f t="shared" si="17"/>
        <v>#N/A</v>
      </c>
      <c r="K28" s="28" t="e">
        <f t="shared" si="18"/>
        <v>#N/A</v>
      </c>
      <c r="L28" s="28" t="e">
        <f t="shared" si="19"/>
        <v>#N/A</v>
      </c>
      <c r="M28" s="28" t="e">
        <f t="shared" si="20"/>
        <v>#N/A</v>
      </c>
      <c r="N28" s="28" t="e">
        <f t="shared" si="21"/>
        <v>#N/A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177">
      <c r="A29" s="24" t="e">
        <f t="shared" si="57"/>
        <v>#N/A</v>
      </c>
      <c r="C29" s="3">
        <f t="shared" si="58"/>
        <v>24</v>
      </c>
      <c r="D29" s="26">
        <f t="shared" si="58"/>
        <v>26.96</v>
      </c>
      <c r="E29" s="27" t="e">
        <f t="shared" si="56"/>
        <v>#N/A</v>
      </c>
      <c r="F29" s="28" t="e">
        <f t="shared" si="13"/>
        <v>#N/A</v>
      </c>
      <c r="G29" s="28" t="e">
        <f t="shared" si="14"/>
        <v>#N/A</v>
      </c>
      <c r="H29" s="28" t="e">
        <f t="shared" si="15"/>
        <v>#N/A</v>
      </c>
      <c r="I29" s="28" t="e">
        <f t="shared" si="16"/>
        <v>#N/A</v>
      </c>
      <c r="J29" s="28" t="e">
        <f t="shared" si="17"/>
        <v>#N/A</v>
      </c>
      <c r="K29" s="28" t="e">
        <f t="shared" si="18"/>
        <v>#N/A</v>
      </c>
      <c r="L29" s="28" t="e">
        <f t="shared" si="19"/>
        <v>#N/A</v>
      </c>
      <c r="M29" s="28" t="e">
        <f t="shared" si="20"/>
        <v>#N/A</v>
      </c>
      <c r="N29" s="28" t="e">
        <f t="shared" si="21"/>
        <v>#N/A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177">
      <c r="A30" s="24" t="e">
        <f t="shared" si="57"/>
        <v>#N/A</v>
      </c>
      <c r="C30" s="3">
        <f t="shared" si="58"/>
        <v>25</v>
      </c>
      <c r="D30" s="26">
        <f t="shared" si="58"/>
        <v>27.96</v>
      </c>
      <c r="E30" s="27" t="e">
        <f t="shared" si="56"/>
        <v>#N/A</v>
      </c>
      <c r="F30" s="28" t="e">
        <f t="shared" si="13"/>
        <v>#N/A</v>
      </c>
      <c r="G30" s="28" t="e">
        <f t="shared" si="14"/>
        <v>#N/A</v>
      </c>
      <c r="H30" s="28" t="e">
        <f t="shared" si="15"/>
        <v>#N/A</v>
      </c>
      <c r="I30" s="28" t="e">
        <f t="shared" si="16"/>
        <v>#N/A</v>
      </c>
      <c r="J30" s="28" t="e">
        <f t="shared" si="17"/>
        <v>#N/A</v>
      </c>
      <c r="K30" s="28" t="e">
        <f t="shared" si="18"/>
        <v>#N/A</v>
      </c>
      <c r="L30" s="28" t="e">
        <f t="shared" si="19"/>
        <v>#N/A</v>
      </c>
      <c r="M30" s="28" t="e">
        <f t="shared" si="20"/>
        <v>#N/A</v>
      </c>
      <c r="N30" s="28" t="e">
        <f t="shared" si="21"/>
        <v>#N/A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FU30" s="3" t="e">
        <f>FH4/BB4</f>
        <v>#N/A</v>
      </c>
    </row>
    <row r="31" spans="1:177">
      <c r="A31" s="24" t="e">
        <f t="shared" si="57"/>
        <v>#N/A</v>
      </c>
      <c r="C31" s="3">
        <f t="shared" si="58"/>
        <v>26</v>
      </c>
      <c r="D31" s="26">
        <f t="shared" si="58"/>
        <v>28.96</v>
      </c>
      <c r="E31" s="27" t="e">
        <f t="shared" si="56"/>
        <v>#N/A</v>
      </c>
      <c r="F31" s="28" t="e">
        <f t="shared" si="13"/>
        <v>#N/A</v>
      </c>
      <c r="G31" s="28" t="e">
        <f t="shared" si="14"/>
        <v>#N/A</v>
      </c>
      <c r="H31" s="28" t="e">
        <f t="shared" si="15"/>
        <v>#N/A</v>
      </c>
      <c r="I31" s="28" t="e">
        <f t="shared" si="16"/>
        <v>#N/A</v>
      </c>
      <c r="J31" s="28" t="e">
        <f t="shared" si="17"/>
        <v>#N/A</v>
      </c>
      <c r="K31" s="28" t="e">
        <f t="shared" si="18"/>
        <v>#N/A</v>
      </c>
      <c r="L31" s="28" t="e">
        <f t="shared" si="19"/>
        <v>#N/A</v>
      </c>
      <c r="M31" s="28" t="e">
        <f t="shared" si="20"/>
        <v>#N/A</v>
      </c>
      <c r="N31" s="28" t="e">
        <f t="shared" si="21"/>
        <v>#N/A</v>
      </c>
    </row>
    <row r="32" spans="1:177">
      <c r="A32" s="24" t="e">
        <f t="shared" si="57"/>
        <v>#N/A</v>
      </c>
      <c r="C32" s="3">
        <f t="shared" si="58"/>
        <v>27</v>
      </c>
      <c r="D32" s="26">
        <f t="shared" si="58"/>
        <v>29.96</v>
      </c>
      <c r="E32" s="27" t="e">
        <f t="shared" si="56"/>
        <v>#N/A</v>
      </c>
      <c r="F32" s="28" t="e">
        <f t="shared" si="13"/>
        <v>#N/A</v>
      </c>
      <c r="G32" s="28" t="e">
        <f t="shared" si="14"/>
        <v>#N/A</v>
      </c>
      <c r="H32" s="28" t="e">
        <f t="shared" si="15"/>
        <v>#N/A</v>
      </c>
      <c r="I32" s="28" t="e">
        <f t="shared" si="16"/>
        <v>#N/A</v>
      </c>
      <c r="J32" s="28" t="e">
        <f t="shared" si="17"/>
        <v>#N/A</v>
      </c>
      <c r="K32" s="28" t="e">
        <f t="shared" si="18"/>
        <v>#N/A</v>
      </c>
      <c r="L32" s="28" t="e">
        <f t="shared" si="19"/>
        <v>#N/A</v>
      </c>
      <c r="M32" s="28" t="e">
        <f t="shared" si="20"/>
        <v>#N/A</v>
      </c>
      <c r="N32" s="28" t="e">
        <f t="shared" si="21"/>
        <v>#N/A</v>
      </c>
    </row>
    <row r="33" spans="1:14">
      <c r="A33" s="24" t="e">
        <f t="shared" si="57"/>
        <v>#N/A</v>
      </c>
      <c r="C33" s="3">
        <f t="shared" si="58"/>
        <v>28</v>
      </c>
      <c r="D33" s="26">
        <f t="shared" si="58"/>
        <v>30.96</v>
      </c>
      <c r="E33" s="27" t="e">
        <f t="shared" si="56"/>
        <v>#N/A</v>
      </c>
      <c r="F33" s="28" t="e">
        <f t="shared" si="13"/>
        <v>#N/A</v>
      </c>
      <c r="G33" s="28" t="e">
        <f t="shared" si="14"/>
        <v>#N/A</v>
      </c>
      <c r="H33" s="28" t="e">
        <f t="shared" si="15"/>
        <v>#N/A</v>
      </c>
      <c r="I33" s="28" t="e">
        <f t="shared" si="16"/>
        <v>#N/A</v>
      </c>
      <c r="J33" s="28" t="e">
        <f t="shared" si="17"/>
        <v>#N/A</v>
      </c>
      <c r="K33" s="28" t="e">
        <f t="shared" si="18"/>
        <v>#N/A</v>
      </c>
      <c r="L33" s="28" t="e">
        <f t="shared" si="19"/>
        <v>#N/A</v>
      </c>
      <c r="M33" s="28" t="e">
        <f t="shared" si="20"/>
        <v>#N/A</v>
      </c>
      <c r="N33" s="28" t="e">
        <f t="shared" si="21"/>
        <v>#N/A</v>
      </c>
    </row>
    <row r="34" spans="1:14">
      <c r="A34" s="24" t="e">
        <f t="shared" si="57"/>
        <v>#N/A</v>
      </c>
      <c r="C34" s="3">
        <f t="shared" si="58"/>
        <v>29</v>
      </c>
      <c r="D34" s="26">
        <f t="shared" si="58"/>
        <v>31.96</v>
      </c>
      <c r="E34" s="27" t="e">
        <f t="shared" si="56"/>
        <v>#N/A</v>
      </c>
      <c r="F34" s="28" t="e">
        <f t="shared" si="13"/>
        <v>#N/A</v>
      </c>
      <c r="G34" s="28" t="e">
        <f t="shared" si="14"/>
        <v>#N/A</v>
      </c>
      <c r="H34" s="28" t="e">
        <f t="shared" si="15"/>
        <v>#N/A</v>
      </c>
      <c r="I34" s="28" t="e">
        <f t="shared" si="16"/>
        <v>#N/A</v>
      </c>
      <c r="J34" s="28" t="e">
        <f t="shared" si="17"/>
        <v>#N/A</v>
      </c>
      <c r="K34" s="28" t="e">
        <f t="shared" si="18"/>
        <v>#N/A</v>
      </c>
      <c r="L34" s="28" t="e">
        <f t="shared" si="19"/>
        <v>#N/A</v>
      </c>
      <c r="M34" s="28" t="e">
        <f t="shared" si="20"/>
        <v>#N/A</v>
      </c>
      <c r="N34" s="28" t="e">
        <f t="shared" si="21"/>
        <v>#N/A</v>
      </c>
    </row>
    <row r="35" spans="1:14">
      <c r="A35" s="24" t="e">
        <f t="shared" si="57"/>
        <v>#N/A</v>
      </c>
      <c r="C35" s="3">
        <f t="shared" si="58"/>
        <v>30</v>
      </c>
      <c r="D35" s="26">
        <f t="shared" si="58"/>
        <v>32.96</v>
      </c>
      <c r="E35" s="27" t="e">
        <f t="shared" si="56"/>
        <v>#N/A</v>
      </c>
      <c r="F35" s="28" t="e">
        <f t="shared" si="13"/>
        <v>#N/A</v>
      </c>
      <c r="G35" s="28" t="e">
        <f t="shared" si="14"/>
        <v>#N/A</v>
      </c>
      <c r="H35" s="28" t="e">
        <f t="shared" si="15"/>
        <v>#N/A</v>
      </c>
      <c r="I35" s="28" t="e">
        <f t="shared" si="16"/>
        <v>#N/A</v>
      </c>
      <c r="J35" s="28" t="e">
        <f t="shared" si="17"/>
        <v>#N/A</v>
      </c>
      <c r="K35" s="28" t="e">
        <f t="shared" si="18"/>
        <v>#N/A</v>
      </c>
      <c r="L35" s="28" t="e">
        <f t="shared" si="19"/>
        <v>#N/A</v>
      </c>
      <c r="M35" s="28" t="e">
        <f t="shared" si="20"/>
        <v>#N/A</v>
      </c>
      <c r="N35" s="28" t="e">
        <f t="shared" si="21"/>
        <v>#N/A</v>
      </c>
    </row>
    <row r="36" spans="1:14">
      <c r="A36" s="24" t="e">
        <f t="shared" si="57"/>
        <v>#N/A</v>
      </c>
      <c r="C36" s="3">
        <f t="shared" si="58"/>
        <v>31</v>
      </c>
      <c r="D36" s="26">
        <f t="shared" si="58"/>
        <v>33.96</v>
      </c>
      <c r="E36" s="27" t="e">
        <f t="shared" si="56"/>
        <v>#N/A</v>
      </c>
      <c r="F36" s="28" t="e">
        <f t="shared" si="13"/>
        <v>#N/A</v>
      </c>
      <c r="G36" s="28" t="e">
        <f t="shared" si="14"/>
        <v>#N/A</v>
      </c>
      <c r="H36" s="28" t="e">
        <f t="shared" si="15"/>
        <v>#N/A</v>
      </c>
      <c r="I36" s="28" t="e">
        <f t="shared" si="16"/>
        <v>#N/A</v>
      </c>
      <c r="J36" s="28" t="e">
        <f t="shared" si="17"/>
        <v>#N/A</v>
      </c>
      <c r="K36" s="28" t="e">
        <f t="shared" si="18"/>
        <v>#N/A</v>
      </c>
      <c r="L36" s="28" t="e">
        <f t="shared" si="19"/>
        <v>#N/A</v>
      </c>
      <c r="M36" s="28" t="e">
        <f t="shared" si="20"/>
        <v>#N/A</v>
      </c>
      <c r="N36" s="28" t="e">
        <f t="shared" si="21"/>
        <v>#N/A</v>
      </c>
    </row>
    <row r="37" spans="1:14">
      <c r="A37" s="24" t="e">
        <f t="shared" si="57"/>
        <v>#N/A</v>
      </c>
      <c r="C37" s="3">
        <f t="shared" si="58"/>
        <v>32</v>
      </c>
      <c r="D37" s="26">
        <f t="shared" si="58"/>
        <v>34.96</v>
      </c>
      <c r="E37" s="27" t="e">
        <f t="shared" si="56"/>
        <v>#N/A</v>
      </c>
      <c r="F37" s="28" t="e">
        <f t="shared" si="13"/>
        <v>#N/A</v>
      </c>
      <c r="G37" s="28" t="e">
        <f t="shared" si="14"/>
        <v>#N/A</v>
      </c>
      <c r="H37" s="28" t="e">
        <f t="shared" si="15"/>
        <v>#N/A</v>
      </c>
      <c r="I37" s="28" t="e">
        <f t="shared" si="16"/>
        <v>#N/A</v>
      </c>
      <c r="J37" s="28" t="e">
        <f t="shared" si="17"/>
        <v>#N/A</v>
      </c>
      <c r="K37" s="28" t="e">
        <f t="shared" si="18"/>
        <v>#N/A</v>
      </c>
      <c r="L37" s="28" t="e">
        <f t="shared" si="19"/>
        <v>#N/A</v>
      </c>
      <c r="M37" s="28" t="e">
        <f t="shared" si="20"/>
        <v>#N/A</v>
      </c>
      <c r="N37" s="28" t="e">
        <f t="shared" si="21"/>
        <v>#N/A</v>
      </c>
    </row>
    <row r="38" spans="1:14">
      <c r="A38" s="24" t="e">
        <f t="shared" si="57"/>
        <v>#N/A</v>
      </c>
      <c r="C38" s="3">
        <f t="shared" si="58"/>
        <v>33</v>
      </c>
      <c r="D38" s="26">
        <f t="shared" si="58"/>
        <v>35.96</v>
      </c>
      <c r="E38" s="27" t="e">
        <f t="shared" si="56"/>
        <v>#N/A</v>
      </c>
      <c r="F38" s="28" t="e">
        <f t="shared" si="13"/>
        <v>#N/A</v>
      </c>
      <c r="G38" s="28" t="e">
        <f t="shared" si="14"/>
        <v>#N/A</v>
      </c>
      <c r="H38" s="28" t="e">
        <f t="shared" si="15"/>
        <v>#N/A</v>
      </c>
      <c r="I38" s="28" t="e">
        <f t="shared" si="16"/>
        <v>#N/A</v>
      </c>
      <c r="J38" s="28" t="e">
        <f t="shared" si="17"/>
        <v>#N/A</v>
      </c>
      <c r="K38" s="28" t="e">
        <f t="shared" si="18"/>
        <v>#N/A</v>
      </c>
      <c r="L38" s="28" t="e">
        <f t="shared" si="19"/>
        <v>#N/A</v>
      </c>
      <c r="M38" s="28" t="e">
        <f t="shared" si="20"/>
        <v>#N/A</v>
      </c>
      <c r="N38" s="28" t="e">
        <f t="shared" si="21"/>
        <v>#N/A</v>
      </c>
    </row>
    <row r="39" spans="1:14">
      <c r="A39" s="24" t="e">
        <f t="shared" si="57"/>
        <v>#N/A</v>
      </c>
      <c r="C39" s="3">
        <f t="shared" si="58"/>
        <v>34</v>
      </c>
      <c r="D39" s="26">
        <f t="shared" si="58"/>
        <v>36.96</v>
      </c>
      <c r="E39" s="27" t="e">
        <f t="shared" si="56"/>
        <v>#N/A</v>
      </c>
      <c r="F39" s="28" t="e">
        <f t="shared" si="13"/>
        <v>#N/A</v>
      </c>
      <c r="G39" s="28" t="e">
        <f t="shared" si="14"/>
        <v>#N/A</v>
      </c>
      <c r="H39" s="28" t="e">
        <f t="shared" si="15"/>
        <v>#N/A</v>
      </c>
      <c r="I39" s="28" t="e">
        <f t="shared" si="16"/>
        <v>#N/A</v>
      </c>
      <c r="J39" s="28" t="e">
        <f t="shared" si="17"/>
        <v>#N/A</v>
      </c>
      <c r="K39" s="28" t="e">
        <f t="shared" si="18"/>
        <v>#N/A</v>
      </c>
      <c r="L39" s="28" t="e">
        <f t="shared" si="19"/>
        <v>#N/A</v>
      </c>
      <c r="M39" s="28" t="e">
        <f t="shared" si="20"/>
        <v>#N/A</v>
      </c>
      <c r="N39" s="28" t="e">
        <f t="shared" si="21"/>
        <v>#N/A</v>
      </c>
    </row>
    <row r="40" spans="1:14">
      <c r="A40" s="24" t="e">
        <f t="shared" si="57"/>
        <v>#N/A</v>
      </c>
      <c r="C40" s="3">
        <f>C39+1</f>
        <v>35</v>
      </c>
      <c r="D40" s="26">
        <f>D39+1</f>
        <v>37.96</v>
      </c>
      <c r="E40" s="27" t="e">
        <f t="shared" si="56"/>
        <v>#N/A</v>
      </c>
      <c r="F40" s="28" t="e">
        <f t="shared" si="13"/>
        <v>#N/A</v>
      </c>
      <c r="G40" s="28" t="e">
        <f t="shared" si="14"/>
        <v>#N/A</v>
      </c>
      <c r="H40" s="28" t="e">
        <f t="shared" si="15"/>
        <v>#N/A</v>
      </c>
      <c r="I40" s="28" t="e">
        <f t="shared" si="16"/>
        <v>#N/A</v>
      </c>
      <c r="J40" s="28" t="e">
        <f t="shared" si="17"/>
        <v>#N/A</v>
      </c>
      <c r="K40" s="28" t="e">
        <f t="shared" si="18"/>
        <v>#N/A</v>
      </c>
      <c r="L40" s="28" t="e">
        <f t="shared" si="19"/>
        <v>#N/A</v>
      </c>
      <c r="M40" s="28" t="e">
        <f t="shared" si="20"/>
        <v>#N/A</v>
      </c>
      <c r="N40" s="28" t="e">
        <f t="shared" si="21"/>
        <v>#N/A</v>
      </c>
    </row>
    <row r="43" spans="1:14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4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59">G5</f>
        <v>2</v>
      </c>
      <c r="G82" s="39">
        <f t="shared" si="59"/>
        <v>3</v>
      </c>
      <c r="H82" s="39">
        <f t="shared" si="59"/>
        <v>4</v>
      </c>
      <c r="I82" s="39">
        <f t="shared" si="59"/>
        <v>5</v>
      </c>
      <c r="J82" s="39">
        <f>K5</f>
        <v>6</v>
      </c>
      <c r="K82" s="39">
        <f t="shared" si="59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0">D83</f>
        <v>1</v>
      </c>
      <c r="D83" s="35">
        <v>1</v>
      </c>
      <c r="E83" s="34" t="e">
        <f t="shared" ref="E83:E97" si="61">$FO$3*B83+$FO$9</f>
        <v>#N/A</v>
      </c>
      <c r="F83" s="34" t="e">
        <f t="shared" ref="F83:F97" si="62">$FU$5*POWER(B83,2)+$FU$17*B83+$FU$30</f>
        <v>#N/A</v>
      </c>
      <c r="G83" s="34" t="e">
        <f t="shared" ref="G83:G97" si="63">$FX$3*POWER(B83,3)+$FX$5*POWER(B83,2)+$FX$7*B83+$FX$9</f>
        <v>#N/A</v>
      </c>
      <c r="H83" s="34" t="e">
        <f t="shared" ref="H83:H97" si="64">$GA$3*POWER(B83,4)+$GA$4*POWER(B83,3)+$GA$5*POWER(B83,2)+$GA$6*B83+$GA$7</f>
        <v>#N/A</v>
      </c>
      <c r="I83" s="34" t="e">
        <f t="shared" ref="I83:I97" si="65">$GD$3*POWER(B83,5)+$GD$4*POWER(B83,4)+$GD$5*POWER(B83,3)+$GD$6*POWER(B83,2)+$GD$7*B83+$GD$8</f>
        <v>#N/A</v>
      </c>
      <c r="J83" s="34" t="e">
        <f t="shared" ref="J83:J97" si="66">$GG$3*POWER(B83,6)+$GG$4*POWER(B83,5)+$GG$5*POWER(B83,4)+$GG$6*POWER(B83,3)+$GG$7*POWER(B83,2)+$GG$8*B83+$GG$9</f>
        <v>#N/A</v>
      </c>
      <c r="K83" s="34" t="e">
        <f t="shared" ref="K83:K97" si="67">$GJ$3*POWER(B83,7)+$GJ$4*POWER(B83,6)+$GJ$5*POWER(B83,5)+$GJ$6*POWER(B83,4)+$GJ$7*POWER(B83,3)+$GJ$8*POWER(B83,2)+$GJ$9*B83+$GJ$10</f>
        <v>#N/A</v>
      </c>
      <c r="L83" s="35" t="e">
        <f>ROUND(AVERAGE(E83:K83),0)</f>
        <v>#N/A</v>
      </c>
      <c r="M83" s="35" t="e">
        <f>ROUND(AVERAGEIF(E83:K83,"&gt;0"),0)</f>
        <v>#DIV/0!</v>
      </c>
    </row>
    <row r="84" spans="2:13">
      <c r="B84" s="3">
        <f t="shared" si="60"/>
        <v>2</v>
      </c>
      <c r="D84" s="35">
        <v>2</v>
      </c>
      <c r="E84" s="34" t="e">
        <f t="shared" si="61"/>
        <v>#N/A</v>
      </c>
      <c r="F84" s="34" t="e">
        <f t="shared" si="62"/>
        <v>#N/A</v>
      </c>
      <c r="G84" s="34" t="e">
        <f t="shared" si="63"/>
        <v>#N/A</v>
      </c>
      <c r="H84" s="34" t="e">
        <f t="shared" si="64"/>
        <v>#N/A</v>
      </c>
      <c r="I84" s="34" t="e">
        <f t="shared" si="65"/>
        <v>#N/A</v>
      </c>
      <c r="J84" s="34" t="e">
        <f t="shared" si="66"/>
        <v>#N/A</v>
      </c>
      <c r="K84" s="34" t="e">
        <f t="shared" si="67"/>
        <v>#N/A</v>
      </c>
      <c r="L84" s="35" t="e">
        <f t="shared" ref="L84:L97" si="68">ROUND(AVERAGE(E84:K84),0)</f>
        <v>#N/A</v>
      </c>
      <c r="M84" s="35" t="e">
        <f t="shared" ref="M84:M97" si="69">ROUND(AVERAGEIF(E84:K84,"&gt;0"),0)</f>
        <v>#DIV/0!</v>
      </c>
    </row>
    <row r="85" spans="2:13">
      <c r="B85" s="3">
        <f t="shared" si="60"/>
        <v>3</v>
      </c>
      <c r="D85" s="35">
        <v>3</v>
      </c>
      <c r="E85" s="34" t="e">
        <f t="shared" si="61"/>
        <v>#N/A</v>
      </c>
      <c r="F85" s="34" t="e">
        <f t="shared" si="62"/>
        <v>#N/A</v>
      </c>
      <c r="G85" s="34" t="e">
        <f t="shared" si="63"/>
        <v>#N/A</v>
      </c>
      <c r="H85" s="34" t="e">
        <f t="shared" si="64"/>
        <v>#N/A</v>
      </c>
      <c r="I85" s="34" t="e">
        <f t="shared" si="65"/>
        <v>#N/A</v>
      </c>
      <c r="J85" s="34" t="e">
        <f t="shared" si="66"/>
        <v>#N/A</v>
      </c>
      <c r="K85" s="34" t="e">
        <f t="shared" si="67"/>
        <v>#N/A</v>
      </c>
      <c r="L85" s="35" t="e">
        <f t="shared" si="68"/>
        <v>#N/A</v>
      </c>
      <c r="M85" s="35" t="e">
        <f t="shared" si="69"/>
        <v>#DIV/0!</v>
      </c>
    </row>
    <row r="86" spans="2:13">
      <c r="B86" s="3">
        <f t="shared" si="60"/>
        <v>4</v>
      </c>
      <c r="D86" s="35">
        <v>4</v>
      </c>
      <c r="E86" s="34" t="e">
        <f t="shared" si="61"/>
        <v>#N/A</v>
      </c>
      <c r="F86" s="34" t="e">
        <f t="shared" si="62"/>
        <v>#N/A</v>
      </c>
      <c r="G86" s="34" t="e">
        <f t="shared" si="63"/>
        <v>#N/A</v>
      </c>
      <c r="H86" s="34" t="e">
        <f t="shared" si="64"/>
        <v>#N/A</v>
      </c>
      <c r="I86" s="34" t="e">
        <f t="shared" si="65"/>
        <v>#N/A</v>
      </c>
      <c r="J86" s="34" t="e">
        <f t="shared" si="66"/>
        <v>#N/A</v>
      </c>
      <c r="K86" s="34" t="e">
        <f t="shared" si="67"/>
        <v>#N/A</v>
      </c>
      <c r="L86" s="35" t="e">
        <f t="shared" si="68"/>
        <v>#N/A</v>
      </c>
      <c r="M86" s="35" t="e">
        <f t="shared" si="69"/>
        <v>#DIV/0!</v>
      </c>
    </row>
    <row r="87" spans="2:13">
      <c r="B87" s="3">
        <f t="shared" si="60"/>
        <v>5</v>
      </c>
      <c r="D87" s="35">
        <v>5</v>
      </c>
      <c r="E87" s="34" t="e">
        <f t="shared" si="61"/>
        <v>#N/A</v>
      </c>
      <c r="F87" s="34" t="e">
        <f t="shared" si="62"/>
        <v>#N/A</v>
      </c>
      <c r="G87" s="34" t="e">
        <f t="shared" si="63"/>
        <v>#N/A</v>
      </c>
      <c r="H87" s="34" t="e">
        <f t="shared" si="64"/>
        <v>#N/A</v>
      </c>
      <c r="I87" s="34" t="e">
        <f t="shared" si="65"/>
        <v>#N/A</v>
      </c>
      <c r="J87" s="34" t="e">
        <f t="shared" si="66"/>
        <v>#N/A</v>
      </c>
      <c r="K87" s="34" t="e">
        <f t="shared" si="67"/>
        <v>#N/A</v>
      </c>
      <c r="L87" s="35" t="e">
        <f t="shared" si="68"/>
        <v>#N/A</v>
      </c>
      <c r="M87" s="35" t="e">
        <f t="shared" si="69"/>
        <v>#DIV/0!</v>
      </c>
    </row>
    <row r="88" spans="2:13">
      <c r="B88" s="3">
        <f t="shared" si="60"/>
        <v>6</v>
      </c>
      <c r="D88" s="35">
        <v>6</v>
      </c>
      <c r="E88" s="34" t="e">
        <f t="shared" si="61"/>
        <v>#N/A</v>
      </c>
      <c r="F88" s="34" t="e">
        <f t="shared" si="62"/>
        <v>#N/A</v>
      </c>
      <c r="G88" s="34" t="e">
        <f t="shared" si="63"/>
        <v>#N/A</v>
      </c>
      <c r="H88" s="34" t="e">
        <f t="shared" si="64"/>
        <v>#N/A</v>
      </c>
      <c r="I88" s="34" t="e">
        <f t="shared" si="65"/>
        <v>#N/A</v>
      </c>
      <c r="J88" s="34" t="e">
        <f t="shared" si="66"/>
        <v>#N/A</v>
      </c>
      <c r="K88" s="34" t="e">
        <f t="shared" si="67"/>
        <v>#N/A</v>
      </c>
      <c r="L88" s="35" t="e">
        <f t="shared" si="68"/>
        <v>#N/A</v>
      </c>
      <c r="M88" s="35" t="e">
        <f t="shared" si="69"/>
        <v>#DIV/0!</v>
      </c>
    </row>
    <row r="89" spans="2:13">
      <c r="B89" s="3">
        <f t="shared" si="60"/>
        <v>7</v>
      </c>
      <c r="D89" s="35">
        <v>7</v>
      </c>
      <c r="E89" s="34" t="e">
        <f t="shared" si="61"/>
        <v>#N/A</v>
      </c>
      <c r="F89" s="34" t="e">
        <f t="shared" si="62"/>
        <v>#N/A</v>
      </c>
      <c r="G89" s="34" t="e">
        <f t="shared" si="63"/>
        <v>#N/A</v>
      </c>
      <c r="H89" s="34" t="e">
        <f t="shared" si="64"/>
        <v>#N/A</v>
      </c>
      <c r="I89" s="34" t="e">
        <f t="shared" si="65"/>
        <v>#N/A</v>
      </c>
      <c r="J89" s="34" t="e">
        <f t="shared" si="66"/>
        <v>#N/A</v>
      </c>
      <c r="K89" s="34" t="e">
        <f t="shared" si="67"/>
        <v>#N/A</v>
      </c>
      <c r="L89" s="35" t="e">
        <f t="shared" si="68"/>
        <v>#N/A</v>
      </c>
      <c r="M89" s="35" t="e">
        <f t="shared" si="69"/>
        <v>#DIV/0!</v>
      </c>
    </row>
    <row r="90" spans="2:13">
      <c r="B90" s="3">
        <f t="shared" si="60"/>
        <v>8</v>
      </c>
      <c r="D90" s="35">
        <v>8</v>
      </c>
      <c r="E90" s="34" t="e">
        <f t="shared" si="61"/>
        <v>#N/A</v>
      </c>
      <c r="F90" s="34" t="e">
        <f t="shared" si="62"/>
        <v>#N/A</v>
      </c>
      <c r="G90" s="34" t="e">
        <f t="shared" si="63"/>
        <v>#N/A</v>
      </c>
      <c r="H90" s="34" t="e">
        <f t="shared" si="64"/>
        <v>#N/A</v>
      </c>
      <c r="I90" s="34" t="e">
        <f t="shared" si="65"/>
        <v>#N/A</v>
      </c>
      <c r="J90" s="34" t="e">
        <f t="shared" si="66"/>
        <v>#N/A</v>
      </c>
      <c r="K90" s="34" t="e">
        <f t="shared" si="67"/>
        <v>#N/A</v>
      </c>
      <c r="L90" s="35" t="e">
        <f t="shared" si="68"/>
        <v>#N/A</v>
      </c>
      <c r="M90" s="35" t="e">
        <f t="shared" si="69"/>
        <v>#DIV/0!</v>
      </c>
    </row>
    <row r="91" spans="2:13">
      <c r="B91" s="3">
        <f t="shared" si="60"/>
        <v>9</v>
      </c>
      <c r="D91" s="35">
        <v>9</v>
      </c>
      <c r="E91" s="34" t="e">
        <f t="shared" si="61"/>
        <v>#N/A</v>
      </c>
      <c r="F91" s="34" t="e">
        <f t="shared" si="62"/>
        <v>#N/A</v>
      </c>
      <c r="G91" s="34" t="e">
        <f t="shared" si="63"/>
        <v>#N/A</v>
      </c>
      <c r="H91" s="34" t="e">
        <f t="shared" si="64"/>
        <v>#N/A</v>
      </c>
      <c r="I91" s="34" t="e">
        <f t="shared" si="65"/>
        <v>#N/A</v>
      </c>
      <c r="J91" s="34" t="e">
        <f t="shared" si="66"/>
        <v>#N/A</v>
      </c>
      <c r="K91" s="34" t="e">
        <f t="shared" si="67"/>
        <v>#N/A</v>
      </c>
      <c r="L91" s="35" t="e">
        <f t="shared" si="68"/>
        <v>#N/A</v>
      </c>
      <c r="M91" s="35" t="e">
        <f t="shared" si="69"/>
        <v>#DIV/0!</v>
      </c>
    </row>
    <row r="92" spans="2:13">
      <c r="B92" s="3">
        <f t="shared" si="60"/>
        <v>10</v>
      </c>
      <c r="D92" s="35">
        <v>10</v>
      </c>
      <c r="E92" s="34" t="e">
        <f t="shared" si="61"/>
        <v>#N/A</v>
      </c>
      <c r="F92" s="34" t="e">
        <f t="shared" si="62"/>
        <v>#N/A</v>
      </c>
      <c r="G92" s="34" t="e">
        <f t="shared" si="63"/>
        <v>#N/A</v>
      </c>
      <c r="H92" s="34" t="e">
        <f t="shared" si="64"/>
        <v>#N/A</v>
      </c>
      <c r="I92" s="34" t="e">
        <f t="shared" si="65"/>
        <v>#N/A</v>
      </c>
      <c r="J92" s="34" t="e">
        <f t="shared" si="66"/>
        <v>#N/A</v>
      </c>
      <c r="K92" s="34" t="e">
        <f t="shared" si="67"/>
        <v>#N/A</v>
      </c>
      <c r="L92" s="35" t="e">
        <f t="shared" si="68"/>
        <v>#N/A</v>
      </c>
      <c r="M92" s="35" t="e">
        <f t="shared" si="69"/>
        <v>#DIV/0!</v>
      </c>
    </row>
    <row r="93" spans="2:13">
      <c r="B93" s="3">
        <f t="shared" si="60"/>
        <v>11</v>
      </c>
      <c r="D93" s="35">
        <v>11</v>
      </c>
      <c r="E93" s="34" t="e">
        <f t="shared" si="61"/>
        <v>#N/A</v>
      </c>
      <c r="F93" s="34" t="e">
        <f t="shared" si="62"/>
        <v>#N/A</v>
      </c>
      <c r="G93" s="34" t="e">
        <f t="shared" si="63"/>
        <v>#N/A</v>
      </c>
      <c r="H93" s="34" t="e">
        <f t="shared" si="64"/>
        <v>#N/A</v>
      </c>
      <c r="I93" s="34" t="e">
        <f t="shared" si="65"/>
        <v>#N/A</v>
      </c>
      <c r="J93" s="34" t="e">
        <f t="shared" si="66"/>
        <v>#N/A</v>
      </c>
      <c r="K93" s="34" t="e">
        <f t="shared" si="67"/>
        <v>#N/A</v>
      </c>
      <c r="L93" s="35" t="e">
        <f t="shared" si="68"/>
        <v>#N/A</v>
      </c>
      <c r="M93" s="35" t="e">
        <f t="shared" si="69"/>
        <v>#DIV/0!</v>
      </c>
    </row>
    <row r="94" spans="2:13">
      <c r="B94" s="3">
        <f t="shared" si="60"/>
        <v>12</v>
      </c>
      <c r="D94" s="35">
        <v>12</v>
      </c>
      <c r="E94" s="34" t="e">
        <f t="shared" si="61"/>
        <v>#N/A</v>
      </c>
      <c r="F94" s="34" t="e">
        <f t="shared" si="62"/>
        <v>#N/A</v>
      </c>
      <c r="G94" s="34" t="e">
        <f t="shared" si="63"/>
        <v>#N/A</v>
      </c>
      <c r="H94" s="34" t="e">
        <f t="shared" si="64"/>
        <v>#N/A</v>
      </c>
      <c r="I94" s="34" t="e">
        <f t="shared" si="65"/>
        <v>#N/A</v>
      </c>
      <c r="J94" s="34" t="e">
        <f t="shared" si="66"/>
        <v>#N/A</v>
      </c>
      <c r="K94" s="34" t="e">
        <f t="shared" si="67"/>
        <v>#N/A</v>
      </c>
      <c r="L94" s="35" t="e">
        <f t="shared" si="68"/>
        <v>#N/A</v>
      </c>
      <c r="M94" s="35" t="e">
        <f t="shared" si="69"/>
        <v>#DIV/0!</v>
      </c>
    </row>
    <row r="95" spans="2:13" ht="13.5" thickBot="1">
      <c r="B95" s="3">
        <f t="shared" si="60"/>
        <v>13</v>
      </c>
      <c r="D95" s="37">
        <v>13</v>
      </c>
      <c r="E95" s="36" t="e">
        <f t="shared" si="61"/>
        <v>#N/A</v>
      </c>
      <c r="F95" s="36" t="e">
        <f t="shared" si="62"/>
        <v>#N/A</v>
      </c>
      <c r="G95" s="36" t="e">
        <f t="shared" si="63"/>
        <v>#N/A</v>
      </c>
      <c r="H95" s="36" t="e">
        <f t="shared" si="64"/>
        <v>#N/A</v>
      </c>
      <c r="I95" s="36" t="e">
        <f t="shared" si="65"/>
        <v>#N/A</v>
      </c>
      <c r="J95" s="36" t="e">
        <f t="shared" si="66"/>
        <v>#N/A</v>
      </c>
      <c r="K95" s="36" t="e">
        <f t="shared" si="67"/>
        <v>#N/A</v>
      </c>
      <c r="L95" s="37" t="e">
        <f t="shared" si="68"/>
        <v>#N/A</v>
      </c>
      <c r="M95" s="37" t="e">
        <f t="shared" si="69"/>
        <v>#DIV/0!</v>
      </c>
    </row>
    <row r="96" spans="2:13" ht="14.25" thickTop="1" thickBot="1">
      <c r="D96" s="37">
        <v>14</v>
      </c>
      <c r="E96" s="36" t="e">
        <f t="shared" si="61"/>
        <v>#N/A</v>
      </c>
      <c r="F96" s="36" t="e">
        <f t="shared" si="62"/>
        <v>#N/A</v>
      </c>
      <c r="G96" s="36" t="e">
        <f t="shared" si="63"/>
        <v>#N/A</v>
      </c>
      <c r="H96" s="36" t="e">
        <f t="shared" si="64"/>
        <v>#N/A</v>
      </c>
      <c r="I96" s="36" t="e">
        <f t="shared" si="65"/>
        <v>#N/A</v>
      </c>
      <c r="J96" s="36" t="e">
        <f t="shared" si="66"/>
        <v>#N/A</v>
      </c>
      <c r="K96" s="36" t="e">
        <f t="shared" si="67"/>
        <v>#N/A</v>
      </c>
      <c r="L96" s="37" t="e">
        <f t="shared" si="68"/>
        <v>#N/A</v>
      </c>
      <c r="M96" s="37" t="e">
        <f t="shared" si="69"/>
        <v>#DIV/0!</v>
      </c>
    </row>
    <row r="97" spans="4:13" ht="14.25" thickTop="1" thickBot="1">
      <c r="D97" s="37">
        <v>15</v>
      </c>
      <c r="E97" s="36" t="e">
        <f t="shared" si="61"/>
        <v>#N/A</v>
      </c>
      <c r="F97" s="36" t="e">
        <f t="shared" si="62"/>
        <v>#N/A</v>
      </c>
      <c r="G97" s="36" t="e">
        <f t="shared" si="63"/>
        <v>#N/A</v>
      </c>
      <c r="H97" s="36" t="e">
        <f t="shared" si="64"/>
        <v>#N/A</v>
      </c>
      <c r="I97" s="36" t="e">
        <f t="shared" si="65"/>
        <v>#N/A</v>
      </c>
      <c r="J97" s="36" t="e">
        <f t="shared" si="66"/>
        <v>#N/A</v>
      </c>
      <c r="K97" s="36" t="e">
        <f t="shared" si="67"/>
        <v>#N/A</v>
      </c>
      <c r="L97" s="37" t="e">
        <f t="shared" si="68"/>
        <v>#N/A</v>
      </c>
      <c r="M97" s="37" t="e">
        <f t="shared" si="69"/>
        <v>#DIV/0!</v>
      </c>
    </row>
    <row r="98" spans="4:13" ht="13.5" thickTop="1"/>
  </sheetData>
  <mergeCells count="1">
    <mergeCell ref="IA4:ID4"/>
  </mergeCells>
  <conditionalFormatting sqref="L83:M83">
    <cfRule type="cellIs" dxfId="15" priority="2" operator="notEqual">
      <formula>$M$83</formula>
    </cfRule>
  </conditionalFormatting>
  <conditionalFormatting sqref="L84:M84">
    <cfRule type="cellIs" dxfId="14" priority="1" operator="notEqual">
      <formula>$M$84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LT98"/>
  <sheetViews>
    <sheetView tabSelected="1" topLeftCell="CM1" zoomScale="90" zoomScaleNormal="90" workbookViewId="0">
      <selection activeCell="CN4" sqref="CN4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7" width="30.85546875" style="3" customWidth="1"/>
    <col min="18" max="18" width="86.140625" style="3" bestFit="1" customWidth="1"/>
    <col min="19" max="19" width="34.140625" style="3" bestFit="1" customWidth="1"/>
    <col min="20" max="20" width="32.85546875" style="3" bestFit="1" customWidth="1"/>
    <col min="21" max="21" width="31.7109375" style="3" bestFit="1" customWidth="1"/>
    <col min="22" max="27" width="28.5703125" style="3" customWidth="1"/>
    <col min="28" max="28" width="24.140625" style="3" customWidth="1"/>
    <col min="29" max="29" width="22.7109375" style="3" customWidth="1"/>
    <col min="30" max="30" width="19.85546875" style="3" customWidth="1"/>
    <col min="31" max="31" width="22" style="3" customWidth="1"/>
    <col min="32" max="32" width="22.7109375" style="3" customWidth="1"/>
    <col min="33" max="33" width="24.7109375" style="3" customWidth="1"/>
    <col min="34" max="34" width="12.5703125" style="3" bestFit="1" customWidth="1"/>
    <col min="35" max="37" width="11.42578125" style="3"/>
    <col min="38" max="38" width="12.28515625" style="3" bestFit="1" customWidth="1"/>
    <col min="39" max="39" width="12.28515625" style="3" customWidth="1"/>
    <col min="40" max="40" width="31.28515625" style="3" bestFit="1" customWidth="1"/>
    <col min="41" max="41" width="30.140625" style="3" bestFit="1" customWidth="1"/>
    <col min="42" max="42" width="18.85546875" style="3" bestFit="1" customWidth="1"/>
    <col min="43" max="43" width="17.85546875" style="3" bestFit="1" customWidth="1"/>
    <col min="44" max="44" width="16" style="3" bestFit="1" customWidth="1"/>
    <col min="45" max="45" width="15" style="3" bestFit="1" customWidth="1"/>
    <col min="46" max="46" width="13.85546875" style="3" bestFit="1" customWidth="1"/>
    <col min="47" max="47" width="12.28515625" style="3" customWidth="1"/>
    <col min="48" max="50" width="11.42578125" style="3"/>
    <col min="51" max="51" width="11.42578125" style="3" customWidth="1"/>
    <col min="52" max="52" width="35.7109375" style="3" bestFit="1" customWidth="1"/>
    <col min="53" max="53" width="39.85546875" style="3" bestFit="1" customWidth="1"/>
    <col min="54" max="54" width="38.85546875" style="3" bestFit="1" customWidth="1"/>
    <col min="55" max="55" width="37.85546875" style="3" bestFit="1" customWidth="1"/>
    <col min="56" max="56" width="39.85546875" style="3" bestFit="1" customWidth="1"/>
    <col min="57" max="57" width="30.28515625" style="3" bestFit="1" customWidth="1"/>
    <col min="58" max="58" width="26.28515625" style="3" bestFit="1" customWidth="1"/>
    <col min="59" max="59" width="25.140625" style="3" bestFit="1" customWidth="1"/>
    <col min="60" max="60" width="24.140625" style="3" bestFit="1" customWidth="1"/>
    <col min="61" max="61" width="21.28515625" style="3" bestFit="1" customWidth="1"/>
    <col min="62" max="62" width="20.140625" style="3" bestFit="1" customWidth="1"/>
    <col min="63" max="63" width="11.42578125" style="3"/>
    <col min="64" max="64" width="35.7109375" style="3" bestFit="1" customWidth="1"/>
    <col min="65" max="65" width="39.85546875" style="3" bestFit="1" customWidth="1"/>
    <col min="66" max="66" width="38.85546875" style="3" bestFit="1" customWidth="1"/>
    <col min="67" max="67" width="37.85546875" style="3" bestFit="1" customWidth="1"/>
    <col min="68" max="68" width="39.85546875" style="3" bestFit="1" customWidth="1"/>
    <col min="69" max="69" width="30.28515625" style="3" bestFit="1" customWidth="1"/>
    <col min="70" max="70" width="26.28515625" style="3" bestFit="1" customWidth="1"/>
    <col min="71" max="71" width="25.140625" style="3" bestFit="1" customWidth="1"/>
    <col min="72" max="72" width="24.140625" style="3" bestFit="1" customWidth="1"/>
    <col min="73" max="73" width="21.28515625" style="3" bestFit="1" customWidth="1"/>
    <col min="74" max="74" width="20.140625" style="3" bestFit="1" customWidth="1"/>
    <col min="75" max="75" width="20.140625" style="3" customWidth="1"/>
    <col min="76" max="76" width="35.7109375" style="3" bestFit="1" customWidth="1"/>
    <col min="77" max="77" width="27.85546875" style="3" bestFit="1" customWidth="1"/>
    <col min="78" max="78" width="61.7109375" style="3" bestFit="1" customWidth="1"/>
    <col min="79" max="79" width="50.7109375" style="3" bestFit="1" customWidth="1"/>
    <col min="80" max="80" width="40.28515625" style="3" bestFit="1" customWidth="1"/>
    <col min="81" max="81" width="30.28515625" style="3" bestFit="1" customWidth="1"/>
    <col min="82" max="82" width="26.28515625" style="3" bestFit="1" customWidth="1"/>
    <col min="83" max="83" width="25.140625" style="3" bestFit="1" customWidth="1"/>
    <col min="84" max="84" width="24.140625" style="3" bestFit="1" customWidth="1"/>
    <col min="85" max="85" width="21.28515625" style="3" bestFit="1" customWidth="1"/>
    <col min="86" max="86" width="20.140625" style="3" bestFit="1" customWidth="1"/>
    <col min="87" max="87" width="11.42578125" style="3"/>
    <col min="88" max="88" width="110.85546875" style="3" bestFit="1" customWidth="1"/>
    <col min="89" max="89" width="112.85546875" style="3" bestFit="1" customWidth="1"/>
    <col min="90" max="90" width="25.140625" style="3" bestFit="1" customWidth="1"/>
    <col min="91" max="91" width="50.7109375" style="3" bestFit="1" customWidth="1"/>
    <col min="92" max="92" width="40.28515625" style="3" bestFit="1" customWidth="1"/>
    <col min="93" max="93" width="30.28515625" style="3" bestFit="1" customWidth="1"/>
    <col min="94" max="94" width="26.28515625" style="3" bestFit="1" customWidth="1"/>
    <col min="95" max="95" width="25.140625" style="3" bestFit="1" customWidth="1"/>
    <col min="96" max="96" width="24.140625" style="3" bestFit="1" customWidth="1"/>
    <col min="97" max="97" width="21.28515625" style="3" bestFit="1" customWidth="1"/>
    <col min="98" max="98" width="20.140625" style="3" bestFit="1" customWidth="1"/>
    <col min="99" max="99" width="11.42578125" style="3"/>
    <col min="100" max="100" width="112.85546875" style="3" bestFit="1" customWidth="1"/>
    <col min="101" max="101" width="112.140625" style="3" bestFit="1" customWidth="1"/>
    <col min="102" max="102" width="59.140625" style="3" bestFit="1" customWidth="1"/>
    <col min="103" max="103" width="25.140625" style="3" bestFit="1" customWidth="1"/>
    <col min="104" max="104" width="40.28515625" style="3" bestFit="1" customWidth="1"/>
    <col min="105" max="105" width="30.28515625" style="3" bestFit="1" customWidth="1"/>
    <col min="106" max="106" width="26.28515625" style="3" bestFit="1" customWidth="1"/>
    <col min="107" max="107" width="25.140625" style="3" bestFit="1" customWidth="1"/>
    <col min="108" max="108" width="24.140625" style="3" bestFit="1" customWidth="1"/>
    <col min="109" max="109" width="21.28515625" style="3" bestFit="1" customWidth="1"/>
    <col min="110" max="110" width="20.140625" style="3" bestFit="1" customWidth="1"/>
    <col min="111" max="111" width="11.42578125" style="3"/>
    <col min="112" max="112" width="112.140625" style="3" bestFit="1" customWidth="1"/>
    <col min="113" max="113" width="73.5703125" style="3" bestFit="1" customWidth="1"/>
    <col min="114" max="114" width="59.42578125" style="3" bestFit="1" customWidth="1"/>
    <col min="115" max="115" width="47.28515625" style="3" bestFit="1" customWidth="1"/>
    <col min="116" max="116" width="24.140625" style="3" bestFit="1" customWidth="1"/>
    <col min="117" max="117" width="30.28515625" style="3" bestFit="1" customWidth="1"/>
    <col min="118" max="118" width="26.28515625" style="3" bestFit="1" customWidth="1"/>
    <col min="119" max="119" width="25.140625" style="3" bestFit="1" customWidth="1"/>
    <col min="120" max="120" width="24.140625" style="3" bestFit="1" customWidth="1"/>
    <col min="121" max="121" width="21.28515625" style="3" bestFit="1" customWidth="1"/>
    <col min="122" max="122" width="20.140625" style="3" bestFit="1" customWidth="1"/>
    <col min="123" max="123" width="11.42578125" style="3"/>
    <col min="124" max="124" width="112.85546875" style="3" bestFit="1" customWidth="1"/>
    <col min="125" max="125" width="112.140625" style="3" bestFit="1" customWidth="1"/>
    <col min="126" max="126" width="61.28515625" style="3" bestFit="1" customWidth="1"/>
    <col min="127" max="127" width="49.140625" style="3" bestFit="1" customWidth="1"/>
    <col min="128" max="128" width="37" style="3" bestFit="1" customWidth="1"/>
    <col min="129" max="129" width="22.28515625" style="3" bestFit="1" customWidth="1"/>
    <col min="130" max="130" width="26.28515625" style="3" bestFit="1" customWidth="1"/>
    <col min="131" max="131" width="25.140625" style="3" bestFit="1" customWidth="1"/>
    <col min="132" max="132" width="24.140625" style="3" bestFit="1" customWidth="1"/>
    <col min="133" max="133" width="21.28515625" style="3" bestFit="1" customWidth="1"/>
    <col min="134" max="134" width="20.140625" style="3" bestFit="1" customWidth="1"/>
    <col min="135" max="135" width="11.42578125" style="3"/>
    <col min="136" max="136" width="112.140625" style="3" bestFit="1" customWidth="1"/>
    <col min="137" max="137" width="112.85546875" style="3" bestFit="1" customWidth="1"/>
    <col min="138" max="138" width="61.7109375" style="3" bestFit="1" customWidth="1"/>
    <col min="139" max="139" width="49.42578125" style="3" bestFit="1" customWidth="1"/>
    <col min="140" max="140" width="37.28515625" style="3" bestFit="1" customWidth="1"/>
    <col min="141" max="141" width="27.85546875" style="3" bestFit="1" customWidth="1"/>
    <col min="142" max="142" width="22.7109375" style="3" bestFit="1" customWidth="1"/>
    <col min="143" max="143" width="25.140625" style="3" bestFit="1" customWidth="1"/>
    <col min="144" max="144" width="24.140625" style="3" bestFit="1" customWidth="1"/>
    <col min="145" max="145" width="21.28515625" style="3" bestFit="1" customWidth="1"/>
    <col min="146" max="146" width="20.140625" style="3" bestFit="1" customWidth="1"/>
    <col min="147" max="147" width="11.42578125" style="3"/>
    <col min="148" max="148" width="112.85546875" style="3" bestFit="1" customWidth="1"/>
    <col min="149" max="149" width="112.140625" style="3" bestFit="1" customWidth="1"/>
    <col min="150" max="150" width="63.5703125" style="3" bestFit="1" customWidth="1"/>
    <col min="151" max="151" width="49.5703125" style="3" bestFit="1" customWidth="1"/>
    <col min="152" max="152" width="39.140625" style="3" bestFit="1" customWidth="1"/>
    <col min="153" max="153" width="29.28515625" style="3" bestFit="1" customWidth="1"/>
    <col min="154" max="154" width="26.28515625" style="3" bestFit="1" customWidth="1"/>
    <col min="155" max="155" width="22.7109375" style="3" bestFit="1" customWidth="1"/>
    <col min="156" max="156" width="24.140625" style="3" bestFit="1" customWidth="1"/>
    <col min="157" max="157" width="21.28515625" style="3" bestFit="1" customWidth="1"/>
    <col min="158" max="158" width="20.140625" style="3" bestFit="1" customWidth="1"/>
    <col min="159" max="159" width="11.42578125" style="3"/>
    <col min="160" max="160" width="112.140625" style="3" bestFit="1" customWidth="1"/>
    <col min="161" max="161" width="112.85546875" style="3" bestFit="1" customWidth="1"/>
    <col min="162" max="162" width="63.85546875" style="3" bestFit="1" customWidth="1"/>
    <col min="163" max="163" width="51.7109375" style="3" bestFit="1" customWidth="1"/>
    <col min="164" max="164" width="39.5703125" style="3" bestFit="1" customWidth="1"/>
    <col min="165" max="165" width="29.5703125" style="3" bestFit="1" customWidth="1"/>
    <col min="166" max="166" width="26.28515625" style="3" bestFit="1" customWidth="1"/>
    <col min="167" max="167" width="25.140625" style="3" bestFit="1" customWidth="1"/>
    <col min="168" max="168" width="22.7109375" style="3" bestFit="1" customWidth="1"/>
    <col min="169" max="169" width="21.28515625" style="3" bestFit="1" customWidth="1"/>
    <col min="170" max="170" width="20.140625" style="3" bestFit="1" customWidth="1"/>
    <col min="171" max="171" width="11.42578125" style="3"/>
    <col min="172" max="172" width="112.85546875" style="3" bestFit="1" customWidth="1"/>
    <col min="173" max="173" width="112.140625" style="3" bestFit="1" customWidth="1"/>
    <col min="174" max="174" width="64.5703125" style="3" bestFit="1" customWidth="1"/>
    <col min="175" max="175" width="52.42578125" style="3" bestFit="1" customWidth="1"/>
    <col min="176" max="176" width="41.42578125" style="3" bestFit="1" customWidth="1"/>
    <col min="177" max="177" width="30.28515625" style="3" bestFit="1" customWidth="1"/>
    <col min="178" max="178" width="26.28515625" style="3" bestFit="1" customWidth="1"/>
    <col min="179" max="179" width="25.140625" style="3" bestFit="1" customWidth="1"/>
    <col min="180" max="180" width="24.140625" style="3" bestFit="1" customWidth="1"/>
    <col min="181" max="181" width="22.7109375" style="3" bestFit="1" customWidth="1"/>
    <col min="182" max="182" width="20.140625" style="3" bestFit="1" customWidth="1"/>
    <col min="183" max="183" width="11.42578125" style="3"/>
    <col min="184" max="184" width="112.140625" style="3" bestFit="1" customWidth="1"/>
    <col min="185" max="185" width="112.85546875" style="3" bestFit="1" customWidth="1"/>
    <col min="186" max="186" width="63.85546875" style="3" bestFit="1" customWidth="1"/>
    <col min="187" max="187" width="51.7109375" style="3" bestFit="1" customWidth="1"/>
    <col min="188" max="188" width="39.5703125" style="3" bestFit="1" customWidth="1"/>
    <col min="189" max="189" width="28.5703125" style="3" bestFit="1" customWidth="1"/>
    <col min="190" max="190" width="26.28515625" style="3" bestFit="1" customWidth="1"/>
    <col min="191" max="191" width="25.140625" style="3" bestFit="1" customWidth="1"/>
    <col min="192" max="192" width="24.140625" style="3" bestFit="1" customWidth="1"/>
    <col min="193" max="193" width="21.28515625" style="3" bestFit="1" customWidth="1"/>
    <col min="194" max="194" width="22.7109375" style="3" bestFit="1" customWidth="1"/>
    <col min="195" max="220" width="11.42578125" style="3"/>
    <col min="221" max="221" width="13" style="3" bestFit="1" customWidth="1"/>
    <col min="222" max="226" width="11.42578125" style="3"/>
    <col min="227" max="227" width="13.7109375" style="3" bestFit="1" customWidth="1"/>
    <col min="228" max="229" width="11.42578125" style="3"/>
    <col min="230" max="230" width="13.7109375" style="3" bestFit="1" customWidth="1"/>
    <col min="231" max="233" width="11.42578125" style="3"/>
    <col min="234" max="234" width="16" style="3" bestFit="1" customWidth="1"/>
    <col min="235" max="235" width="20" style="3" bestFit="1" customWidth="1"/>
    <col min="236" max="237" width="12.28515625" style="3" bestFit="1" customWidth="1"/>
    <col min="238" max="243" width="11.5703125" style="3" bestFit="1" customWidth="1"/>
    <col min="244" max="245" width="11.42578125" style="3"/>
    <col min="246" max="246" width="28" style="3" customWidth="1"/>
    <col min="247" max="254" width="27.7109375" style="3" bestFit="1" customWidth="1"/>
    <col min="255" max="256" width="11.42578125" style="3"/>
    <col min="257" max="257" width="27.42578125" style="3" customWidth="1"/>
    <col min="258" max="265" width="27.7109375" style="3" bestFit="1" customWidth="1"/>
    <col min="266" max="267" width="11.42578125" style="3"/>
    <col min="268" max="268" width="27.5703125" style="3" customWidth="1"/>
    <col min="269" max="276" width="27.7109375" style="3" bestFit="1" customWidth="1"/>
    <col min="277" max="278" width="11.42578125" style="3"/>
    <col min="279" max="279" width="25.140625" style="3" customWidth="1"/>
    <col min="280" max="308" width="11.42578125" style="3"/>
    <col min="309" max="309" width="13.28515625" style="3" customWidth="1"/>
    <col min="310" max="310" width="12" style="3" bestFit="1" customWidth="1"/>
    <col min="311" max="315" width="12" style="3" customWidth="1"/>
    <col min="316" max="322" width="11.42578125" style="3"/>
    <col min="323" max="323" width="12.5703125" style="3" bestFit="1" customWidth="1"/>
    <col min="324" max="16384" width="11.42578125" style="3"/>
  </cols>
  <sheetData>
    <row r="1" spans="1:332">
      <c r="A1" s="1" t="s">
        <v>0</v>
      </c>
      <c r="B1" s="2">
        <f>B4</f>
        <v>11</v>
      </c>
      <c r="D1" s="51" t="e">
        <f ca="1">MEDIAN(G1:L1)</f>
        <v>#NAME?</v>
      </c>
      <c r="G1" s="51" t="e">
        <f ca="1">F2-G2</f>
        <v>#NAME?</v>
      </c>
      <c r="H1" s="51" t="e">
        <f t="shared" ref="H1:Q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O1" s="51" t="e">
        <f t="shared" ca="1" si="0"/>
        <v>#NAME?</v>
      </c>
      <c r="P1" s="51" t="e">
        <f t="shared" ca="1" si="0"/>
        <v>#NAME?</v>
      </c>
      <c r="Q1" s="51" t="e">
        <f t="shared" si="0"/>
        <v>#NUM!</v>
      </c>
      <c r="R1" s="4">
        <f t="shared" ref="R1:AJ1" si="1">S1+1</f>
        <v>20</v>
      </c>
      <c r="S1" s="4">
        <f t="shared" si="1"/>
        <v>19</v>
      </c>
      <c r="T1" s="4">
        <f t="shared" si="1"/>
        <v>18</v>
      </c>
      <c r="U1" s="4">
        <f t="shared" si="1"/>
        <v>17</v>
      </c>
      <c r="V1" s="4">
        <f t="shared" si="1"/>
        <v>16</v>
      </c>
      <c r="W1" s="4">
        <f t="shared" si="1"/>
        <v>15</v>
      </c>
      <c r="X1" s="4">
        <f t="shared" si="1"/>
        <v>14</v>
      </c>
      <c r="Y1" s="4">
        <f t="shared" si="1"/>
        <v>13</v>
      </c>
      <c r="Z1" s="4">
        <f t="shared" si="1"/>
        <v>12</v>
      </c>
      <c r="AA1" s="4">
        <f t="shared" si="1"/>
        <v>11</v>
      </c>
      <c r="AB1" s="4">
        <f t="shared" si="1"/>
        <v>10</v>
      </c>
      <c r="AC1" s="4">
        <f t="shared" si="1"/>
        <v>9</v>
      </c>
      <c r="AD1" s="4">
        <f t="shared" si="1"/>
        <v>8</v>
      </c>
      <c r="AE1" s="4">
        <f t="shared" si="1"/>
        <v>7</v>
      </c>
      <c r="AF1" s="4">
        <f t="shared" si="1"/>
        <v>6</v>
      </c>
      <c r="AG1" s="4">
        <f t="shared" si="1"/>
        <v>5</v>
      </c>
      <c r="AH1" s="4">
        <f t="shared" si="1"/>
        <v>4</v>
      </c>
      <c r="AI1" s="4">
        <f t="shared" si="1"/>
        <v>3</v>
      </c>
      <c r="AJ1" s="4">
        <f t="shared" si="1"/>
        <v>2</v>
      </c>
      <c r="AK1" s="4">
        <v>1</v>
      </c>
      <c r="GO1" s="6"/>
      <c r="GR1" s="31" t="s">
        <v>24</v>
      </c>
      <c r="GX1" s="31" t="s">
        <v>25</v>
      </c>
      <c r="HA1" s="31" t="s">
        <v>26</v>
      </c>
      <c r="HD1" s="31" t="s">
        <v>27</v>
      </c>
      <c r="HG1" s="31" t="s">
        <v>28</v>
      </c>
      <c r="HJ1" s="31" t="s">
        <v>29</v>
      </c>
      <c r="HM1" s="31" t="s">
        <v>30</v>
      </c>
      <c r="HP1" s="31" t="s">
        <v>31</v>
      </c>
      <c r="HS1" s="31" t="s">
        <v>32</v>
      </c>
      <c r="HV1" s="31" t="s">
        <v>48</v>
      </c>
      <c r="KO1" s="6" t="s">
        <v>76</v>
      </c>
      <c r="KR1" s="3">
        <f>AVERAGE(KR4:KR46)</f>
        <v>229.54454545454547</v>
      </c>
      <c r="KV1" s="3">
        <f>AVERAGE(KV4:KV140)</f>
        <v>229.53008339937853</v>
      </c>
      <c r="LB1" s="3" t="e">
        <f>AVERAGE(LB4:LB140)</f>
        <v>#NUM!</v>
      </c>
    </row>
    <row r="2" spans="1:332" ht="1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Q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O2" s="46" t="e">
        <f t="shared" ca="1" si="2"/>
        <v>#NAME?</v>
      </c>
      <c r="P2" s="46">
        <f t="shared" si="2"/>
        <v>-5.4001520053961638E-2</v>
      </c>
      <c r="Q2" s="46" t="e">
        <f t="shared" si="2"/>
        <v>#NUM!</v>
      </c>
      <c r="R2" s="46"/>
      <c r="X2" s="6"/>
      <c r="Z2" s="6"/>
      <c r="AA2" s="6"/>
      <c r="AB2" s="6"/>
      <c r="AC2" s="6"/>
      <c r="AF2" s="6"/>
      <c r="AG2" s="6"/>
      <c r="AI2" s="6"/>
      <c r="AX2" s="6"/>
      <c r="AZ2" s="6" t="s">
        <v>1</v>
      </c>
      <c r="BL2" s="6" t="s">
        <v>2</v>
      </c>
      <c r="BX2" s="6" t="s">
        <v>2</v>
      </c>
      <c r="CJ2" s="6" t="s">
        <v>2</v>
      </c>
      <c r="CV2" s="6" t="s">
        <v>2</v>
      </c>
      <c r="DH2" s="6" t="s">
        <v>2</v>
      </c>
      <c r="DU2" s="6" t="s">
        <v>2</v>
      </c>
      <c r="EF2" s="6" t="s">
        <v>2</v>
      </c>
      <c r="ER2" s="6" t="s">
        <v>2</v>
      </c>
      <c r="FE2" s="6" t="s">
        <v>2</v>
      </c>
      <c r="FQ2" s="6" t="s">
        <v>2</v>
      </c>
      <c r="GB2" s="6" t="s">
        <v>2</v>
      </c>
      <c r="GM2" s="6"/>
      <c r="GN2" s="6"/>
      <c r="HU2"/>
      <c r="HV2" s="110" t="e">
        <f ca="1">BL4/$AZ$4</f>
        <v>#NAME?</v>
      </c>
      <c r="HX2" s="6" t="s">
        <v>3</v>
      </c>
      <c r="HY2" s="6"/>
      <c r="HZ2" s="6"/>
      <c r="IA2" s="6"/>
      <c r="IB2" s="6"/>
      <c r="IC2" s="6"/>
      <c r="ID2" s="6"/>
      <c r="IE2" s="6"/>
      <c r="IF2" s="6"/>
      <c r="IG2" s="6"/>
      <c r="JH2" s="7">
        <f>ABS(F14-$E$13)</f>
        <v>25.860000000000014</v>
      </c>
      <c r="JI2" s="3" t="e">
        <f ca="1">$JH$4*(IW6/SUMIFS($IW6:$JE6,$IW6:$JE6,"&gt;=0",$IW6:$JE6,"&lt;=1")+F$4/SUMIFS($F$4:$N$4,$F$4:$N$4,"&gt;=0",$F$4:$N$4,"&lt;=1"))</f>
        <v>#NAME?</v>
      </c>
      <c r="KO2"/>
      <c r="KP2"/>
      <c r="KQ2">
        <f>SUM(KQ4:KQ211)</f>
        <v>86.13</v>
      </c>
      <c r="KR2">
        <f t="shared" ref="KR2:LC2" si="3">SUM(KR4:KR211)</f>
        <v>2524.9900000000002</v>
      </c>
      <c r="KS2">
        <f t="shared" si="3"/>
        <v>1041.8990999999999</v>
      </c>
      <c r="KT2">
        <f t="shared" si="3"/>
        <v>59.331651583074759</v>
      </c>
      <c r="KU2">
        <f t="shared" si="3"/>
        <v>482.83866996438582</v>
      </c>
      <c r="KV2">
        <f t="shared" si="3"/>
        <v>2524.8309173931639</v>
      </c>
      <c r="KW2">
        <f t="shared" si="3"/>
        <v>51594.074761906006</v>
      </c>
      <c r="KX2">
        <f t="shared" si="3"/>
        <v>48950.66447272728</v>
      </c>
      <c r="KY2" t="e">
        <f t="shared" si="3"/>
        <v>#NUM!</v>
      </c>
      <c r="KZ2" t="e">
        <f t="shared" si="3"/>
        <v>#NUM!</v>
      </c>
      <c r="LA2" t="e">
        <f t="shared" si="3"/>
        <v>#NUM!</v>
      </c>
      <c r="LB2" t="e">
        <f t="shared" si="3"/>
        <v>#NUM!</v>
      </c>
      <c r="LC2" t="e">
        <f t="shared" si="3"/>
        <v>#NUM!</v>
      </c>
      <c r="LD2"/>
      <c r="LE2" s="64" t="s">
        <v>76</v>
      </c>
      <c r="LF2"/>
      <c r="LG2"/>
      <c r="LH2"/>
      <c r="LI2"/>
      <c r="LJ2"/>
      <c r="LK2"/>
      <c r="LM2" s="6" t="s">
        <v>77</v>
      </c>
    </row>
    <row r="3" spans="1:332" ht="15.75" thickBot="1">
      <c r="E3" s="1" t="s">
        <v>4</v>
      </c>
      <c r="F3" s="8">
        <f ca="1">IFERROR(IF(AND(F4&gt;0,F4&lt;=100.09%),F4,0),0)</f>
        <v>0</v>
      </c>
      <c r="G3" s="8">
        <f t="shared" ref="G3:Q3" ca="1" si="4">IFERROR(IF(AND(G4&gt;0,G4&lt;=100.09%),G4,0),0)</f>
        <v>0</v>
      </c>
      <c r="H3" s="8">
        <f t="shared" ca="1" si="4"/>
        <v>0</v>
      </c>
      <c r="I3" s="8">
        <f t="shared" ca="1" si="4"/>
        <v>0</v>
      </c>
      <c r="J3" s="8">
        <f t="shared" ca="1" si="4"/>
        <v>0</v>
      </c>
      <c r="K3" s="8">
        <f t="shared" ca="1" si="4"/>
        <v>0</v>
      </c>
      <c r="L3" s="8">
        <f t="shared" ca="1" si="4"/>
        <v>0</v>
      </c>
      <c r="M3" s="8">
        <f t="shared" ca="1" si="4"/>
        <v>0</v>
      </c>
      <c r="N3" s="8">
        <f t="shared" ca="1" si="4"/>
        <v>0</v>
      </c>
      <c r="O3" s="8">
        <f t="shared" ca="1" si="4"/>
        <v>0</v>
      </c>
      <c r="P3" s="8">
        <f t="shared" si="4"/>
        <v>0</v>
      </c>
      <c r="Q3" s="8">
        <f t="shared" si="4"/>
        <v>0</v>
      </c>
      <c r="R3" s="8"/>
      <c r="S3"/>
      <c r="T3" s="6"/>
      <c r="U3" s="6"/>
      <c r="V3" s="6"/>
      <c r="W3" s="6"/>
      <c r="Y3" s="6"/>
      <c r="AD3" s="6"/>
      <c r="AE3" s="6"/>
      <c r="AH3" s="6"/>
      <c r="AJ3" s="6"/>
      <c r="AO3" s="6"/>
      <c r="AP3" s="6"/>
      <c r="AQ3" s="6"/>
      <c r="AR3" s="6"/>
      <c r="AS3" s="6"/>
      <c r="AT3" s="6"/>
      <c r="AU3" s="6"/>
      <c r="AV3" s="6"/>
      <c r="AW3" s="6"/>
      <c r="AZ3" s="4" t="s">
        <v>47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4" t="s">
        <v>14</v>
      </c>
      <c r="BK3" s="4"/>
      <c r="BL3" s="4" t="s">
        <v>47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4" t="s">
        <v>14</v>
      </c>
      <c r="BW3" s="4"/>
      <c r="BX3" s="4" t="s">
        <v>47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4" t="s">
        <v>14</v>
      </c>
      <c r="CI3" s="4"/>
      <c r="CJ3" s="4" t="s">
        <v>47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4" t="s">
        <v>14</v>
      </c>
      <c r="CU3" s="4"/>
      <c r="CV3" s="4" t="s">
        <v>47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4" t="s">
        <v>14</v>
      </c>
      <c r="DG3" s="4"/>
      <c r="DH3" s="4" t="s">
        <v>47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47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4" t="s">
        <v>14</v>
      </c>
      <c r="EE3" s="4"/>
      <c r="EF3" s="4" t="s">
        <v>47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4" t="s">
        <v>14</v>
      </c>
      <c r="EQ3" s="4"/>
      <c r="ER3" s="4" t="s">
        <v>47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4" t="s">
        <v>14</v>
      </c>
      <c r="FC3" s="4"/>
      <c r="FD3" s="4" t="s">
        <v>47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4" t="s">
        <v>14</v>
      </c>
      <c r="FO3" s="4"/>
      <c r="FP3" s="4" t="s">
        <v>47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4" t="s">
        <v>14</v>
      </c>
      <c r="GB3" s="4" t="s">
        <v>47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4" t="s">
        <v>14</v>
      </c>
      <c r="GQ3" s="6"/>
      <c r="GR3" s="3" t="e">
        <f ca="1">FY4/BI4</f>
        <v>#NAME?</v>
      </c>
      <c r="GZ3" s="6"/>
      <c r="HA3" s="3" t="e">
        <f ca="1">EY4/BG4</f>
        <v>#NAME?</v>
      </c>
      <c r="HC3" s="6"/>
      <c r="HD3" s="3" t="e">
        <f ca="1">EL4/BF4</f>
        <v>#NAME?</v>
      </c>
      <c r="HF3" s="6"/>
      <c r="HG3" s="3" t="e">
        <f ca="1">DY4/BE4</f>
        <v>#NAME?</v>
      </c>
      <c r="HJ3" s="3" t="e">
        <f ca="1">DL4/BD4</f>
        <v>#NAME?</v>
      </c>
      <c r="HM3" s="3" t="e">
        <f ca="1">CY4/BC4</f>
        <v>#NAME?</v>
      </c>
      <c r="HO3" s="6"/>
      <c r="HP3" s="3" t="e">
        <f ca="1">CL4/BB4</f>
        <v>#NAME?</v>
      </c>
      <c r="HR3" s="6"/>
      <c r="HS3" s="3" t="e">
        <f ca="1">BY4/BA4</f>
        <v>#NAME?</v>
      </c>
      <c r="HU3" s="6"/>
      <c r="HV3" s="110" t="e">
        <f ca="1">BX4/$AZ$4</f>
        <v>#NAME?</v>
      </c>
      <c r="HY3" s="4" t="s">
        <v>47</v>
      </c>
      <c r="HZ3" s="4" t="s">
        <v>5</v>
      </c>
      <c r="IA3" s="4" t="s">
        <v>6</v>
      </c>
      <c r="IB3" s="4" t="s">
        <v>7</v>
      </c>
      <c r="IC3" s="4" t="s">
        <v>8</v>
      </c>
      <c r="ID3" s="4" t="s">
        <v>9</v>
      </c>
      <c r="IE3" s="4" t="s">
        <v>10</v>
      </c>
      <c r="IF3" s="4" t="s">
        <v>11</v>
      </c>
      <c r="IG3" s="4" t="s">
        <v>12</v>
      </c>
      <c r="IH3" s="4" t="s">
        <v>13</v>
      </c>
      <c r="II3" s="4" t="s">
        <v>14</v>
      </c>
      <c r="KO3" s="189" t="s">
        <v>75</v>
      </c>
      <c r="KP3" s="190">
        <f>COUNT(KQ4:KQ29)</f>
        <v>11</v>
      </c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</row>
    <row r="4" spans="1:332" ht="15.75" thickBot="1">
      <c r="B4" s="3">
        <f>COUNT($D$6:D16)</f>
        <v>11</v>
      </c>
      <c r="E4" s="6"/>
      <c r="F4" s="9" t="e">
        <f ca="1">IH4/II4</f>
        <v>#NAME?</v>
      </c>
      <c r="G4" s="9" t="e">
        <f ca="1">IG4/II4</f>
        <v>#NAME?</v>
      </c>
      <c r="H4" s="9" t="e">
        <f ca="1">IF4/II4</f>
        <v>#NAME?</v>
      </c>
      <c r="I4" s="9" t="e">
        <f ca="1">IE4/II4</f>
        <v>#NAME?</v>
      </c>
      <c r="J4" s="9" t="e">
        <f ca="1">ID4/II4</f>
        <v>#NAME?</v>
      </c>
      <c r="K4" s="9" t="e">
        <f ca="1">IC4/II4</f>
        <v>#NAME?</v>
      </c>
      <c r="L4" s="9" t="e">
        <f ca="1">IB4/II4</f>
        <v>#NAME?</v>
      </c>
      <c r="M4" s="9" t="e">
        <f ca="1">IA4/II4</f>
        <v>#NAME?</v>
      </c>
      <c r="N4" s="9" t="e">
        <f ca="1">HZ4/II4</f>
        <v>#NAME?</v>
      </c>
      <c r="O4" s="9" t="e">
        <f ca="1">HY4/II4</f>
        <v>#NAME?</v>
      </c>
      <c r="P4" s="9">
        <f>$LH$19</f>
        <v>1.0540015200539616</v>
      </c>
      <c r="Q4" s="9" t="e">
        <f>$LP$19</f>
        <v>#NUM!</v>
      </c>
      <c r="R4" s="9"/>
      <c r="AK4" s="6"/>
      <c r="AZ4" s="57" t="e">
        <f ca="1">[1]!xMatDet(AZ5:BJ15,100)</f>
        <v>#NAME?</v>
      </c>
      <c r="BA4" s="57" t="e">
        <f ca="1">[1]!xMatDet(BA5:BJ14,100)</f>
        <v>#NAME?</v>
      </c>
      <c r="BB4" s="57" t="e">
        <f ca="1">[1]!xMatDet(BB5:BJ13,100)</f>
        <v>#NAME?</v>
      </c>
      <c r="BC4" s="57" t="e">
        <f ca="1">[1]!xMatDet(BC5:BJ12,100)</f>
        <v>#NAME?</v>
      </c>
      <c r="BD4" s="57" t="e">
        <f ca="1">[1]!xMatDet(BD5:BJ11,100)</f>
        <v>#NAME?</v>
      </c>
      <c r="BE4" s="57" t="e">
        <f ca="1">[1]!xMatDet(BE5:BJ10,100)</f>
        <v>#NAME?</v>
      </c>
      <c r="BF4" s="57" t="e">
        <f ca="1">[1]!xMatDet(BF5:BJ9,100)</f>
        <v>#NAME?</v>
      </c>
      <c r="BG4" s="57" t="e">
        <f ca="1">[1]!xMatDet(BG5:BJ8,100)</f>
        <v>#NAME?</v>
      </c>
      <c r="BH4" s="57" t="e">
        <f ca="1">[1]!xMatDet(BH5:BJ7,100)</f>
        <v>#NAME?</v>
      </c>
      <c r="BI4" s="57" t="e">
        <f ca="1">[1]!xMatDet(BI5:BJ6,100)</f>
        <v>#NAME?</v>
      </c>
      <c r="BJ4" s="57" t="e">
        <f ca="1">[1]!xMatDet(BJ5,100)</f>
        <v>#NAME?</v>
      </c>
      <c r="BK4" s="6"/>
      <c r="BL4" s="57" t="e">
        <f ca="1">[1]!xMatDet(BL5:BV15,100)</f>
        <v>#NAME?</v>
      </c>
      <c r="BM4" s="57" t="e">
        <f ca="1">[1]!xMatDet(BM5:BV14,100)</f>
        <v>#NAME?</v>
      </c>
      <c r="BN4" s="57" t="e">
        <f ca="1">[1]!xMatDet(BN5:BV13,100)</f>
        <v>#NAME?</v>
      </c>
      <c r="BO4" s="57" t="e">
        <f ca="1">[1]!xMatDet(BO5:BV12,100)</f>
        <v>#NAME?</v>
      </c>
      <c r="BP4" s="57" t="e">
        <f ca="1">[1]!xMatDet(BP5:BV11,100)</f>
        <v>#NAME?</v>
      </c>
      <c r="BQ4" s="57" t="e">
        <f ca="1">[1]!xMatDet(BQ5:BV10,100)</f>
        <v>#NAME?</v>
      </c>
      <c r="BR4" s="57" t="e">
        <f ca="1">[1]!xMatDet(BR5:BV9,100)</f>
        <v>#NAME?</v>
      </c>
      <c r="BS4" s="57" t="e">
        <f ca="1">[1]!xMatDet(BS5:BV8,100)</f>
        <v>#NAME?</v>
      </c>
      <c r="BT4" s="57" t="e">
        <f ca="1">[1]!xMatDet(BT5:BV7,100)</f>
        <v>#NAME?</v>
      </c>
      <c r="BU4" s="57" t="e">
        <f ca="1">[1]!xMatDet(BU5:BV6,100)</f>
        <v>#NAME?</v>
      </c>
      <c r="BV4" s="57" t="e">
        <f ca="1">[1]!xMatDet(BV5,100)</f>
        <v>#NAME?</v>
      </c>
      <c r="BW4" s="57"/>
      <c r="BX4" s="57" t="e">
        <f ca="1">[1]!xMatDet($BX5:CH15,100)</f>
        <v>#NAME?</v>
      </c>
      <c r="BY4" s="57" t="e">
        <f ca="1">[1]!xMatDet(BY5:CH14,"30")</f>
        <v>#NAME?</v>
      </c>
      <c r="BZ4" s="57" t="e">
        <f ca="1">[1]!xMatDet(BZ5:CH13,100)</f>
        <v>#NAME?</v>
      </c>
      <c r="CA4" s="57" t="e">
        <f ca="1">[1]!xMatDet(CA5:CH12,100)</f>
        <v>#NAME?</v>
      </c>
      <c r="CB4" s="57" t="e">
        <f ca="1">[1]!xMatDet(CB5:CH11,100)</f>
        <v>#NAME?</v>
      </c>
      <c r="CC4" s="57" t="e">
        <f ca="1">[1]!xMatDet(CC5:CH10,100)</f>
        <v>#NAME?</v>
      </c>
      <c r="CD4" s="57" t="e">
        <f ca="1">[1]!xMatDet(CD5:CH9,100)</f>
        <v>#NAME?</v>
      </c>
      <c r="CE4" s="57" t="e">
        <f ca="1">[1]!xMatDet(CE5:CH8,100)</f>
        <v>#NAME?</v>
      </c>
      <c r="CF4" s="57" t="e">
        <f ca="1">[1]!xMatDet(CF5:CH7,100)</f>
        <v>#NAME?</v>
      </c>
      <c r="CG4" s="57" t="e">
        <f ca="1">[1]!xMatDet(CG5:CH6,100)</f>
        <v>#NAME?</v>
      </c>
      <c r="CH4" s="57" t="e">
        <f ca="1">[1]!xMatDet(CH5,100)</f>
        <v>#NAME?</v>
      </c>
      <c r="CI4" s="6"/>
      <c r="CJ4" s="57" t="e">
        <f ca="1">[1]!xMatDet(CJ5:CT15,100)</f>
        <v>#NAME?</v>
      </c>
      <c r="CK4" s="57" t="e">
        <f ca="1">[1]!xMatDet(CK5:CT14,100)</f>
        <v>#NAME?</v>
      </c>
      <c r="CL4" s="57" t="e">
        <f ca="1">[1]!xMatDet(CL5:CT13,100)</f>
        <v>#NAME?</v>
      </c>
      <c r="CM4" s="57" t="e">
        <f ca="1">[1]!xMatDet(CM5:CT12,100)</f>
        <v>#NAME?</v>
      </c>
      <c r="CN4" s="57" t="e">
        <f ca="1">[1]!xMatDet(CN5:CT11,100)</f>
        <v>#NAME?</v>
      </c>
      <c r="CO4" s="57" t="e">
        <f ca="1">[1]!xMatDet(CO5:CT10,100)</f>
        <v>#NAME?</v>
      </c>
      <c r="CP4" s="57" t="e">
        <f ca="1">[1]!xMatDet(CP5:CT9,100)</f>
        <v>#NAME?</v>
      </c>
      <c r="CQ4" s="57" t="e">
        <f ca="1">[1]!xMatDet(CQ5:CT8,100)</f>
        <v>#NAME?</v>
      </c>
      <c r="CR4" s="57" t="e">
        <f ca="1">[1]!xMatDet(CR5:CT7,100)</f>
        <v>#NAME?</v>
      </c>
      <c r="CS4" s="57" t="e">
        <f ca="1">[1]!xMatDet(CS5:CT6,100)</f>
        <v>#NAME?</v>
      </c>
      <c r="CT4" s="57" t="e">
        <f ca="1">[1]!xMatDet(CT5,100)</f>
        <v>#NAME?</v>
      </c>
      <c r="CU4" s="6"/>
      <c r="CV4" s="57" t="e">
        <f ca="1">[1]!xMatDet(CV5:DF15,100)</f>
        <v>#NAME?</v>
      </c>
      <c r="CW4" s="57" t="e">
        <f ca="1">[1]!xMatDet(CW5:DF14,100)</f>
        <v>#NAME?</v>
      </c>
      <c r="CX4" s="57" t="e">
        <f ca="1">[1]!xMatDet(CX5:DF13,100)</f>
        <v>#NAME?</v>
      </c>
      <c r="CY4" s="57" t="e">
        <f ca="1">[1]!xMatDet(CY5:DF12,100)</f>
        <v>#NAME?</v>
      </c>
      <c r="CZ4" s="57" t="e">
        <f ca="1">[1]!xMatDet(CZ5:DF11,100)</f>
        <v>#NAME?</v>
      </c>
      <c r="DA4" s="57" t="e">
        <f ca="1">[1]!xMatDet(DA5:DF10,100)</f>
        <v>#NAME?</v>
      </c>
      <c r="DB4" s="57" t="e">
        <f ca="1">[1]!xMatDet(DB5:DF9,100)</f>
        <v>#NAME?</v>
      </c>
      <c r="DC4" s="57" t="e">
        <f ca="1">[1]!xMatDet(DC5:DF8,100)</f>
        <v>#NAME?</v>
      </c>
      <c r="DD4" s="57" t="e">
        <f ca="1">[1]!xMatDet(DD5:DF7,100)</f>
        <v>#NAME?</v>
      </c>
      <c r="DE4" s="57" t="e">
        <f ca="1">[1]!xMatDet(DE5:DF6,100)</f>
        <v>#NAME?</v>
      </c>
      <c r="DF4" s="57" t="e">
        <f ca="1">[1]!xMatDet(DF5,100)</f>
        <v>#NAME?</v>
      </c>
      <c r="DG4" s="6"/>
      <c r="DH4" s="57" t="e">
        <f ca="1">[1]!xMatDet(DH5:DR15,100)</f>
        <v>#NAME?</v>
      </c>
      <c r="DI4" s="57" t="e">
        <f ca="1">[1]!xMatDet(DI5:DR14,100)</f>
        <v>#NAME?</v>
      </c>
      <c r="DJ4" s="57" t="e">
        <f ca="1">[1]!xMatDet(DJ5:DR13,100)</f>
        <v>#NAME?</v>
      </c>
      <c r="DK4" s="57" t="e">
        <f ca="1">[1]!xMatDet(DK5:DR12,100)</f>
        <v>#NAME?</v>
      </c>
      <c r="DL4" s="57" t="e">
        <f ca="1">[1]!xMatDet(DL5:DR11,100)</f>
        <v>#NAME?</v>
      </c>
      <c r="DM4" s="57" t="e">
        <f ca="1">[1]!xMatDet(DM5:DR10,100)</f>
        <v>#NAME?</v>
      </c>
      <c r="DN4" s="57" t="e">
        <f ca="1">[1]!xMatDet(DN5:DR9,100)</f>
        <v>#NAME?</v>
      </c>
      <c r="DO4" s="57" t="e">
        <f ca="1">[1]!xMatDet(DO5:DR8,100)</f>
        <v>#NAME?</v>
      </c>
      <c r="DP4" s="57" t="e">
        <f ca="1">[1]!xMatDet(DP5:DR7,100)</f>
        <v>#NAME?</v>
      </c>
      <c r="DQ4" s="57" t="e">
        <f ca="1">[1]!xMatDet(DQ5:DR6,100)</f>
        <v>#NAME?</v>
      </c>
      <c r="DR4" s="57" t="e">
        <f ca="1">[1]!xMatDet(DR5,100)</f>
        <v>#NAME?</v>
      </c>
      <c r="DS4" s="6"/>
      <c r="DT4" s="57" t="e">
        <f ca="1">[1]!xMatDet(DT5:ED15,100)</f>
        <v>#NAME?</v>
      </c>
      <c r="DU4" s="57" t="e">
        <f ca="1">[1]!xMatDet(DU5:ED14,100)</f>
        <v>#NAME?</v>
      </c>
      <c r="DV4" s="57" t="e">
        <f ca="1">[1]!xMatDet(DV5:ED13,100)</f>
        <v>#NAME?</v>
      </c>
      <c r="DW4" s="57" t="e">
        <f ca="1">[1]!xMatDet(DW5:ED12,100)</f>
        <v>#NAME?</v>
      </c>
      <c r="DX4" s="57" t="e">
        <f ca="1">[1]!xMatDet(DX5:ED11,100)</f>
        <v>#NAME?</v>
      </c>
      <c r="DY4" s="57" t="e">
        <f ca="1">[1]!xMatDet(DY5:ED10,100)</f>
        <v>#NAME?</v>
      </c>
      <c r="DZ4" s="57" t="e">
        <f ca="1">[1]!xMatDet(DZ5:ED9,100)</f>
        <v>#NAME?</v>
      </c>
      <c r="EA4" s="57" t="e">
        <f ca="1">[1]!xMatDet(EA5:ED8,100)</f>
        <v>#NAME?</v>
      </c>
      <c r="EB4" s="57" t="e">
        <f ca="1">[1]!xMatDet(EB5:ED7,100)</f>
        <v>#NAME?</v>
      </c>
      <c r="EC4" s="57" t="e">
        <f ca="1">[1]!xMatDet(EC5:ED6,100)</f>
        <v>#NAME?</v>
      </c>
      <c r="ED4" s="57" t="e">
        <f ca="1">[1]!xMatDet(ED5,100)</f>
        <v>#NAME?</v>
      </c>
      <c r="EE4" s="6"/>
      <c r="EF4" s="57" t="e">
        <f ca="1">[1]!xMatDet(EF5:EP15,100)</f>
        <v>#NAME?</v>
      </c>
      <c r="EG4" s="57" t="e">
        <f ca="1">[1]!xMatDet(EG5:EP14,100)</f>
        <v>#NAME?</v>
      </c>
      <c r="EH4" s="57" t="e">
        <f ca="1">[1]!xMatDet(EH5:EP13,100)</f>
        <v>#NAME?</v>
      </c>
      <c r="EI4" s="57" t="e">
        <f ca="1">[1]!xMatDet(EI5:EP12,100)</f>
        <v>#NAME?</v>
      </c>
      <c r="EJ4" s="57" t="e">
        <f ca="1">[1]!xMatDet(EJ5:EP11,100)</f>
        <v>#NAME?</v>
      </c>
      <c r="EK4" s="57" t="e">
        <f ca="1">[1]!xMatDet(EK5:EP10,100)</f>
        <v>#NAME?</v>
      </c>
      <c r="EL4" s="57" t="e">
        <f ca="1">[1]!xMatDet(EL5:EP9,100)</f>
        <v>#NAME?</v>
      </c>
      <c r="EM4" s="57" t="e">
        <f ca="1">[1]!xMatDet(EM5:EP8,100)</f>
        <v>#NAME?</v>
      </c>
      <c r="EN4" s="57" t="e">
        <f ca="1">[1]!xMatDet(EN5:EP7,100)</f>
        <v>#NAME?</v>
      </c>
      <c r="EO4" s="57" t="e">
        <f ca="1">[1]!xMatDet(EO5:EP6,100)</f>
        <v>#NAME?</v>
      </c>
      <c r="EP4" s="57" t="e">
        <f ca="1">[1]!xMatDet(EP5,100)</f>
        <v>#NAME?</v>
      </c>
      <c r="EQ4" s="6"/>
      <c r="ER4" s="57" t="e">
        <f ca="1">[1]!xMatDet(ER5:FB15,100)</f>
        <v>#NAME?</v>
      </c>
      <c r="ES4" s="57" t="e">
        <f ca="1">[1]!xMatDet(ES5:FB14,100)</f>
        <v>#NAME?</v>
      </c>
      <c r="ET4" s="57" t="e">
        <f ca="1">[1]!xMatDet(ET5:FB13,100)</f>
        <v>#NAME?</v>
      </c>
      <c r="EU4" s="57" t="e">
        <f ca="1">[1]!xMatDet(EU5:FB12,100)</f>
        <v>#NAME?</v>
      </c>
      <c r="EV4" s="57" t="e">
        <f ca="1">[1]!xMatDet(EV5:FB11,100)</f>
        <v>#NAME?</v>
      </c>
      <c r="EW4" s="57" t="e">
        <f ca="1">[1]!xMatDet(EW5:FB10,100)</f>
        <v>#NAME?</v>
      </c>
      <c r="EX4" s="57" t="e">
        <f ca="1">[1]!xMatDet(EX5:FB9,100)</f>
        <v>#NAME?</v>
      </c>
      <c r="EY4" s="57" t="e">
        <f ca="1">[1]!xMatDet(EY5:FB8,100)</f>
        <v>#NAME?</v>
      </c>
      <c r="EZ4" s="57" t="e">
        <f ca="1">[1]!xMatDet(EZ5:FB7,100)</f>
        <v>#NAME?</v>
      </c>
      <c r="FA4" s="57" t="e">
        <f ca="1">[1]!xMatDet(FA5:FB6,100)</f>
        <v>#NAME?</v>
      </c>
      <c r="FB4" s="57" t="e">
        <f ca="1">[1]!xMatDet(FB5,100)</f>
        <v>#NAME?</v>
      </c>
      <c r="FC4" s="6"/>
      <c r="FD4" s="57" t="e">
        <f ca="1">[1]!xMatDet(FD5:FN15,100)</f>
        <v>#NAME?</v>
      </c>
      <c r="FE4" s="57" t="e">
        <f ca="1">[1]!xMatDet(FE5:FN14,100)</f>
        <v>#NAME?</v>
      </c>
      <c r="FF4" s="57" t="e">
        <f ca="1">[1]!xMatDet(FF5:FN13,100)</f>
        <v>#NAME?</v>
      </c>
      <c r="FG4" s="57" t="e">
        <f ca="1">[1]!xMatDet(FG5:FN12,100)</f>
        <v>#NAME?</v>
      </c>
      <c r="FH4" s="57" t="e">
        <f ca="1">[1]!xMatDet(FH5:FN11,100)</f>
        <v>#NAME?</v>
      </c>
      <c r="FI4" s="57" t="e">
        <f ca="1">[1]!xMatDet(FI5:FN10,100)</f>
        <v>#NAME?</v>
      </c>
      <c r="FJ4" s="57" t="e">
        <f ca="1">[1]!xMatDet(FJ5:FN9,100)</f>
        <v>#NAME?</v>
      </c>
      <c r="FK4" s="57" t="e">
        <f ca="1">[1]!xMatDet(FK5:FN8,100)</f>
        <v>#NAME?</v>
      </c>
      <c r="FL4" s="57" t="e">
        <f ca="1">[1]!xMatDet(FL5:FN7,100)</f>
        <v>#NAME?</v>
      </c>
      <c r="FM4" s="57" t="e">
        <f ca="1">[1]!xMatDet(FM5:FN6,100)</f>
        <v>#NAME?</v>
      </c>
      <c r="FN4" s="57" t="e">
        <f ca="1">[1]!xMatDet(FN5,100)</f>
        <v>#NAME?</v>
      </c>
      <c r="FO4" s="6"/>
      <c r="FP4" s="57" t="e">
        <f ca="1">[1]!xMatDet(FP5:FZ15,100)</f>
        <v>#NAME?</v>
      </c>
      <c r="FQ4" s="57" t="e">
        <f ca="1">[1]!xMatDet(FQ5:FZ14,100)</f>
        <v>#NAME?</v>
      </c>
      <c r="FR4" s="57" t="e">
        <f ca="1">[1]!xMatDet(FR5:FZ13,100)</f>
        <v>#NAME?</v>
      </c>
      <c r="FS4" s="57" t="e">
        <f ca="1">[1]!xMatDet(FS5:FZ12,100)</f>
        <v>#NAME?</v>
      </c>
      <c r="FT4" s="57" t="e">
        <f ca="1">[1]!xMatDet(FT5:FZ11,100)</f>
        <v>#NAME?</v>
      </c>
      <c r="FU4" s="57" t="e">
        <f ca="1">[1]!xMatDet(FU5:FZ10,100)</f>
        <v>#NAME?</v>
      </c>
      <c r="FV4" s="57" t="e">
        <f ca="1">[1]!xMatDet(FV5:FZ9,100)</f>
        <v>#NAME?</v>
      </c>
      <c r="FW4" s="57" t="e">
        <f ca="1">[1]!xMatDet(FW5:FZ8,100)</f>
        <v>#NAME?</v>
      </c>
      <c r="FX4" s="57" t="e">
        <f ca="1">[1]!xMatDet(FX5:FZ7,100)</f>
        <v>#NAME?</v>
      </c>
      <c r="FY4" s="57" t="e">
        <f ca="1">[1]!xMatDet(FY5:FZ6,100)</f>
        <v>#NAME?</v>
      </c>
      <c r="FZ4" s="57" t="e">
        <f ca="1">[1]!xMatDet(FZ5,100)</f>
        <v>#NAME?</v>
      </c>
      <c r="GA4" s="6"/>
      <c r="GB4" s="57" t="e">
        <f ca="1">[1]!xMatDet(GB5:GL15,100)</f>
        <v>#NAME?</v>
      </c>
      <c r="GC4" s="57" t="e">
        <f ca="1">[1]!xMatDet(GC5:GL14,100)</f>
        <v>#NAME?</v>
      </c>
      <c r="GD4" s="57" t="e">
        <f ca="1">[1]!xMatDet(GD5:GL13,100)</f>
        <v>#NAME?</v>
      </c>
      <c r="GE4" s="57" t="e">
        <f ca="1">[1]!xMatDet(GE5:GL12,100)</f>
        <v>#NAME?</v>
      </c>
      <c r="GF4" s="57" t="e">
        <f ca="1">[1]!xMatDet(GF5:GL11,100)</f>
        <v>#NAME?</v>
      </c>
      <c r="GG4" s="57" t="e">
        <f ca="1">[1]!xMatDet(GG5:GL10,100)</f>
        <v>#NAME?</v>
      </c>
      <c r="GH4" s="57" t="e">
        <f ca="1">[1]!xMatDet(GH5:GL9,100)</f>
        <v>#NAME?</v>
      </c>
      <c r="GI4" s="57" t="e">
        <f ca="1">[1]!xMatDet(GI5:GL8,100)</f>
        <v>#NAME?</v>
      </c>
      <c r="GJ4" s="57" t="e">
        <f ca="1">[1]!xMatDet(GJ5:GL7,100)</f>
        <v>#NAME?</v>
      </c>
      <c r="GK4" s="57" t="e">
        <f ca="1">[1]!xMatDet(GK5:GL6,100)</f>
        <v>#NAME?</v>
      </c>
      <c r="GL4" s="57" t="e">
        <f ca="1">[1]!xMatDet(GL5,100)</f>
        <v>#NAME?</v>
      </c>
      <c r="GT4" s="6"/>
      <c r="HC4" s="6"/>
      <c r="HD4" s="3" t="e">
        <f ca="1">EX4/BF4</f>
        <v>#NAME?</v>
      </c>
      <c r="HG4" s="3" t="e">
        <f ca="1">EK4/BE4</f>
        <v>#NAME?</v>
      </c>
      <c r="HJ4" s="3" t="e">
        <f ca="1">DX4/BD4</f>
        <v>#NAME?</v>
      </c>
      <c r="HM4" s="3" t="e">
        <f ca="1">DK4/BC4</f>
        <v>#NAME?</v>
      </c>
      <c r="HP4" s="3" t="e">
        <f ca="1">CX4/BB4</f>
        <v>#NAME?</v>
      </c>
      <c r="HS4" s="3" t="e">
        <f ca="1">CK4/BA4</f>
        <v>#NAME?</v>
      </c>
      <c r="HV4" s="110" t="e">
        <f ca="1">CJ4/$AZ$4</f>
        <v>#NAME?</v>
      </c>
      <c r="HX4" s="6" t="s">
        <v>15</v>
      </c>
      <c r="HY4" s="55" t="e">
        <f t="shared" ref="HY4:IH4" ca="1" si="5">SUM(HY6:HY16)</f>
        <v>#NAME?</v>
      </c>
      <c r="HZ4" s="55" t="e">
        <f t="shared" ca="1" si="5"/>
        <v>#NAME?</v>
      </c>
      <c r="IA4" s="55" t="e">
        <f t="shared" ca="1" si="5"/>
        <v>#NAME?</v>
      </c>
      <c r="IB4" s="55" t="e">
        <f t="shared" ca="1" si="5"/>
        <v>#NAME?</v>
      </c>
      <c r="IC4" s="55" t="e">
        <f t="shared" ca="1" si="5"/>
        <v>#NAME?</v>
      </c>
      <c r="ID4" s="55" t="e">
        <f t="shared" ca="1" si="5"/>
        <v>#NAME?</v>
      </c>
      <c r="IE4" s="55" t="e">
        <f t="shared" ca="1" si="5"/>
        <v>#NAME?</v>
      </c>
      <c r="IF4" s="55" t="e">
        <f t="shared" ca="1" si="5"/>
        <v>#NAME?</v>
      </c>
      <c r="IG4" s="55" t="e">
        <f t="shared" ca="1" si="5"/>
        <v>#NAME?</v>
      </c>
      <c r="IH4" s="55" t="e">
        <f t="shared" ca="1" si="5"/>
        <v>#NAME?</v>
      </c>
      <c r="II4" s="55">
        <f>SUM(II6:II16)</f>
        <v>48950.66447272728</v>
      </c>
      <c r="IL4" s="6" t="s">
        <v>16</v>
      </c>
      <c r="IW4" s="6" t="s">
        <v>17</v>
      </c>
      <c r="JH4" s="237">
        <v>100</v>
      </c>
      <c r="JI4" s="237"/>
      <c r="JJ4" s="237"/>
      <c r="JK4" s="237"/>
      <c r="JL4" s="11"/>
      <c r="JM4" s="11"/>
      <c r="JS4" s="6" t="s">
        <v>18</v>
      </c>
      <c r="KD4" s="6" t="s">
        <v>19</v>
      </c>
      <c r="KO4"/>
      <c r="KP4"/>
      <c r="KQ4" s="187">
        <f t="shared" ref="KQ4:KR14" si="6">D6</f>
        <v>0</v>
      </c>
      <c r="KR4" s="183">
        <f t="shared" si="6"/>
        <v>153.66999999999999</v>
      </c>
      <c r="KS4">
        <f>POWER(KQ4,2)</f>
        <v>0</v>
      </c>
      <c r="KT4">
        <f>LN(KR4)</f>
        <v>5.0348074460672407</v>
      </c>
      <c r="KU4">
        <f>KQ4*KT4</f>
        <v>0</v>
      </c>
      <c r="KV4" s="49">
        <f>$LK$14*EXP($LK$8*KQ4)</f>
        <v>149.08040025993958</v>
      </c>
      <c r="KW4">
        <f>POWER(KV4-$KV$1,2)</f>
        <v>6472.1515172361269</v>
      </c>
      <c r="KX4">
        <f>POWER(KR4-$KR$1,2)</f>
        <v>5756.9466479338889</v>
      </c>
      <c r="KY4" t="e">
        <f>LN(KQ4)</f>
        <v>#NUM!</v>
      </c>
      <c r="KZ4" t="e">
        <f>POWER(KY4,2)</f>
        <v>#NUM!</v>
      </c>
      <c r="LA4" t="e">
        <f>KY4*KT4</f>
        <v>#NUM!</v>
      </c>
      <c r="LB4" s="49" t="e">
        <f>$LT$14*POWER(KQ4,$LT$6)</f>
        <v>#NUM!</v>
      </c>
      <c r="LC4" t="e">
        <f>POWER(LB4-$LB$1,2)</f>
        <v>#NUM!</v>
      </c>
      <c r="LD4"/>
      <c r="LE4"/>
      <c r="LF4"/>
      <c r="LG4"/>
      <c r="LH4"/>
      <c r="LI4"/>
      <c r="LJ4"/>
      <c r="LK4"/>
      <c r="LQ4" s="3">
        <f>$KT$2</f>
        <v>59.331651583074759</v>
      </c>
      <c r="LR4" s="3">
        <f>$KP$3</f>
        <v>11</v>
      </c>
    </row>
    <row r="5" spans="1:332" ht="15.75" thickBot="1">
      <c r="B5" s="12" t="s">
        <v>20</v>
      </c>
      <c r="C5" s="12" t="s">
        <v>21</v>
      </c>
      <c r="D5" s="4" t="s">
        <v>22</v>
      </c>
      <c r="E5" s="4" t="s">
        <v>36</v>
      </c>
      <c r="F5" s="13">
        <v>1</v>
      </c>
      <c r="G5" s="13">
        <f>F5+1</f>
        <v>2</v>
      </c>
      <c r="H5" s="13">
        <f>G5+1</f>
        <v>3</v>
      </c>
      <c r="I5" s="13">
        <f t="shared" ref="I5:O5" si="7">H5+1</f>
        <v>4</v>
      </c>
      <c r="J5" s="13">
        <f t="shared" si="7"/>
        <v>5</v>
      </c>
      <c r="K5" s="13">
        <f t="shared" si="7"/>
        <v>6</v>
      </c>
      <c r="L5" s="13">
        <f t="shared" si="7"/>
        <v>7</v>
      </c>
      <c r="M5" s="13">
        <f t="shared" si="7"/>
        <v>8</v>
      </c>
      <c r="N5" s="13">
        <f t="shared" si="7"/>
        <v>9</v>
      </c>
      <c r="O5" s="13">
        <f t="shared" si="7"/>
        <v>10</v>
      </c>
      <c r="P5" s="13" t="s">
        <v>74</v>
      </c>
      <c r="Q5" s="13" t="s">
        <v>78</v>
      </c>
      <c r="R5" s="14">
        <f t="shared" ref="R5:AI5" si="8">SUM(R6:R16)</f>
        <v>1.1339413185883256E+20</v>
      </c>
      <c r="S5" s="14">
        <f t="shared" si="8"/>
        <v>1.1506994510201252E+19</v>
      </c>
      <c r="T5" s="14">
        <f t="shared" si="8"/>
        <v>1.1698428911654851E+18</v>
      </c>
      <c r="U5" s="14">
        <f t="shared" si="8"/>
        <v>1.1917931893537731E+17</v>
      </c>
      <c r="V5" s="14">
        <f t="shared" si="8"/>
        <v>1.2170706132009732E+16</v>
      </c>
      <c r="W5" s="14">
        <f t="shared" si="8"/>
        <v>1246324856379625</v>
      </c>
      <c r="X5" s="14">
        <f t="shared" si="8"/>
        <v>128037802953445</v>
      </c>
      <c r="Y5" s="14">
        <f t="shared" si="8"/>
        <v>13202860761145</v>
      </c>
      <c r="Z5" s="14">
        <f t="shared" si="8"/>
        <v>1367428536133</v>
      </c>
      <c r="AA5" s="14">
        <f t="shared" si="8"/>
        <v>142364319625</v>
      </c>
      <c r="AB5" s="14">
        <f t="shared" si="8"/>
        <v>14914341925</v>
      </c>
      <c r="AC5" s="14">
        <f t="shared" si="8"/>
        <v>1574304985</v>
      </c>
      <c r="AD5" s="14">
        <f t="shared" si="8"/>
        <v>167731333</v>
      </c>
      <c r="AE5" s="14">
        <f t="shared" si="8"/>
        <v>18080425</v>
      </c>
      <c r="AF5" s="14">
        <f t="shared" si="8"/>
        <v>1978405</v>
      </c>
      <c r="AG5" s="14">
        <f t="shared" si="8"/>
        <v>220825</v>
      </c>
      <c r="AH5" s="14">
        <f t="shared" si="8"/>
        <v>25333</v>
      </c>
      <c r="AI5" s="14">
        <f t="shared" si="8"/>
        <v>3025</v>
      </c>
      <c r="AJ5" s="14">
        <f>SUM(AJ6:AJ16)</f>
        <v>385</v>
      </c>
      <c r="AK5" s="14">
        <f>SUM(AK6:AK16)</f>
        <v>55</v>
      </c>
      <c r="AL5" s="14">
        <f>SUM(AL6:AL16)</f>
        <v>11</v>
      </c>
      <c r="AM5" s="4"/>
      <c r="AN5" s="14">
        <f>SUM(AN6:AN16)</f>
        <v>5035148239849.3604</v>
      </c>
      <c r="AO5" s="14">
        <f t="shared" ref="AO5:AX5" si="9">SUM(AO6:AO16)</f>
        <v>527957554897.44</v>
      </c>
      <c r="AP5" s="14">
        <f t="shared" si="9"/>
        <v>55797054050.080002</v>
      </c>
      <c r="AQ5" s="14">
        <f t="shared" si="9"/>
        <v>5955059332.5599995</v>
      </c>
      <c r="AR5" s="14">
        <f t="shared" si="9"/>
        <v>643554963.75999999</v>
      </c>
      <c r="AS5" s="14">
        <f t="shared" si="9"/>
        <v>70695335.039999992</v>
      </c>
      <c r="AT5" s="14">
        <f t="shared" si="9"/>
        <v>7940769.2799999993</v>
      </c>
      <c r="AU5" s="14">
        <f t="shared" si="9"/>
        <v>920846.16</v>
      </c>
      <c r="AV5" s="14">
        <f t="shared" si="9"/>
        <v>112188.16</v>
      </c>
      <c r="AW5" s="14">
        <f t="shared" si="9"/>
        <v>14901.84</v>
      </c>
      <c r="AX5" s="14">
        <f t="shared" si="9"/>
        <v>2524.9900000000002</v>
      </c>
      <c r="AZ5" s="15">
        <f>$AB$5</f>
        <v>14914341925</v>
      </c>
      <c r="BA5" s="15">
        <f>$AC$5</f>
        <v>1574304985</v>
      </c>
      <c r="BB5" s="15">
        <f>$AD$5</f>
        <v>167731333</v>
      </c>
      <c r="BC5" s="15">
        <f>$AE$5</f>
        <v>18080425</v>
      </c>
      <c r="BD5" s="15">
        <f>$AF$5</f>
        <v>1978405</v>
      </c>
      <c r="BE5" s="15">
        <f>$AG$5</f>
        <v>220825</v>
      </c>
      <c r="BF5" s="15">
        <f>$AH$5</f>
        <v>25333</v>
      </c>
      <c r="BG5" s="15">
        <f>$AI$5</f>
        <v>3025</v>
      </c>
      <c r="BH5" s="3">
        <f>$AJ$5</f>
        <v>385</v>
      </c>
      <c r="BI5" s="3">
        <f>$AK$5</f>
        <v>55</v>
      </c>
      <c r="BJ5" s="3">
        <f>$AL$5</f>
        <v>11</v>
      </c>
      <c r="BL5" s="54">
        <f>$AX$5</f>
        <v>2524.9900000000002</v>
      </c>
      <c r="BM5" s="15">
        <f>$AC$5</f>
        <v>1574304985</v>
      </c>
      <c r="BN5" s="15">
        <f>$AD$5</f>
        <v>167731333</v>
      </c>
      <c r="BO5" s="15">
        <f>$AE$5</f>
        <v>18080425</v>
      </c>
      <c r="BP5" s="15">
        <f>$AF$5</f>
        <v>1978405</v>
      </c>
      <c r="BQ5" s="15">
        <f>$AG$5</f>
        <v>220825</v>
      </c>
      <c r="BR5" s="15">
        <f>$AH$5</f>
        <v>25333</v>
      </c>
      <c r="BS5" s="15">
        <f>$AI$5</f>
        <v>3025</v>
      </c>
      <c r="BT5" s="3">
        <f>$AJ$5</f>
        <v>385</v>
      </c>
      <c r="BU5" s="3">
        <f>$AK$5</f>
        <v>55</v>
      </c>
      <c r="BV5" s="3">
        <f>$AL$5</f>
        <v>11</v>
      </c>
      <c r="BX5" s="15">
        <f>$AB$5</f>
        <v>14914341925</v>
      </c>
      <c r="BY5" s="54">
        <f>$AX$5</f>
        <v>2524.9900000000002</v>
      </c>
      <c r="BZ5" s="15">
        <f>$AD$5</f>
        <v>167731333</v>
      </c>
      <c r="CA5" s="15">
        <f>$AE$5</f>
        <v>18080425</v>
      </c>
      <c r="CB5" s="15">
        <f>$AF$5</f>
        <v>1978405</v>
      </c>
      <c r="CC5" s="15">
        <f>$AG$5</f>
        <v>220825</v>
      </c>
      <c r="CD5" s="15">
        <f>$AH$5</f>
        <v>25333</v>
      </c>
      <c r="CE5" s="15">
        <f>$AI$5</f>
        <v>3025</v>
      </c>
      <c r="CF5" s="3">
        <f>$AJ$5</f>
        <v>385</v>
      </c>
      <c r="CG5" s="3">
        <f>$AK$5</f>
        <v>55</v>
      </c>
      <c r="CH5" s="3">
        <f>$AL$5</f>
        <v>11</v>
      </c>
      <c r="CJ5" s="15">
        <f>$AB$5</f>
        <v>14914341925</v>
      </c>
      <c r="CK5" s="15">
        <f>$AC$5</f>
        <v>1574304985</v>
      </c>
      <c r="CL5" s="54">
        <f>$AX$5</f>
        <v>2524.9900000000002</v>
      </c>
      <c r="CM5" s="15">
        <f>$AE$5</f>
        <v>18080425</v>
      </c>
      <c r="CN5" s="15">
        <f>$AF$5</f>
        <v>1978405</v>
      </c>
      <c r="CO5" s="15">
        <f>$AG$5</f>
        <v>220825</v>
      </c>
      <c r="CP5" s="15">
        <f>$AH$5</f>
        <v>25333</v>
      </c>
      <c r="CQ5" s="15">
        <f>$AI$5</f>
        <v>3025</v>
      </c>
      <c r="CR5" s="3">
        <f>$AJ$5</f>
        <v>385</v>
      </c>
      <c r="CS5" s="3">
        <f>$AK$5</f>
        <v>55</v>
      </c>
      <c r="CT5" s="3">
        <f>$AL$5</f>
        <v>11</v>
      </c>
      <c r="CV5" s="15">
        <f>$AB$5</f>
        <v>14914341925</v>
      </c>
      <c r="CW5" s="15">
        <f>$AC$5</f>
        <v>1574304985</v>
      </c>
      <c r="CX5" s="15">
        <f>$AD$5</f>
        <v>167731333</v>
      </c>
      <c r="CY5" s="54">
        <f>$AX$5</f>
        <v>2524.9900000000002</v>
      </c>
      <c r="CZ5" s="15">
        <f>$AF$5</f>
        <v>1978405</v>
      </c>
      <c r="DA5" s="15">
        <f>$AG$5</f>
        <v>220825</v>
      </c>
      <c r="DB5" s="15">
        <f>$AH$5</f>
        <v>25333</v>
      </c>
      <c r="DC5" s="15">
        <f>$AI$5</f>
        <v>3025</v>
      </c>
      <c r="DD5" s="3">
        <f>$AJ$5</f>
        <v>385</v>
      </c>
      <c r="DE5" s="3">
        <f>$AK$5</f>
        <v>55</v>
      </c>
      <c r="DF5" s="3">
        <f>$AL$5</f>
        <v>11</v>
      </c>
      <c r="DH5" s="15">
        <f>$AB$5</f>
        <v>14914341925</v>
      </c>
      <c r="DI5" s="15">
        <f>$AC$5</f>
        <v>1574304985</v>
      </c>
      <c r="DJ5" s="15">
        <f>$AD$5</f>
        <v>167731333</v>
      </c>
      <c r="DK5" s="15">
        <f>$AE$5</f>
        <v>18080425</v>
      </c>
      <c r="DL5" s="54">
        <f>$AX$5</f>
        <v>2524.9900000000002</v>
      </c>
      <c r="DM5" s="15">
        <f>$AG$5</f>
        <v>220825</v>
      </c>
      <c r="DN5" s="15">
        <f>$AH$5</f>
        <v>25333</v>
      </c>
      <c r="DO5" s="15">
        <f>$AI$5</f>
        <v>3025</v>
      </c>
      <c r="DP5" s="3">
        <f>$AJ$5</f>
        <v>385</v>
      </c>
      <c r="DQ5" s="3">
        <f>$AK$5</f>
        <v>55</v>
      </c>
      <c r="DR5" s="3">
        <f>$AL$5</f>
        <v>11</v>
      </c>
      <c r="DT5" s="15">
        <f>$AB$5</f>
        <v>14914341925</v>
      </c>
      <c r="DU5" s="15">
        <f>$AC$5</f>
        <v>1574304985</v>
      </c>
      <c r="DV5" s="15">
        <f>$AD$5</f>
        <v>167731333</v>
      </c>
      <c r="DW5" s="15">
        <f>$AE$5</f>
        <v>18080425</v>
      </c>
      <c r="DX5" s="15">
        <f>$AF$5</f>
        <v>1978405</v>
      </c>
      <c r="DY5" s="54">
        <f>$AX$5</f>
        <v>2524.9900000000002</v>
      </c>
      <c r="DZ5" s="15">
        <f>$AH$5</f>
        <v>25333</v>
      </c>
      <c r="EA5" s="15">
        <f>$AI$5</f>
        <v>3025</v>
      </c>
      <c r="EB5" s="3">
        <f>$AJ$5</f>
        <v>385</v>
      </c>
      <c r="EC5" s="3">
        <f>$AK$5</f>
        <v>55</v>
      </c>
      <c r="ED5" s="3">
        <f>$AL$5</f>
        <v>11</v>
      </c>
      <c r="EF5" s="15">
        <f>$AB$5</f>
        <v>14914341925</v>
      </c>
      <c r="EG5" s="15">
        <f>$AC$5</f>
        <v>1574304985</v>
      </c>
      <c r="EH5" s="15">
        <f>$AD$5</f>
        <v>167731333</v>
      </c>
      <c r="EI5" s="15">
        <f>$AE$5</f>
        <v>18080425</v>
      </c>
      <c r="EJ5" s="15">
        <f>$AF$5</f>
        <v>1978405</v>
      </c>
      <c r="EK5" s="15">
        <f>$AG$5</f>
        <v>220825</v>
      </c>
      <c r="EL5" s="54">
        <f>$AX$5</f>
        <v>2524.9900000000002</v>
      </c>
      <c r="EM5" s="15">
        <f>$AI$5</f>
        <v>3025</v>
      </c>
      <c r="EN5" s="3">
        <f>$AJ$5</f>
        <v>385</v>
      </c>
      <c r="EO5" s="3">
        <f>$AK$5</f>
        <v>55</v>
      </c>
      <c r="EP5" s="3">
        <f>$AL$5</f>
        <v>11</v>
      </c>
      <c r="ER5" s="15">
        <f>$AB$5</f>
        <v>14914341925</v>
      </c>
      <c r="ES5" s="15">
        <f>$AC$5</f>
        <v>1574304985</v>
      </c>
      <c r="ET5" s="15">
        <f>$AD$5</f>
        <v>167731333</v>
      </c>
      <c r="EU5" s="15">
        <f>$AE$5</f>
        <v>18080425</v>
      </c>
      <c r="EV5" s="15">
        <f>$AF$5</f>
        <v>1978405</v>
      </c>
      <c r="EW5" s="15">
        <f>$AG$5</f>
        <v>220825</v>
      </c>
      <c r="EX5" s="15">
        <f>$AH$5</f>
        <v>25333</v>
      </c>
      <c r="EY5" s="54">
        <f>$AX$5</f>
        <v>2524.9900000000002</v>
      </c>
      <c r="EZ5" s="3">
        <f>$AJ$5</f>
        <v>385</v>
      </c>
      <c r="FA5" s="3">
        <f>$AK$5</f>
        <v>55</v>
      </c>
      <c r="FB5" s="3">
        <f>$AL$5</f>
        <v>11</v>
      </c>
      <c r="FD5" s="15">
        <f>$AB$5</f>
        <v>14914341925</v>
      </c>
      <c r="FE5" s="15">
        <f>$AC$5</f>
        <v>1574304985</v>
      </c>
      <c r="FF5" s="15">
        <f>$AD$5</f>
        <v>167731333</v>
      </c>
      <c r="FG5" s="15">
        <f>$AE$5</f>
        <v>18080425</v>
      </c>
      <c r="FH5" s="15">
        <f>$AF$5</f>
        <v>1978405</v>
      </c>
      <c r="FI5" s="15">
        <f>$AG$5</f>
        <v>220825</v>
      </c>
      <c r="FJ5" s="15">
        <f>$AH$5</f>
        <v>25333</v>
      </c>
      <c r="FK5" s="15">
        <f>$AI$5</f>
        <v>3025</v>
      </c>
      <c r="FL5" s="54">
        <f>$AX$5</f>
        <v>2524.9900000000002</v>
      </c>
      <c r="FM5" s="3">
        <f>$AK$5</f>
        <v>55</v>
      </c>
      <c r="FN5" s="3">
        <f>$AL$5</f>
        <v>11</v>
      </c>
      <c r="FP5" s="15">
        <f>$AB$5</f>
        <v>14914341925</v>
      </c>
      <c r="FQ5" s="15">
        <f>$AC$5</f>
        <v>1574304985</v>
      </c>
      <c r="FR5" s="15">
        <f>$AD$5</f>
        <v>167731333</v>
      </c>
      <c r="FS5" s="15">
        <f>$AE$5</f>
        <v>18080425</v>
      </c>
      <c r="FT5" s="15">
        <f>$AF$5</f>
        <v>1978405</v>
      </c>
      <c r="FU5" s="15">
        <f>$AG$5</f>
        <v>220825</v>
      </c>
      <c r="FV5" s="15">
        <f>$AH$5</f>
        <v>25333</v>
      </c>
      <c r="FW5" s="15">
        <f>$AI$5</f>
        <v>3025</v>
      </c>
      <c r="FX5" s="3">
        <f>$AJ$5</f>
        <v>385</v>
      </c>
      <c r="FY5" s="54">
        <f>$AX$5</f>
        <v>2524.9900000000002</v>
      </c>
      <c r="FZ5" s="3">
        <f>$AL$5</f>
        <v>11</v>
      </c>
      <c r="GB5" s="15">
        <f>$AB$5</f>
        <v>14914341925</v>
      </c>
      <c r="GC5" s="15">
        <f>$AC$5</f>
        <v>1574304985</v>
      </c>
      <c r="GD5" s="15">
        <f>$AD$5</f>
        <v>167731333</v>
      </c>
      <c r="GE5" s="15">
        <f>$AE$5</f>
        <v>18080425</v>
      </c>
      <c r="GF5" s="15">
        <f>$AF$5</f>
        <v>1978405</v>
      </c>
      <c r="GG5" s="15">
        <f>$AG$5</f>
        <v>220825</v>
      </c>
      <c r="GH5" s="15">
        <f>$AH$5</f>
        <v>25333</v>
      </c>
      <c r="GI5" s="15">
        <f>$AI$5</f>
        <v>3025</v>
      </c>
      <c r="GJ5" s="3">
        <f>$AJ$5</f>
        <v>385</v>
      </c>
      <c r="GK5" s="3">
        <f>$AK$5</f>
        <v>55</v>
      </c>
      <c r="GL5" s="54">
        <f>$AX$5</f>
        <v>2524.9900000000002</v>
      </c>
      <c r="GX5" s="3" t="e">
        <f ca="1">FL4/BH4</f>
        <v>#NAME?</v>
      </c>
      <c r="GZ5" s="6"/>
      <c r="HA5" s="3" t="e">
        <f ca="1">FK4/BG4</f>
        <v>#NAME?</v>
      </c>
      <c r="HC5" s="6"/>
      <c r="HD5" s="3" t="e">
        <f ca="1">FJ4/BF4</f>
        <v>#NAME?</v>
      </c>
      <c r="HG5" s="3" t="e">
        <f ca="1">EW4/BE4</f>
        <v>#NAME?</v>
      </c>
      <c r="HJ5" s="3" t="e">
        <f ca="1">EJ4/BD4</f>
        <v>#NAME?</v>
      </c>
      <c r="HM5" s="3" t="e">
        <f ca="1">DW4/BC4</f>
        <v>#NAME?</v>
      </c>
      <c r="HP5" s="3" t="e">
        <f ca="1">DJ4/BB4</f>
        <v>#NAME?</v>
      </c>
      <c r="HS5" s="3" t="e">
        <f ca="1">CW4/BA4</f>
        <v>#NAME?</v>
      </c>
      <c r="HV5" s="110" t="e">
        <f ca="1">CV4/$AZ$4</f>
        <v>#NAME?</v>
      </c>
      <c r="HX5" s="6" t="s">
        <v>23</v>
      </c>
      <c r="HY5" s="55" t="e">
        <f ca="1">AVERAGE($O$6:$O$16)</f>
        <v>#NAME?</v>
      </c>
      <c r="HZ5" s="55" t="e">
        <f ca="1">AVERAGE($N$6:$N$16)</f>
        <v>#NAME?</v>
      </c>
      <c r="IA5" s="55" t="e">
        <f ca="1">AVERAGE($M$6:$M$16)</f>
        <v>#NAME?</v>
      </c>
      <c r="IB5" s="55" t="e">
        <f ca="1">AVERAGE($L$6:$L$16)</f>
        <v>#NAME?</v>
      </c>
      <c r="IC5" s="55" t="e">
        <f ca="1">AVERAGE($K$6:$K$16)</f>
        <v>#NAME?</v>
      </c>
      <c r="ID5" s="55" t="e">
        <f ca="1">AVERAGE($J$6:$J$16)</f>
        <v>#NAME?</v>
      </c>
      <c r="IE5" s="55" t="e">
        <f ca="1">AVERAGE($I$6:$I$16)</f>
        <v>#NAME?</v>
      </c>
      <c r="IF5" s="55" t="e">
        <f ca="1">AVERAGE($H$6:$H$16)</f>
        <v>#NAME?</v>
      </c>
      <c r="IG5" s="55" t="e">
        <f ca="1">AVERAGE($G$6:$G$16)</f>
        <v>#NAME?</v>
      </c>
      <c r="IH5" s="55" t="e">
        <f ca="1">AVERAGE($F$6:$F$16)</f>
        <v>#NAME?</v>
      </c>
      <c r="II5" s="55">
        <f>AVERAGE(AX6:AX16)</f>
        <v>229.54454545454547</v>
      </c>
      <c r="IK5" s="17" t="str">
        <f>$D$5</f>
        <v>AÑO</v>
      </c>
      <c r="IL5" s="18">
        <v>1</v>
      </c>
      <c r="IM5" s="18">
        <f>IL5+1</f>
        <v>2</v>
      </c>
      <c r="IN5" s="18">
        <f t="shared" ref="IN5:IT5" si="10">IM5+1</f>
        <v>3</v>
      </c>
      <c r="IO5" s="18">
        <f t="shared" si="10"/>
        <v>4</v>
      </c>
      <c r="IP5" s="18">
        <f t="shared" si="10"/>
        <v>5</v>
      </c>
      <c r="IQ5" s="18">
        <f t="shared" si="10"/>
        <v>6</v>
      </c>
      <c r="IR5" s="18">
        <f t="shared" si="10"/>
        <v>7</v>
      </c>
      <c r="IS5" s="18">
        <f t="shared" si="10"/>
        <v>8</v>
      </c>
      <c r="IT5" s="18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  <c r="JG5" s="17" t="str">
        <f>$D$5</f>
        <v>AÑO</v>
      </c>
      <c r="JH5" s="19">
        <v>1</v>
      </c>
      <c r="JI5" s="19">
        <f>JH5+1</f>
        <v>2</v>
      </c>
      <c r="JJ5" s="19">
        <f t="shared" ref="JJ5:JP5" si="12">JI5+1</f>
        <v>3</v>
      </c>
      <c r="JK5" s="19">
        <f t="shared" si="12"/>
        <v>4</v>
      </c>
      <c r="JL5" s="19">
        <f t="shared" si="12"/>
        <v>5</v>
      </c>
      <c r="JM5" s="19">
        <f t="shared" si="12"/>
        <v>6</v>
      </c>
      <c r="JN5" s="19">
        <f t="shared" si="12"/>
        <v>7</v>
      </c>
      <c r="JO5" s="19">
        <f t="shared" si="12"/>
        <v>8</v>
      </c>
      <c r="JP5" s="19">
        <f t="shared" si="12"/>
        <v>9</v>
      </c>
      <c r="JR5" s="17" t="str">
        <f>$D$5</f>
        <v>AÑO</v>
      </c>
      <c r="JS5" s="19">
        <v>1</v>
      </c>
      <c r="JT5" s="19">
        <f>JS5+1</f>
        <v>2</v>
      </c>
      <c r="JU5" s="19">
        <f t="shared" ref="JU5:KA5" si="13">JT5+1</f>
        <v>3</v>
      </c>
      <c r="JV5" s="19">
        <f t="shared" si="13"/>
        <v>4</v>
      </c>
      <c r="JW5" s="19">
        <f t="shared" si="13"/>
        <v>5</v>
      </c>
      <c r="JX5" s="19">
        <f t="shared" si="13"/>
        <v>6</v>
      </c>
      <c r="JY5" s="19">
        <f t="shared" si="13"/>
        <v>7</v>
      </c>
      <c r="JZ5" s="19">
        <f t="shared" si="13"/>
        <v>8</v>
      </c>
      <c r="KA5" s="19">
        <f t="shared" si="13"/>
        <v>9</v>
      </c>
      <c r="KC5" s="17" t="str">
        <f>$D$5</f>
        <v>AÑO</v>
      </c>
      <c r="KD5" s="19">
        <v>1</v>
      </c>
      <c r="KE5" s="19">
        <f>KD5+1</f>
        <v>2</v>
      </c>
      <c r="KF5" s="19">
        <f t="shared" ref="KF5:KL5" si="14">KE5+1</f>
        <v>3</v>
      </c>
      <c r="KG5" s="19">
        <f t="shared" si="14"/>
        <v>4</v>
      </c>
      <c r="KH5" s="19">
        <f t="shared" si="14"/>
        <v>5</v>
      </c>
      <c r="KI5" s="19">
        <f t="shared" si="14"/>
        <v>6</v>
      </c>
      <c r="KJ5" s="19">
        <f t="shared" si="14"/>
        <v>7</v>
      </c>
      <c r="KK5" s="19">
        <f t="shared" si="14"/>
        <v>8</v>
      </c>
      <c r="KL5" s="19">
        <f t="shared" si="14"/>
        <v>9</v>
      </c>
      <c r="KO5"/>
      <c r="KP5"/>
      <c r="KQ5" s="187">
        <f t="shared" si="6"/>
        <v>1.07</v>
      </c>
      <c r="KR5" s="183">
        <f t="shared" si="6"/>
        <v>149.66999999999999</v>
      </c>
      <c r="KS5">
        <f t="shared" ref="KS5:KS14" si="15">POWER(KQ5,2)</f>
        <v>1.1449</v>
      </c>
      <c r="KT5">
        <f t="shared" ref="KT5:KT14" si="16">LN(KR5)</f>
        <v>5.0084328705410552</v>
      </c>
      <c r="KU5">
        <f t="shared" ref="KU5:KU14" si="17">KQ5*KT5</f>
        <v>5.3590231714789294</v>
      </c>
      <c r="KV5" s="49">
        <f t="shared" ref="KV5:KV14" si="18">$LK$14*EXP($LK$8*KQ5)</f>
        <v>157.22615131616899</v>
      </c>
      <c r="KW5">
        <f t="shared" ref="KW5:KW14" si="19">POWER(KV5-$KV$1,2)</f>
        <v>5227.8585946933763</v>
      </c>
      <c r="KX5">
        <f t="shared" ref="KX5:KX14" si="20">POWER(KR5-$KR$1,2)</f>
        <v>6379.9430115702526</v>
      </c>
      <c r="KY5">
        <f t="shared" ref="KY5:KY14" si="21">LN(KQ5)</f>
        <v>6.7658648473814864E-2</v>
      </c>
      <c r="KZ5">
        <f t="shared" ref="KZ5:KZ14" si="22">POWER(KY5,2)</f>
        <v>4.5776927133032502E-3</v>
      </c>
      <c r="LA5">
        <f t="shared" ref="LA5:LA14" si="23">KY5*KT5</f>
        <v>0.33886379899263674</v>
      </c>
      <c r="LB5" s="49" t="e">
        <f t="shared" ref="LB5:LB14" si="24">$LT$14*POWER(KQ5,$LT$6)</f>
        <v>#NUM!</v>
      </c>
      <c r="LC5" t="e">
        <f t="shared" ref="LC5:LC14" si="25">POWER(LB5-$LB$1,2)</f>
        <v>#NUM!</v>
      </c>
      <c r="LD5"/>
      <c r="LE5"/>
      <c r="LF5"/>
      <c r="LG5"/>
      <c r="LH5"/>
      <c r="LI5"/>
      <c r="LJ5"/>
      <c r="LK5"/>
      <c r="LM5"/>
      <c r="LQ5" s="3" t="e">
        <f>$LA$2</f>
        <v>#NUM!</v>
      </c>
      <c r="LR5" s="3" t="e">
        <f>$KY$2</f>
        <v>#NUM!</v>
      </c>
      <c r="LS5" s="3" t="e">
        <f>MDETERM(LQ4:LR5)</f>
        <v>#NUM!</v>
      </c>
    </row>
    <row r="6" spans="1:332" ht="15.75" thickBot="1">
      <c r="A6" s="33">
        <f>COUNT(D6)/$B$4*$B$1</f>
        <v>1</v>
      </c>
      <c r="B6" s="3">
        <v>1</v>
      </c>
      <c r="C6" s="3">
        <f>D6</f>
        <v>0</v>
      </c>
      <c r="D6" s="4">
        <f>SALIDA!D6</f>
        <v>0</v>
      </c>
      <c r="E6" s="59">
        <f>SALIDA!E6</f>
        <v>153.66999999999999</v>
      </c>
      <c r="F6" s="20" t="e">
        <f ca="1">$E6-'MODELO DE 10o. GRADO'!F6</f>
        <v>#NAME?</v>
      </c>
      <c r="G6" s="20" t="e">
        <f ca="1">$E6-'MODELO DE 10o. GRADO'!G6</f>
        <v>#NAME?</v>
      </c>
      <c r="H6" s="20" t="e">
        <f ca="1">$E6-'MODELO DE 10o. GRADO'!H6</f>
        <v>#NAME?</v>
      </c>
      <c r="I6" s="20" t="e">
        <f ca="1">$E6-'MODELO DE 10o. GRADO'!I6</f>
        <v>#NAME?</v>
      </c>
      <c r="J6" s="20" t="e">
        <f ca="1">$E6-'MODELO DE 10o. GRADO'!J6</f>
        <v>#NAME?</v>
      </c>
      <c r="K6" s="20" t="e">
        <f ca="1">$E6-'MODELO DE 10o. GRADO'!K6</f>
        <v>#NAME?</v>
      </c>
      <c r="L6" s="20" t="e">
        <f ca="1">$E6-'MODELO DE 10o. GRADO'!L6</f>
        <v>#NAME?</v>
      </c>
      <c r="M6" s="20" t="e">
        <f ca="1">$E6-'MODELO DE 10o. GRADO'!M6</f>
        <v>#NAME?</v>
      </c>
      <c r="N6" s="20" t="e">
        <f ca="1">$E6-'MODELO DE 10o. GRADO'!N6</f>
        <v>#NAME?</v>
      </c>
      <c r="O6" s="20" t="e">
        <f ca="1">$E6-'MODELO DE 10o. GRADO'!O6</f>
        <v>#NAME?</v>
      </c>
      <c r="P6" s="20" t="e">
        <f>$E6-'MODELO DE 10o. GRADO'!P6</f>
        <v>#NUM!</v>
      </c>
      <c r="Q6" s="20" t="e">
        <f>$E6-'MODELO DE 10o. GRADO'!Q6</f>
        <v>#NUM!</v>
      </c>
      <c r="R6" s="21">
        <f t="shared" ref="R6:AI16" si="26">POWER($C6,R$1)</f>
        <v>0</v>
      </c>
      <c r="S6" s="21">
        <f t="shared" si="26"/>
        <v>0</v>
      </c>
      <c r="T6" s="21">
        <f t="shared" si="26"/>
        <v>0</v>
      </c>
      <c r="U6" s="21">
        <f t="shared" si="26"/>
        <v>0</v>
      </c>
      <c r="V6" s="21">
        <f t="shared" si="26"/>
        <v>0</v>
      </c>
      <c r="W6" s="21">
        <f t="shared" si="26"/>
        <v>0</v>
      </c>
      <c r="X6" s="21">
        <f t="shared" si="26"/>
        <v>0</v>
      </c>
      <c r="Y6" s="21">
        <f t="shared" si="26"/>
        <v>0</v>
      </c>
      <c r="Z6" s="21">
        <f t="shared" si="26"/>
        <v>0</v>
      </c>
      <c r="AA6" s="21">
        <f t="shared" si="26"/>
        <v>0</v>
      </c>
      <c r="AB6" s="21">
        <f t="shared" si="26"/>
        <v>0</v>
      </c>
      <c r="AC6" s="21">
        <f t="shared" si="26"/>
        <v>0</v>
      </c>
      <c r="AD6" s="21">
        <f t="shared" si="26"/>
        <v>0</v>
      </c>
      <c r="AE6" s="21">
        <f t="shared" si="26"/>
        <v>0</v>
      </c>
      <c r="AF6" s="21">
        <f t="shared" si="26"/>
        <v>0</v>
      </c>
      <c r="AG6" s="21">
        <f t="shared" si="26"/>
        <v>0</v>
      </c>
      <c r="AH6" s="21">
        <f t="shared" si="26"/>
        <v>0</v>
      </c>
      <c r="AI6" s="21">
        <f t="shared" si="26"/>
        <v>0</v>
      </c>
      <c r="AJ6" s="21">
        <f t="shared" ref="AJ6:AJ16" si="27">POWER($C6,AJ$1)</f>
        <v>0</v>
      </c>
      <c r="AK6" s="32">
        <f>C6</f>
        <v>0</v>
      </c>
      <c r="AL6" s="21">
        <f t="shared" ref="AL6:AL14" si="28">COUNT(C6)</f>
        <v>1</v>
      </c>
      <c r="AM6" s="22"/>
      <c r="AN6" s="109">
        <f t="shared" ref="AN6:AW16" si="29">PRODUCT(AB6,$AX6)</f>
        <v>0</v>
      </c>
      <c r="AO6" s="109">
        <f t="shared" si="29"/>
        <v>0</v>
      </c>
      <c r="AP6" s="3">
        <f t="shared" si="29"/>
        <v>0</v>
      </c>
      <c r="AQ6" s="3">
        <f t="shared" si="29"/>
        <v>0</v>
      </c>
      <c r="AR6" s="3">
        <f t="shared" si="29"/>
        <v>0</v>
      </c>
      <c r="AS6" s="3">
        <f t="shared" si="29"/>
        <v>0</v>
      </c>
      <c r="AT6" s="3">
        <f t="shared" si="29"/>
        <v>0</v>
      </c>
      <c r="AU6" s="3">
        <f t="shared" si="29"/>
        <v>0</v>
      </c>
      <c r="AV6" s="3">
        <f t="shared" si="29"/>
        <v>0</v>
      </c>
      <c r="AW6" s="3">
        <f t="shared" si="29"/>
        <v>0</v>
      </c>
      <c r="AX6" s="3">
        <f t="shared" ref="AX6:AX14" si="30">E6</f>
        <v>153.66999999999999</v>
      </c>
      <c r="AZ6" s="15">
        <f>$AA$5</f>
        <v>142364319625</v>
      </c>
      <c r="BA6" s="15">
        <f>$AB$5</f>
        <v>14914341925</v>
      </c>
      <c r="BB6" s="15">
        <f>$AC$5</f>
        <v>1574304985</v>
      </c>
      <c r="BC6" s="15">
        <f>$AD$5</f>
        <v>167731333</v>
      </c>
      <c r="BD6" s="15">
        <f>$AE$5</f>
        <v>18080425</v>
      </c>
      <c r="BE6" s="15">
        <f>$AF$5</f>
        <v>1978405</v>
      </c>
      <c r="BF6" s="15">
        <f>$AG$5</f>
        <v>220825</v>
      </c>
      <c r="BG6" s="15">
        <f>$AH$5</f>
        <v>25333</v>
      </c>
      <c r="BH6" s="3">
        <f>$AI$5</f>
        <v>3025</v>
      </c>
      <c r="BI6" s="3">
        <f>$AJ$5</f>
        <v>385</v>
      </c>
      <c r="BJ6" s="3">
        <f>$AK$5</f>
        <v>55</v>
      </c>
      <c r="BL6" s="54">
        <f>$AW$5</f>
        <v>14901.84</v>
      </c>
      <c r="BM6" s="15">
        <f>$AB$5</f>
        <v>14914341925</v>
      </c>
      <c r="BN6" s="15">
        <f>$AC$5</f>
        <v>1574304985</v>
      </c>
      <c r="BO6" s="15">
        <f>$AD$5</f>
        <v>167731333</v>
      </c>
      <c r="BP6" s="15">
        <f>$AE$5</f>
        <v>18080425</v>
      </c>
      <c r="BQ6" s="15">
        <f>$AF$5</f>
        <v>1978405</v>
      </c>
      <c r="BR6" s="15">
        <f>$AG$5</f>
        <v>220825</v>
      </c>
      <c r="BS6" s="15">
        <f>$AH$5</f>
        <v>25333</v>
      </c>
      <c r="BT6" s="3">
        <f>$AI$5</f>
        <v>3025</v>
      </c>
      <c r="BU6" s="3">
        <f>$AJ$5</f>
        <v>385</v>
      </c>
      <c r="BV6" s="3">
        <f>$AK$5</f>
        <v>55</v>
      </c>
      <c r="BX6" s="15">
        <f>$AA$5</f>
        <v>142364319625</v>
      </c>
      <c r="BY6" s="54">
        <f>$AW$5</f>
        <v>14901.84</v>
      </c>
      <c r="BZ6" s="15">
        <f>$AC$5</f>
        <v>1574304985</v>
      </c>
      <c r="CA6" s="15">
        <f>$AD$5</f>
        <v>167731333</v>
      </c>
      <c r="CB6" s="15">
        <f>$AE$5</f>
        <v>18080425</v>
      </c>
      <c r="CC6" s="15">
        <f>$AF$5</f>
        <v>1978405</v>
      </c>
      <c r="CD6" s="15">
        <f>$AG$5</f>
        <v>220825</v>
      </c>
      <c r="CE6" s="15">
        <f>$AH$5</f>
        <v>25333</v>
      </c>
      <c r="CF6" s="3">
        <f>$AI$5</f>
        <v>3025</v>
      </c>
      <c r="CG6" s="3">
        <f>$AJ$5</f>
        <v>385</v>
      </c>
      <c r="CH6" s="3">
        <f>$AK$5</f>
        <v>55</v>
      </c>
      <c r="CJ6" s="15">
        <f>$AA$5</f>
        <v>142364319625</v>
      </c>
      <c r="CK6" s="15">
        <f>$AB$5</f>
        <v>14914341925</v>
      </c>
      <c r="CL6" s="54">
        <f>$AW$5</f>
        <v>14901.84</v>
      </c>
      <c r="CM6" s="15">
        <f>$AD$5</f>
        <v>167731333</v>
      </c>
      <c r="CN6" s="15">
        <f>$AE$5</f>
        <v>18080425</v>
      </c>
      <c r="CO6" s="15">
        <f>$AF$5</f>
        <v>1978405</v>
      </c>
      <c r="CP6" s="15">
        <f>$AG$5</f>
        <v>220825</v>
      </c>
      <c r="CQ6" s="15">
        <f>$AH$5</f>
        <v>25333</v>
      </c>
      <c r="CR6" s="3">
        <f>$AI$5</f>
        <v>3025</v>
      </c>
      <c r="CS6" s="3">
        <f>$AJ$5</f>
        <v>385</v>
      </c>
      <c r="CT6" s="3">
        <f>$AK$5</f>
        <v>55</v>
      </c>
      <c r="CV6" s="15">
        <f>$AA$5</f>
        <v>142364319625</v>
      </c>
      <c r="CW6" s="15">
        <f>$AB$5</f>
        <v>14914341925</v>
      </c>
      <c r="CX6" s="15">
        <f>$AC$5</f>
        <v>1574304985</v>
      </c>
      <c r="CY6" s="54">
        <f>$AW$5</f>
        <v>14901.84</v>
      </c>
      <c r="CZ6" s="15">
        <f>$AE$5</f>
        <v>18080425</v>
      </c>
      <c r="DA6" s="15">
        <f>$AF$5</f>
        <v>1978405</v>
      </c>
      <c r="DB6" s="15">
        <f>$AG$5</f>
        <v>220825</v>
      </c>
      <c r="DC6" s="15">
        <f>$AH$5</f>
        <v>25333</v>
      </c>
      <c r="DD6" s="3">
        <f>$AI$5</f>
        <v>3025</v>
      </c>
      <c r="DE6" s="3">
        <f>$AJ$5</f>
        <v>385</v>
      </c>
      <c r="DF6" s="3">
        <f>$AK$5</f>
        <v>55</v>
      </c>
      <c r="DH6" s="15">
        <f>$AA$5</f>
        <v>142364319625</v>
      </c>
      <c r="DI6" s="15">
        <f>$AB$5</f>
        <v>14914341925</v>
      </c>
      <c r="DJ6" s="15">
        <f>$AC$5</f>
        <v>1574304985</v>
      </c>
      <c r="DK6" s="15">
        <f>$AD$5</f>
        <v>167731333</v>
      </c>
      <c r="DL6" s="54">
        <f>$AW$5</f>
        <v>14901.84</v>
      </c>
      <c r="DM6" s="15">
        <f>$AF$5</f>
        <v>1978405</v>
      </c>
      <c r="DN6" s="15">
        <f>$AG$5</f>
        <v>220825</v>
      </c>
      <c r="DO6" s="15">
        <f>$AH$5</f>
        <v>25333</v>
      </c>
      <c r="DP6" s="3">
        <f>$AI$5</f>
        <v>3025</v>
      </c>
      <c r="DQ6" s="3">
        <f>$AJ$5</f>
        <v>385</v>
      </c>
      <c r="DR6" s="3">
        <f>$AK$5</f>
        <v>55</v>
      </c>
      <c r="DT6" s="15">
        <f>$AA$5</f>
        <v>142364319625</v>
      </c>
      <c r="DU6" s="15">
        <f>$AB$5</f>
        <v>14914341925</v>
      </c>
      <c r="DV6" s="15">
        <f>$AC$5</f>
        <v>1574304985</v>
      </c>
      <c r="DW6" s="15">
        <f>$AD$5</f>
        <v>167731333</v>
      </c>
      <c r="DX6" s="15">
        <f>$AE$5</f>
        <v>18080425</v>
      </c>
      <c r="DY6" s="54">
        <f>$AW$5</f>
        <v>14901.84</v>
      </c>
      <c r="DZ6" s="15">
        <f>$AG$5</f>
        <v>220825</v>
      </c>
      <c r="EA6" s="15">
        <f>$AH$5</f>
        <v>25333</v>
      </c>
      <c r="EB6" s="3">
        <f>$AI$5</f>
        <v>3025</v>
      </c>
      <c r="EC6" s="3">
        <f>$AJ$5</f>
        <v>385</v>
      </c>
      <c r="ED6" s="3">
        <f>$AK$5</f>
        <v>55</v>
      </c>
      <c r="EF6" s="15">
        <f>$AA$5</f>
        <v>142364319625</v>
      </c>
      <c r="EG6" s="15">
        <f>$AB$5</f>
        <v>14914341925</v>
      </c>
      <c r="EH6" s="15">
        <f>$AC$5</f>
        <v>1574304985</v>
      </c>
      <c r="EI6" s="15">
        <f>$AD$5</f>
        <v>167731333</v>
      </c>
      <c r="EJ6" s="15">
        <f>$AE$5</f>
        <v>18080425</v>
      </c>
      <c r="EK6" s="15">
        <f>$AF$5</f>
        <v>1978405</v>
      </c>
      <c r="EL6" s="54">
        <f>$AW$5</f>
        <v>14901.84</v>
      </c>
      <c r="EM6" s="15">
        <f>$AH$5</f>
        <v>25333</v>
      </c>
      <c r="EN6" s="3">
        <f>$AI$5</f>
        <v>3025</v>
      </c>
      <c r="EO6" s="3">
        <f>$AJ$5</f>
        <v>385</v>
      </c>
      <c r="EP6" s="3">
        <f>$AK$5</f>
        <v>55</v>
      </c>
      <c r="ER6" s="15">
        <f>$AA$5</f>
        <v>142364319625</v>
      </c>
      <c r="ES6" s="15">
        <f>$AB$5</f>
        <v>14914341925</v>
      </c>
      <c r="ET6" s="15">
        <f>$AC$5</f>
        <v>1574304985</v>
      </c>
      <c r="EU6" s="15">
        <f>$AD$5</f>
        <v>167731333</v>
      </c>
      <c r="EV6" s="15">
        <f>$AE$5</f>
        <v>18080425</v>
      </c>
      <c r="EW6" s="15">
        <f>$AF$5</f>
        <v>1978405</v>
      </c>
      <c r="EX6" s="15">
        <f>$AG$5</f>
        <v>220825</v>
      </c>
      <c r="EY6" s="54">
        <f>$AW$5</f>
        <v>14901.84</v>
      </c>
      <c r="EZ6" s="3">
        <f>$AI$5</f>
        <v>3025</v>
      </c>
      <c r="FA6" s="3">
        <f>$AJ$5</f>
        <v>385</v>
      </c>
      <c r="FB6" s="3">
        <f>$AK$5</f>
        <v>55</v>
      </c>
      <c r="FD6" s="15">
        <f>$AA$5</f>
        <v>142364319625</v>
      </c>
      <c r="FE6" s="15">
        <f>$AB$5</f>
        <v>14914341925</v>
      </c>
      <c r="FF6" s="15">
        <f>$AC$5</f>
        <v>1574304985</v>
      </c>
      <c r="FG6" s="15">
        <f>$AD$5</f>
        <v>167731333</v>
      </c>
      <c r="FH6" s="15">
        <f>$AE$5</f>
        <v>18080425</v>
      </c>
      <c r="FI6" s="15">
        <f>$AF$5</f>
        <v>1978405</v>
      </c>
      <c r="FJ6" s="15">
        <f>$AG$5</f>
        <v>220825</v>
      </c>
      <c r="FK6" s="15">
        <f>$AH$5</f>
        <v>25333</v>
      </c>
      <c r="FL6" s="54">
        <f>$AW$5</f>
        <v>14901.84</v>
      </c>
      <c r="FM6" s="3">
        <f>$AJ$5</f>
        <v>385</v>
      </c>
      <c r="FN6" s="3">
        <f>$AK$5</f>
        <v>55</v>
      </c>
      <c r="FP6" s="15">
        <f>$AA$5</f>
        <v>142364319625</v>
      </c>
      <c r="FQ6" s="15">
        <f>$AB$5</f>
        <v>14914341925</v>
      </c>
      <c r="FR6" s="15">
        <f>$AC$5</f>
        <v>1574304985</v>
      </c>
      <c r="FS6" s="15">
        <f>$AD$5</f>
        <v>167731333</v>
      </c>
      <c r="FT6" s="15">
        <f>$AE$5</f>
        <v>18080425</v>
      </c>
      <c r="FU6" s="15">
        <f>$AF$5</f>
        <v>1978405</v>
      </c>
      <c r="FV6" s="15">
        <f>$AG$5</f>
        <v>220825</v>
      </c>
      <c r="FW6" s="15">
        <f>$AH$5</f>
        <v>25333</v>
      </c>
      <c r="FX6" s="3">
        <f>$AI$5</f>
        <v>3025</v>
      </c>
      <c r="FY6" s="54">
        <f>$AW$5</f>
        <v>14901.84</v>
      </c>
      <c r="FZ6" s="3">
        <f>$AK$5</f>
        <v>55</v>
      </c>
      <c r="GB6" s="15">
        <f>$AA$5</f>
        <v>142364319625</v>
      </c>
      <c r="GC6" s="15">
        <f>$AB$5</f>
        <v>14914341925</v>
      </c>
      <c r="GD6" s="15">
        <f>$AC$5</f>
        <v>1574304985</v>
      </c>
      <c r="GE6" s="15">
        <f>$AD$5</f>
        <v>167731333</v>
      </c>
      <c r="GF6" s="15">
        <f>$AE$5</f>
        <v>18080425</v>
      </c>
      <c r="GG6" s="15">
        <f>$AF$5</f>
        <v>1978405</v>
      </c>
      <c r="GH6" s="15">
        <f>$AG$5</f>
        <v>220825</v>
      </c>
      <c r="GI6" s="15">
        <f>$AH$5</f>
        <v>25333</v>
      </c>
      <c r="GJ6" s="3">
        <f>$AI$5</f>
        <v>3025</v>
      </c>
      <c r="GK6" s="3">
        <f>$AJ$5</f>
        <v>385</v>
      </c>
      <c r="GL6" s="54">
        <f>$AW$5</f>
        <v>14901.84</v>
      </c>
      <c r="HC6" s="6"/>
      <c r="HD6" s="3" t="e">
        <f ca="1">FV4/BF4</f>
        <v>#NAME?</v>
      </c>
      <c r="HG6" s="3" t="e">
        <f ca="1">FI4/BE4</f>
        <v>#NAME?</v>
      </c>
      <c r="HJ6" s="3" t="e">
        <f ca="1">EV4/BD4</f>
        <v>#NAME?</v>
      </c>
      <c r="HM6" s="3" t="e">
        <f ca="1">EI4/BC4</f>
        <v>#NAME?</v>
      </c>
      <c r="HP6" s="3" t="e">
        <f ca="1">DV4/BB4</f>
        <v>#NAME?</v>
      </c>
      <c r="HS6" s="3" t="e">
        <f ca="1">DI4/BA4</f>
        <v>#NAME?</v>
      </c>
      <c r="HV6" s="110" t="e">
        <f ca="1">DH4/$AZ$4</f>
        <v>#NAME?</v>
      </c>
      <c r="HY6" s="3" t="e">
        <f ca="1">POWER(O6-$HY$5,2)</f>
        <v>#NAME?</v>
      </c>
      <c r="HZ6" s="3" t="e">
        <f t="shared" ref="HZ6:HZ14" ca="1" si="31">POWER(N6-$HZ$5,2)</f>
        <v>#NAME?</v>
      </c>
      <c r="IA6" s="3" t="e">
        <f t="shared" ref="IA6:IA14" ca="1" si="32">POWER(M6-$IA$5,2)</f>
        <v>#NAME?</v>
      </c>
      <c r="IB6" s="3" t="e">
        <f t="shared" ref="IB6:IB14" ca="1" si="33">POWER(L6-$IB$5,2)</f>
        <v>#NAME?</v>
      </c>
      <c r="IC6" s="3" t="e">
        <f t="shared" ref="IC6:IC14" ca="1" si="34">POWER(K6-$IC$5,2)</f>
        <v>#NAME?</v>
      </c>
      <c r="ID6" s="3" t="e">
        <f t="shared" ref="ID6:ID14" ca="1" si="35">POWER(J6-$ID$5,2)</f>
        <v>#NAME?</v>
      </c>
      <c r="IE6" s="3" t="e">
        <f t="shared" ref="IE6:IE14" ca="1" si="36">POWER(I6-$IE$5,2)</f>
        <v>#NAME?</v>
      </c>
      <c r="IF6" s="3" t="e">
        <f t="shared" ref="IF6:IF14" ca="1" si="37">POWER(H6-$IF$5,2)</f>
        <v>#NAME?</v>
      </c>
      <c r="IG6" s="3" t="e">
        <f t="shared" ref="IG6:IG14" ca="1" si="38">POWER(G6-$IG$5,2)</f>
        <v>#NAME?</v>
      </c>
      <c r="IH6" s="3" t="e">
        <f t="shared" ref="IH6:IH14" ca="1" si="39">POWER(F6-$IH$5,2)</f>
        <v>#NAME?</v>
      </c>
      <c r="II6" s="3">
        <f t="shared" ref="II6:II14" si="40">POWER(AX6-$II$5,2)</f>
        <v>5756.9466479338889</v>
      </c>
      <c r="IK6" s="17">
        <f>$D$6</f>
        <v>0</v>
      </c>
      <c r="IL6" s="23" t="e">
        <f t="shared" ref="IL6:IT13" ca="1" si="41">1-ABS($E6-F6)/$E6</f>
        <v>#NAME?</v>
      </c>
      <c r="IM6" s="23" t="e">
        <f t="shared" ca="1" si="41"/>
        <v>#NAME?</v>
      </c>
      <c r="IN6" s="23" t="e">
        <f t="shared" ca="1" si="41"/>
        <v>#NAME?</v>
      </c>
      <c r="IO6" s="23" t="e">
        <f t="shared" ca="1" si="41"/>
        <v>#NAME?</v>
      </c>
      <c r="IP6" s="23" t="e">
        <f t="shared" ca="1" si="41"/>
        <v>#NAME?</v>
      </c>
      <c r="IQ6" s="23" t="e">
        <f t="shared" ca="1" si="41"/>
        <v>#NAME?</v>
      </c>
      <c r="IR6" s="23" t="e">
        <f t="shared" ca="1" si="41"/>
        <v>#NAME?</v>
      </c>
      <c r="IS6" s="23" t="e">
        <f t="shared" ca="1" si="41"/>
        <v>#NAME?</v>
      </c>
      <c r="IT6" s="23" t="e">
        <f t="shared" ca="1" si="41"/>
        <v>#NAME?</v>
      </c>
      <c r="IV6" s="17">
        <f>$D$6</f>
        <v>0</v>
      </c>
      <c r="IW6" s="24" t="e">
        <f ca="1">IL6/MAX(IL6:IT6)</f>
        <v>#NAME?</v>
      </c>
      <c r="IX6" s="24" t="e">
        <f ca="1">IM6/MAX(IL6:IT6)</f>
        <v>#NAME?</v>
      </c>
      <c r="IY6" s="24" t="e">
        <f ca="1">IN6/MAX(IL6:IT6)</f>
        <v>#NAME?</v>
      </c>
      <c r="IZ6" s="24" t="e">
        <f ca="1">IO6/MAX(IL6:IT6)</f>
        <v>#NAME?</v>
      </c>
      <c r="JA6" s="24" t="e">
        <f ca="1">IP6/MAX(IL6:IT6)</f>
        <v>#NAME?</v>
      </c>
      <c r="JB6" s="24" t="e">
        <f ca="1">IQ6/MAX(IL6:IT6)</f>
        <v>#NAME?</v>
      </c>
      <c r="JC6" s="24" t="e">
        <f ca="1">IR6/MAX(IL6:IT6)</f>
        <v>#NAME?</v>
      </c>
      <c r="JD6" s="24" t="e">
        <f ca="1">IS6/MAX(IL6:IT6)</f>
        <v>#NAME?</v>
      </c>
      <c r="JE6" s="24" t="e">
        <f ca="1">IT6/MAX(IL6:IT6)</f>
        <v>#NAME?</v>
      </c>
      <c r="JG6" s="17">
        <f>$D$6</f>
        <v>0</v>
      </c>
      <c r="JH6" s="24" t="e">
        <f t="shared" ref="JH6:JP12" ca="1" si="42">IF(OR(ABS(F14-$E$13)&gt;$JH$4*(IW6/SUMIFS($IW6:$JE6,$IW6:$JE6,"&gt;=0",$IW6:$JE6,"&lt;=1")+F$4/SUMIFS($F$4:$N$4,$F$4:$N$4,"&gt;=0",$F$4:$N$4,"&lt;=1")),F14&lt;0),0,F$4/SUMIFS($F$4:$N$4,$F$4:$N$4,"&gt;=0",$F$4:$N$4,"&lt;=1"))</f>
        <v>#NAME?</v>
      </c>
      <c r="JI6" s="24" t="e">
        <f t="shared" ca="1" si="42"/>
        <v>#NAME?</v>
      </c>
      <c r="JJ6" s="24" t="e">
        <f t="shared" ca="1" si="42"/>
        <v>#NAME?</v>
      </c>
      <c r="JK6" s="24" t="e">
        <f t="shared" ca="1" si="42"/>
        <v>#NAME?</v>
      </c>
      <c r="JL6" s="24" t="e">
        <f t="shared" ca="1" si="42"/>
        <v>#NAME?</v>
      </c>
      <c r="JM6" s="24" t="e">
        <f t="shared" ca="1" si="42"/>
        <v>#NAME?</v>
      </c>
      <c r="JN6" s="24" t="e">
        <f t="shared" ca="1" si="42"/>
        <v>#NAME?</v>
      </c>
      <c r="JO6" s="24" t="e">
        <f t="shared" ca="1" si="42"/>
        <v>#NAME?</v>
      </c>
      <c r="JP6" s="24" t="e">
        <f t="shared" ca="1" si="42"/>
        <v>#NAME?</v>
      </c>
      <c r="JR6" s="17">
        <f>$D$6</f>
        <v>0</v>
      </c>
      <c r="JS6" s="24" t="e">
        <f ca="1">IF(AND(IW6&gt;75%,IW6&lt;1),IW6*JH6,0)</f>
        <v>#NAME?</v>
      </c>
      <c r="JT6" s="24" t="e">
        <f t="shared" ref="JT6:KA13" ca="1" si="43">IF(AND(IX6&gt;75%,IX6&lt;1),IX6*JI6,0)</f>
        <v>#NAME?</v>
      </c>
      <c r="JU6" s="24" t="e">
        <f t="shared" ca="1" si="43"/>
        <v>#NAME?</v>
      </c>
      <c r="JV6" s="24" t="e">
        <f t="shared" ca="1" si="43"/>
        <v>#NAME?</v>
      </c>
      <c r="JW6" s="24" t="e">
        <f t="shared" ca="1" si="43"/>
        <v>#NAME?</v>
      </c>
      <c r="JX6" s="24" t="e">
        <f t="shared" ca="1" si="43"/>
        <v>#NAME?</v>
      </c>
      <c r="JY6" s="24" t="e">
        <f t="shared" ca="1" si="43"/>
        <v>#NAME?</v>
      </c>
      <c r="JZ6" s="24" t="e">
        <f t="shared" ca="1" si="43"/>
        <v>#NAME?</v>
      </c>
      <c r="KA6" s="24" t="e">
        <f t="shared" ca="1" si="43"/>
        <v>#NAME?</v>
      </c>
      <c r="KC6" s="17">
        <f>$D$6</f>
        <v>0</v>
      </c>
      <c r="KD6" s="24">
        <f ca="1">IFERROR(JS6/SUM($JS6:$KA6),0)</f>
        <v>0</v>
      </c>
      <c r="KE6" s="24">
        <f t="shared" ref="KE6:KL13" ca="1" si="44">IFERROR(JT6/SUM($JS6:$KA6),0)</f>
        <v>0</v>
      </c>
      <c r="KF6" s="24">
        <f t="shared" ca="1" si="44"/>
        <v>0</v>
      </c>
      <c r="KG6" s="24">
        <f t="shared" ca="1" si="44"/>
        <v>0</v>
      </c>
      <c r="KH6" s="24">
        <f t="shared" ca="1" si="44"/>
        <v>0</v>
      </c>
      <c r="KI6" s="24">
        <f t="shared" ca="1" si="44"/>
        <v>0</v>
      </c>
      <c r="KJ6" s="24">
        <f t="shared" ca="1" si="44"/>
        <v>0</v>
      </c>
      <c r="KK6" s="24">
        <f t="shared" ca="1" si="44"/>
        <v>0</v>
      </c>
      <c r="KL6" s="24">
        <f t="shared" ca="1" si="44"/>
        <v>0</v>
      </c>
      <c r="KO6"/>
      <c r="KP6"/>
      <c r="KQ6" s="187">
        <f t="shared" si="6"/>
        <v>2.31</v>
      </c>
      <c r="KR6" s="183">
        <f t="shared" si="6"/>
        <v>151.72</v>
      </c>
      <c r="KS6">
        <f t="shared" si="15"/>
        <v>5.3361000000000001</v>
      </c>
      <c r="KT6">
        <f t="shared" si="16"/>
        <v>5.0220367168206979</v>
      </c>
      <c r="KU6">
        <f t="shared" si="17"/>
        <v>11.600904815855813</v>
      </c>
      <c r="KV6" s="49">
        <f t="shared" si="18"/>
        <v>167.2244526770684</v>
      </c>
      <c r="KW6">
        <f t="shared" si="19"/>
        <v>3881.9916197048756</v>
      </c>
      <c r="KX6">
        <f t="shared" si="20"/>
        <v>6056.6598752066147</v>
      </c>
      <c r="KY6">
        <f t="shared" si="21"/>
        <v>0.83724752453370221</v>
      </c>
      <c r="KZ6">
        <f t="shared" si="22"/>
        <v>0.70098341733781233</v>
      </c>
      <c r="LA6">
        <f t="shared" si="23"/>
        <v>4.2046878092754909</v>
      </c>
      <c r="LB6" s="49" t="e">
        <f t="shared" si="24"/>
        <v>#NUM!</v>
      </c>
      <c r="LC6" t="e">
        <f t="shared" si="25"/>
        <v>#NUM!</v>
      </c>
      <c r="LD6"/>
      <c r="LE6"/>
      <c r="LF6"/>
      <c r="LG6"/>
      <c r="LH6">
        <f>$KT$2</f>
        <v>59.331651583074759</v>
      </c>
      <c r="LI6">
        <f>$KP$3</f>
        <v>11</v>
      </c>
      <c r="LJ6"/>
      <c r="LK6"/>
      <c r="LT6" s="193" t="e">
        <f>LS5/LS7</f>
        <v>#NUM!</v>
      </c>
    </row>
    <row r="7" spans="1:332" ht="15.75" thickBot="1">
      <c r="A7" s="33">
        <f>COUNT($D$6:D7)/$B$4*$B$1</f>
        <v>2</v>
      </c>
      <c r="B7" s="3">
        <f t="shared" ref="B7:C12" si="45">B6+1</f>
        <v>2</v>
      </c>
      <c r="C7" s="3">
        <f>C6+1</f>
        <v>1</v>
      </c>
      <c r="D7" s="4">
        <f>SALIDA!D7</f>
        <v>1.07</v>
      </c>
      <c r="E7" s="59">
        <f>SALIDA!E7</f>
        <v>149.66999999999999</v>
      </c>
      <c r="F7" s="20" t="e">
        <f ca="1">$E7-'MODELO DE 10o. GRADO'!F7</f>
        <v>#NAME?</v>
      </c>
      <c r="G7" s="20" t="e">
        <f ca="1">$E7-'MODELO DE 10o. GRADO'!G7</f>
        <v>#NAME?</v>
      </c>
      <c r="H7" s="20" t="e">
        <f ca="1">$E7-'MODELO DE 10o. GRADO'!H7</f>
        <v>#NAME?</v>
      </c>
      <c r="I7" s="20" t="e">
        <f ca="1">$E7-'MODELO DE 10o. GRADO'!I7</f>
        <v>#NAME?</v>
      </c>
      <c r="J7" s="20" t="e">
        <f ca="1">$E7-'MODELO DE 10o. GRADO'!J7</f>
        <v>#NAME?</v>
      </c>
      <c r="K7" s="20" t="e">
        <f ca="1">$E7-'MODELO DE 10o. GRADO'!K7</f>
        <v>#NAME?</v>
      </c>
      <c r="L7" s="20" t="e">
        <f ca="1">$E7-'MODELO DE 10o. GRADO'!L7</f>
        <v>#NAME?</v>
      </c>
      <c r="M7" s="20" t="e">
        <f ca="1">$E7-'MODELO DE 10o. GRADO'!M7</f>
        <v>#NAME?</v>
      </c>
      <c r="N7" s="20" t="e">
        <f ca="1">$E7-'MODELO DE 10o. GRADO'!N7</f>
        <v>#NAME?</v>
      </c>
      <c r="O7" s="20" t="e">
        <f ca="1">$E7-'MODELO DE 10o. GRADO'!O7</f>
        <v>#NAME?</v>
      </c>
      <c r="P7" s="20" t="e">
        <f>$E7-'MODELO DE 10o. GRADO'!P7</f>
        <v>#NUM!</v>
      </c>
      <c r="Q7" s="20" t="e">
        <f>$E7-'MODELO DE 10o. GRADO'!Q7</f>
        <v>#NUM!</v>
      </c>
      <c r="R7" s="21">
        <f t="shared" si="26"/>
        <v>1</v>
      </c>
      <c r="S7" s="21">
        <f t="shared" si="26"/>
        <v>1</v>
      </c>
      <c r="T7" s="21">
        <f t="shared" si="26"/>
        <v>1</v>
      </c>
      <c r="U7" s="21">
        <f t="shared" si="26"/>
        <v>1</v>
      </c>
      <c r="V7" s="21">
        <f t="shared" si="26"/>
        <v>1</v>
      </c>
      <c r="W7" s="21">
        <f t="shared" si="26"/>
        <v>1</v>
      </c>
      <c r="X7" s="21">
        <f t="shared" si="26"/>
        <v>1</v>
      </c>
      <c r="Y7" s="21">
        <f t="shared" si="26"/>
        <v>1</v>
      </c>
      <c r="Z7" s="21">
        <f t="shared" si="26"/>
        <v>1</v>
      </c>
      <c r="AA7" s="21">
        <f t="shared" si="26"/>
        <v>1</v>
      </c>
      <c r="AB7" s="21">
        <f t="shared" si="26"/>
        <v>1</v>
      </c>
      <c r="AC7" s="21">
        <f t="shared" si="26"/>
        <v>1</v>
      </c>
      <c r="AD7" s="21">
        <f t="shared" si="26"/>
        <v>1</v>
      </c>
      <c r="AE7" s="21">
        <f t="shared" si="26"/>
        <v>1</v>
      </c>
      <c r="AF7" s="21">
        <f t="shared" si="26"/>
        <v>1</v>
      </c>
      <c r="AG7" s="21">
        <f t="shared" si="26"/>
        <v>1</v>
      </c>
      <c r="AH7" s="21">
        <f t="shared" si="26"/>
        <v>1</v>
      </c>
      <c r="AI7" s="21">
        <f t="shared" si="26"/>
        <v>1</v>
      </c>
      <c r="AJ7" s="21">
        <f t="shared" si="27"/>
        <v>1</v>
      </c>
      <c r="AK7" s="32">
        <f t="shared" ref="AK7:AK14" si="46">C7</f>
        <v>1</v>
      </c>
      <c r="AL7" s="21">
        <f t="shared" si="28"/>
        <v>1</v>
      </c>
      <c r="AM7" s="22"/>
      <c r="AN7" s="109">
        <f t="shared" si="29"/>
        <v>149.66999999999999</v>
      </c>
      <c r="AO7" s="109">
        <f t="shared" si="29"/>
        <v>149.66999999999999</v>
      </c>
      <c r="AP7" s="3">
        <f t="shared" si="29"/>
        <v>149.66999999999999</v>
      </c>
      <c r="AQ7" s="3">
        <f t="shared" si="29"/>
        <v>149.66999999999999</v>
      </c>
      <c r="AR7" s="3">
        <f t="shared" si="29"/>
        <v>149.66999999999999</v>
      </c>
      <c r="AS7" s="3">
        <f t="shared" si="29"/>
        <v>149.66999999999999</v>
      </c>
      <c r="AT7" s="3">
        <f t="shared" si="29"/>
        <v>149.66999999999999</v>
      </c>
      <c r="AU7" s="3">
        <f t="shared" si="29"/>
        <v>149.66999999999999</v>
      </c>
      <c r="AV7" s="3">
        <f t="shared" si="29"/>
        <v>149.66999999999999</v>
      </c>
      <c r="AW7" s="3">
        <f t="shared" si="29"/>
        <v>149.66999999999999</v>
      </c>
      <c r="AX7" s="3">
        <f t="shared" si="30"/>
        <v>149.66999999999999</v>
      </c>
      <c r="AZ7" s="15">
        <f>$Z$5</f>
        <v>1367428536133</v>
      </c>
      <c r="BA7" s="15">
        <f>$AA$5</f>
        <v>142364319625</v>
      </c>
      <c r="BB7" s="15">
        <f>$AB$5</f>
        <v>14914341925</v>
      </c>
      <c r="BC7" s="15">
        <f>$AC$5</f>
        <v>1574304985</v>
      </c>
      <c r="BD7" s="15">
        <f>$AD$5</f>
        <v>167731333</v>
      </c>
      <c r="BE7" s="15">
        <f>$AE$5</f>
        <v>18080425</v>
      </c>
      <c r="BF7" s="15">
        <f>$AF$5</f>
        <v>1978405</v>
      </c>
      <c r="BG7" s="15">
        <f>$AG$5</f>
        <v>220825</v>
      </c>
      <c r="BH7" s="3">
        <f>$AH$5</f>
        <v>25333</v>
      </c>
      <c r="BI7" s="3">
        <f>$AI$5</f>
        <v>3025</v>
      </c>
      <c r="BJ7" s="3">
        <f>$AJ$5</f>
        <v>385</v>
      </c>
      <c r="BL7" s="54">
        <f>$AV$5</f>
        <v>112188.16</v>
      </c>
      <c r="BM7" s="15">
        <f>$AA$5</f>
        <v>142364319625</v>
      </c>
      <c r="BN7" s="15">
        <f>$AB$5</f>
        <v>14914341925</v>
      </c>
      <c r="BO7" s="15">
        <f>$AC$5</f>
        <v>1574304985</v>
      </c>
      <c r="BP7" s="15">
        <f>$AD$5</f>
        <v>167731333</v>
      </c>
      <c r="BQ7" s="15">
        <f>$AE$5</f>
        <v>18080425</v>
      </c>
      <c r="BR7" s="15">
        <f>$AF$5</f>
        <v>1978405</v>
      </c>
      <c r="BS7" s="15">
        <f>$AG$5</f>
        <v>220825</v>
      </c>
      <c r="BT7" s="3">
        <f>$AH$5</f>
        <v>25333</v>
      </c>
      <c r="BU7" s="3">
        <f>$AI$5</f>
        <v>3025</v>
      </c>
      <c r="BV7" s="3">
        <f>$AJ$5</f>
        <v>385</v>
      </c>
      <c r="BX7" s="15">
        <f>$Z$5</f>
        <v>1367428536133</v>
      </c>
      <c r="BY7" s="54">
        <f>$AV$5</f>
        <v>112188.16</v>
      </c>
      <c r="BZ7" s="15">
        <f>$AB$5</f>
        <v>14914341925</v>
      </c>
      <c r="CA7" s="15">
        <f>$AC$5</f>
        <v>1574304985</v>
      </c>
      <c r="CB7" s="15">
        <f>$AD$5</f>
        <v>167731333</v>
      </c>
      <c r="CC7" s="15">
        <f>$AE$5</f>
        <v>18080425</v>
      </c>
      <c r="CD7" s="15">
        <f>$AF$5</f>
        <v>1978405</v>
      </c>
      <c r="CE7" s="15">
        <f>$AG$5</f>
        <v>220825</v>
      </c>
      <c r="CF7" s="3">
        <f>$AH$5</f>
        <v>25333</v>
      </c>
      <c r="CG7" s="3">
        <f>$AI$5</f>
        <v>3025</v>
      </c>
      <c r="CH7" s="3">
        <f>$AJ$5</f>
        <v>385</v>
      </c>
      <c r="CJ7" s="15">
        <f>$Z$5</f>
        <v>1367428536133</v>
      </c>
      <c r="CK7" s="15">
        <f>$AA$5</f>
        <v>142364319625</v>
      </c>
      <c r="CL7" s="54">
        <f>$AV$5</f>
        <v>112188.16</v>
      </c>
      <c r="CM7" s="15">
        <f>$AC$5</f>
        <v>1574304985</v>
      </c>
      <c r="CN7" s="15">
        <f>$AD$5</f>
        <v>167731333</v>
      </c>
      <c r="CO7" s="15">
        <f>$AE$5</f>
        <v>18080425</v>
      </c>
      <c r="CP7" s="15">
        <f>$AF$5</f>
        <v>1978405</v>
      </c>
      <c r="CQ7" s="15">
        <f>$AG$5</f>
        <v>220825</v>
      </c>
      <c r="CR7" s="3">
        <f>$AH$5</f>
        <v>25333</v>
      </c>
      <c r="CS7" s="3">
        <f>$AI$5</f>
        <v>3025</v>
      </c>
      <c r="CT7" s="3">
        <f>$AJ$5</f>
        <v>385</v>
      </c>
      <c r="CV7" s="15">
        <f>$Z$5</f>
        <v>1367428536133</v>
      </c>
      <c r="CW7" s="15">
        <f>$AA$5</f>
        <v>142364319625</v>
      </c>
      <c r="CX7" s="15">
        <f>$AB$5</f>
        <v>14914341925</v>
      </c>
      <c r="CY7" s="54">
        <f>$AV$5</f>
        <v>112188.16</v>
      </c>
      <c r="CZ7" s="15">
        <f>$AD$5</f>
        <v>167731333</v>
      </c>
      <c r="DA7" s="15">
        <f>$AE$5</f>
        <v>18080425</v>
      </c>
      <c r="DB7" s="15">
        <f>$AF$5</f>
        <v>1978405</v>
      </c>
      <c r="DC7" s="15">
        <f>$AG$5</f>
        <v>220825</v>
      </c>
      <c r="DD7" s="3">
        <f>$AH$5</f>
        <v>25333</v>
      </c>
      <c r="DE7" s="3">
        <f>$AI$5</f>
        <v>3025</v>
      </c>
      <c r="DF7" s="3">
        <f>$AJ$5</f>
        <v>385</v>
      </c>
      <c r="DH7" s="15">
        <f>$Z$5</f>
        <v>1367428536133</v>
      </c>
      <c r="DI7" s="15">
        <f>$AA$5</f>
        <v>142364319625</v>
      </c>
      <c r="DJ7" s="15">
        <f>$AB$5</f>
        <v>14914341925</v>
      </c>
      <c r="DK7" s="15">
        <f>$AC$5</f>
        <v>1574304985</v>
      </c>
      <c r="DL7" s="54">
        <f>$AV$5</f>
        <v>112188.16</v>
      </c>
      <c r="DM7" s="15">
        <f>$AE$5</f>
        <v>18080425</v>
      </c>
      <c r="DN7" s="15">
        <f>$AF$5</f>
        <v>1978405</v>
      </c>
      <c r="DO7" s="15">
        <f>$AG$5</f>
        <v>220825</v>
      </c>
      <c r="DP7" s="3">
        <f>$AH$5</f>
        <v>25333</v>
      </c>
      <c r="DQ7" s="3">
        <f>$AI$5</f>
        <v>3025</v>
      </c>
      <c r="DR7" s="3">
        <f>$AJ$5</f>
        <v>385</v>
      </c>
      <c r="DT7" s="15">
        <f>$Z$5</f>
        <v>1367428536133</v>
      </c>
      <c r="DU7" s="15">
        <f>$AA$5</f>
        <v>142364319625</v>
      </c>
      <c r="DV7" s="15">
        <f>$AB$5</f>
        <v>14914341925</v>
      </c>
      <c r="DW7" s="15">
        <f>$AC$5</f>
        <v>1574304985</v>
      </c>
      <c r="DX7" s="15">
        <f>$AD$5</f>
        <v>167731333</v>
      </c>
      <c r="DY7" s="54">
        <f>$AV$5</f>
        <v>112188.16</v>
      </c>
      <c r="DZ7" s="15">
        <f>$AF$5</f>
        <v>1978405</v>
      </c>
      <c r="EA7" s="15">
        <f>$AG$5</f>
        <v>220825</v>
      </c>
      <c r="EB7" s="3">
        <f>$AH$5</f>
        <v>25333</v>
      </c>
      <c r="EC7" s="3">
        <f>$AI$5</f>
        <v>3025</v>
      </c>
      <c r="ED7" s="3">
        <f>$AJ$5</f>
        <v>385</v>
      </c>
      <c r="EF7" s="15">
        <f>$Z$5</f>
        <v>1367428536133</v>
      </c>
      <c r="EG7" s="15">
        <f>$AA$5</f>
        <v>142364319625</v>
      </c>
      <c r="EH7" s="15">
        <f>$AB$5</f>
        <v>14914341925</v>
      </c>
      <c r="EI7" s="15">
        <f>$AC$5</f>
        <v>1574304985</v>
      </c>
      <c r="EJ7" s="15">
        <f>$AD$5</f>
        <v>167731333</v>
      </c>
      <c r="EK7" s="15">
        <f>$AE$5</f>
        <v>18080425</v>
      </c>
      <c r="EL7" s="54">
        <f>$AV$5</f>
        <v>112188.16</v>
      </c>
      <c r="EM7" s="15">
        <f>$AG$5</f>
        <v>220825</v>
      </c>
      <c r="EN7" s="3">
        <f>$AH$5</f>
        <v>25333</v>
      </c>
      <c r="EO7" s="3">
        <f>$AI$5</f>
        <v>3025</v>
      </c>
      <c r="EP7" s="3">
        <f>$AJ$5</f>
        <v>385</v>
      </c>
      <c r="ER7" s="15">
        <f>$Z$5</f>
        <v>1367428536133</v>
      </c>
      <c r="ES7" s="15">
        <f>$AA$5</f>
        <v>142364319625</v>
      </c>
      <c r="ET7" s="15">
        <f>$AB$5</f>
        <v>14914341925</v>
      </c>
      <c r="EU7" s="15">
        <f>$AC$5</f>
        <v>1574304985</v>
      </c>
      <c r="EV7" s="15">
        <f>$AD$5</f>
        <v>167731333</v>
      </c>
      <c r="EW7" s="15">
        <f>$AE$5</f>
        <v>18080425</v>
      </c>
      <c r="EX7" s="15">
        <f>$AF$5</f>
        <v>1978405</v>
      </c>
      <c r="EY7" s="54">
        <f>$AV$5</f>
        <v>112188.16</v>
      </c>
      <c r="EZ7" s="3">
        <f>$AH$5</f>
        <v>25333</v>
      </c>
      <c r="FA7" s="3">
        <f>$AI$5</f>
        <v>3025</v>
      </c>
      <c r="FB7" s="3">
        <f>$AJ$5</f>
        <v>385</v>
      </c>
      <c r="FD7" s="15">
        <f>$Z$5</f>
        <v>1367428536133</v>
      </c>
      <c r="FE7" s="15">
        <f>$AA$5</f>
        <v>142364319625</v>
      </c>
      <c r="FF7" s="15">
        <f>$AB$5</f>
        <v>14914341925</v>
      </c>
      <c r="FG7" s="15">
        <f>$AC$5</f>
        <v>1574304985</v>
      </c>
      <c r="FH7" s="15">
        <f>$AD$5</f>
        <v>167731333</v>
      </c>
      <c r="FI7" s="15">
        <f>$AE$5</f>
        <v>18080425</v>
      </c>
      <c r="FJ7" s="15">
        <f>$AF$5</f>
        <v>1978405</v>
      </c>
      <c r="FK7" s="15">
        <f>$AG$5</f>
        <v>220825</v>
      </c>
      <c r="FL7" s="54">
        <f>$AV$5</f>
        <v>112188.16</v>
      </c>
      <c r="FM7" s="3">
        <f>$AI$5</f>
        <v>3025</v>
      </c>
      <c r="FN7" s="3">
        <f>$AJ$5</f>
        <v>385</v>
      </c>
      <c r="FP7" s="15">
        <f>$Z$5</f>
        <v>1367428536133</v>
      </c>
      <c r="FQ7" s="15">
        <f>$AA$5</f>
        <v>142364319625</v>
      </c>
      <c r="FR7" s="15">
        <f>$AB$5</f>
        <v>14914341925</v>
      </c>
      <c r="FS7" s="15">
        <f>$AC$5</f>
        <v>1574304985</v>
      </c>
      <c r="FT7" s="15">
        <f>$AD$5</f>
        <v>167731333</v>
      </c>
      <c r="FU7" s="15">
        <f>$AE$5</f>
        <v>18080425</v>
      </c>
      <c r="FV7" s="15">
        <f>$AF$5</f>
        <v>1978405</v>
      </c>
      <c r="FW7" s="15">
        <f>$AG$5</f>
        <v>220825</v>
      </c>
      <c r="FX7" s="3">
        <f>$AH$5</f>
        <v>25333</v>
      </c>
      <c r="FY7" s="54">
        <f>$AV$5</f>
        <v>112188.16</v>
      </c>
      <c r="FZ7" s="3">
        <f>$AJ$5</f>
        <v>385</v>
      </c>
      <c r="GB7" s="15">
        <f>$Z$5</f>
        <v>1367428536133</v>
      </c>
      <c r="GC7" s="15">
        <f>$AA$5</f>
        <v>142364319625</v>
      </c>
      <c r="GD7" s="15">
        <f>$AB$5</f>
        <v>14914341925</v>
      </c>
      <c r="GE7" s="15">
        <f>$AC$5</f>
        <v>1574304985</v>
      </c>
      <c r="GF7" s="15">
        <f>$AD$5</f>
        <v>167731333</v>
      </c>
      <c r="GG7" s="15">
        <f>$AE$5</f>
        <v>18080425</v>
      </c>
      <c r="GH7" s="15">
        <f>$AF$5</f>
        <v>1978405</v>
      </c>
      <c r="GI7" s="15">
        <f>$AG$5</f>
        <v>220825</v>
      </c>
      <c r="GJ7" s="3">
        <f>$AH$5</f>
        <v>25333</v>
      </c>
      <c r="GK7" s="3">
        <f>$AI$5</f>
        <v>3025</v>
      </c>
      <c r="GL7" s="54">
        <f>$AV$5</f>
        <v>112188.16</v>
      </c>
      <c r="GZ7" s="6"/>
      <c r="HA7" s="3" t="e">
        <f ca="1">FW4/BG4</f>
        <v>#NAME?</v>
      </c>
      <c r="HC7" s="6"/>
      <c r="HD7" s="3" t="e">
        <f ca="1">GH4/BF4</f>
        <v>#NAME?</v>
      </c>
      <c r="HG7" s="3" t="e">
        <f ca="1">FU4/BE4</f>
        <v>#NAME?</v>
      </c>
      <c r="HJ7" s="3" t="e">
        <f ca="1">FH4/BD4</f>
        <v>#NAME?</v>
      </c>
      <c r="HM7" s="3" t="e">
        <f ca="1">EU4/BC4</f>
        <v>#NAME?</v>
      </c>
      <c r="HP7" s="3" t="e">
        <f ca="1">EH4/BB4</f>
        <v>#NAME?</v>
      </c>
      <c r="HS7" s="3" t="e">
        <f ca="1">DU4/BA4</f>
        <v>#NAME?</v>
      </c>
      <c r="HV7" s="110" t="e">
        <f ca="1">DT4/$AZ$4</f>
        <v>#NAME?</v>
      </c>
      <c r="HY7" s="3" t="e">
        <f t="shared" ref="HY7:HY16" ca="1" si="47">POWER(O7-$HY$5,2)</f>
        <v>#NAME?</v>
      </c>
      <c r="HZ7" s="3" t="e">
        <f t="shared" ca="1" si="31"/>
        <v>#NAME?</v>
      </c>
      <c r="IA7" s="3" t="e">
        <f t="shared" ca="1" si="32"/>
        <v>#NAME?</v>
      </c>
      <c r="IB7" s="3" t="e">
        <f t="shared" ca="1" si="33"/>
        <v>#NAME?</v>
      </c>
      <c r="IC7" s="3" t="e">
        <f t="shared" ca="1" si="34"/>
        <v>#NAME?</v>
      </c>
      <c r="ID7" s="3" t="e">
        <f t="shared" ca="1" si="35"/>
        <v>#NAME?</v>
      </c>
      <c r="IE7" s="3" t="e">
        <f t="shared" ca="1" si="36"/>
        <v>#NAME?</v>
      </c>
      <c r="IF7" s="3" t="e">
        <f t="shared" ca="1" si="37"/>
        <v>#NAME?</v>
      </c>
      <c r="IG7" s="3" t="e">
        <f t="shared" ca="1" si="38"/>
        <v>#NAME?</v>
      </c>
      <c r="IH7" s="3" t="e">
        <f t="shared" ca="1" si="39"/>
        <v>#NAME?</v>
      </c>
      <c r="II7" s="3">
        <f t="shared" si="40"/>
        <v>6379.9430115702526</v>
      </c>
      <c r="IK7" s="17">
        <f>$D$7</f>
        <v>1.07</v>
      </c>
      <c r="IL7" s="23" t="e">
        <f t="shared" ca="1" si="41"/>
        <v>#NAME?</v>
      </c>
      <c r="IM7" s="23" t="e">
        <f t="shared" ca="1" si="41"/>
        <v>#NAME?</v>
      </c>
      <c r="IN7" s="23" t="e">
        <f t="shared" ca="1" si="41"/>
        <v>#NAME?</v>
      </c>
      <c r="IO7" s="23" t="e">
        <f t="shared" ca="1" si="41"/>
        <v>#NAME?</v>
      </c>
      <c r="IP7" s="23" t="e">
        <f t="shared" ca="1" si="41"/>
        <v>#NAME?</v>
      </c>
      <c r="IQ7" s="23" t="e">
        <f t="shared" ca="1" si="41"/>
        <v>#NAME?</v>
      </c>
      <c r="IR7" s="23" t="e">
        <f t="shared" ca="1" si="41"/>
        <v>#NAME?</v>
      </c>
      <c r="IS7" s="23" t="e">
        <f t="shared" ca="1" si="41"/>
        <v>#NAME?</v>
      </c>
      <c r="IT7" s="23" t="e">
        <f t="shared" ca="1" si="41"/>
        <v>#NAME?</v>
      </c>
      <c r="IV7" s="17">
        <f>$D$7</f>
        <v>1.07</v>
      </c>
      <c r="IW7" s="24" t="e">
        <f t="shared" ref="IW7:IW13" ca="1" si="48">IL7/MAX(IL7:IT7)</f>
        <v>#NAME?</v>
      </c>
      <c r="IX7" s="24" t="e">
        <f t="shared" ref="IX7:IX13" ca="1" si="49">IM7/MAX(IL7:IT7)</f>
        <v>#NAME?</v>
      </c>
      <c r="IY7" s="24" t="e">
        <f t="shared" ref="IY7:IY13" ca="1" si="50">IN7/MAX(IL7:IT7)</f>
        <v>#NAME?</v>
      </c>
      <c r="IZ7" s="24" t="e">
        <f t="shared" ref="IZ7:IZ13" ca="1" si="51">IO7/MAX(IL7:IT7)</f>
        <v>#NAME?</v>
      </c>
      <c r="JA7" s="24" t="e">
        <f t="shared" ref="JA7:JA13" ca="1" si="52">IP7/MAX(IL7:IT7)</f>
        <v>#NAME?</v>
      </c>
      <c r="JB7" s="24" t="e">
        <f t="shared" ref="JB7:JB13" ca="1" si="53">IQ7/MAX(IL7:IT7)</f>
        <v>#NAME?</v>
      </c>
      <c r="JC7" s="24" t="e">
        <f t="shared" ref="JC7:JC13" ca="1" si="54">IR7/MAX(IL7:IT7)</f>
        <v>#NAME?</v>
      </c>
      <c r="JD7" s="24" t="e">
        <f t="shared" ref="JD7:JD13" ca="1" si="55">IS7/MAX(IL7:IT7)</f>
        <v>#NAME?</v>
      </c>
      <c r="JE7" s="24" t="e">
        <f t="shared" ref="JE7:JE13" ca="1" si="56">IT7/MAX(IL7:IT7)</f>
        <v>#NAME?</v>
      </c>
      <c r="JG7" s="17">
        <f>$D$7</f>
        <v>1.07</v>
      </c>
      <c r="JH7" s="24" t="e">
        <f t="shared" ca="1" si="42"/>
        <v>#NAME?</v>
      </c>
      <c r="JI7" s="24" t="e">
        <f t="shared" ca="1" si="42"/>
        <v>#NAME?</v>
      </c>
      <c r="JJ7" s="24" t="e">
        <f t="shared" ca="1" si="42"/>
        <v>#NAME?</v>
      </c>
      <c r="JK7" s="24" t="e">
        <f t="shared" ca="1" si="42"/>
        <v>#NAME?</v>
      </c>
      <c r="JL7" s="24" t="e">
        <f t="shared" ca="1" si="42"/>
        <v>#NAME?</v>
      </c>
      <c r="JM7" s="24" t="e">
        <f t="shared" ca="1" si="42"/>
        <v>#NAME?</v>
      </c>
      <c r="JN7" s="24" t="e">
        <f t="shared" ca="1" si="42"/>
        <v>#NAME?</v>
      </c>
      <c r="JO7" s="24" t="e">
        <f t="shared" ca="1" si="42"/>
        <v>#NAME?</v>
      </c>
      <c r="JP7" s="24" t="e">
        <f t="shared" ca="1" si="42"/>
        <v>#NAME?</v>
      </c>
      <c r="JR7" s="17">
        <f>$D$7</f>
        <v>1.07</v>
      </c>
      <c r="JS7" s="24" t="e">
        <f t="shared" ref="JS7:JS13" ca="1" si="57">IF(AND(IW7&gt;75%,IW7&lt;1),IW7*JH7,0)</f>
        <v>#NAME?</v>
      </c>
      <c r="JT7" s="24" t="e">
        <f t="shared" ca="1" si="43"/>
        <v>#NAME?</v>
      </c>
      <c r="JU7" s="24" t="e">
        <f t="shared" ca="1" si="43"/>
        <v>#NAME?</v>
      </c>
      <c r="JV7" s="24" t="e">
        <f t="shared" ca="1" si="43"/>
        <v>#NAME?</v>
      </c>
      <c r="JW7" s="24" t="e">
        <f t="shared" ca="1" si="43"/>
        <v>#NAME?</v>
      </c>
      <c r="JX7" s="24" t="e">
        <f t="shared" ca="1" si="43"/>
        <v>#NAME?</v>
      </c>
      <c r="JY7" s="24" t="e">
        <f t="shared" ca="1" si="43"/>
        <v>#NAME?</v>
      </c>
      <c r="JZ7" s="24" t="e">
        <f t="shared" ca="1" si="43"/>
        <v>#NAME?</v>
      </c>
      <c r="KA7" s="24" t="e">
        <f t="shared" ca="1" si="43"/>
        <v>#NAME?</v>
      </c>
      <c r="KC7" s="17">
        <f>$D$7</f>
        <v>1.07</v>
      </c>
      <c r="KD7" s="24">
        <f t="shared" ref="KD7:KD13" ca="1" si="58">IFERROR(JS7/SUM($JS7:$KA7),0)</f>
        <v>0</v>
      </c>
      <c r="KE7" s="24">
        <f t="shared" ca="1" si="44"/>
        <v>0</v>
      </c>
      <c r="KF7" s="24">
        <f t="shared" ca="1" si="44"/>
        <v>0</v>
      </c>
      <c r="KG7" s="24">
        <f t="shared" ca="1" si="44"/>
        <v>0</v>
      </c>
      <c r="KH7" s="24">
        <f t="shared" ca="1" si="44"/>
        <v>0</v>
      </c>
      <c r="KI7" s="24">
        <f t="shared" ca="1" si="44"/>
        <v>0</v>
      </c>
      <c r="KJ7" s="24">
        <f t="shared" ca="1" si="44"/>
        <v>0</v>
      </c>
      <c r="KK7" s="24">
        <f t="shared" ca="1" si="44"/>
        <v>0</v>
      </c>
      <c r="KL7" s="24">
        <f t="shared" ca="1" si="44"/>
        <v>0</v>
      </c>
      <c r="KO7"/>
      <c r="KP7"/>
      <c r="KQ7" s="187">
        <f t="shared" si="6"/>
        <v>3.71</v>
      </c>
      <c r="KR7" s="183">
        <f t="shared" si="6"/>
        <v>176.49</v>
      </c>
      <c r="KS7">
        <f t="shared" si="15"/>
        <v>13.764099999999999</v>
      </c>
      <c r="KT7">
        <f t="shared" si="16"/>
        <v>5.1732642175444745</v>
      </c>
      <c r="KU7">
        <f t="shared" si="17"/>
        <v>19.192810247090001</v>
      </c>
      <c r="KV7" s="49">
        <f t="shared" si="18"/>
        <v>179.27908270065885</v>
      </c>
      <c r="KW7">
        <f t="shared" si="19"/>
        <v>2525.1630712227256</v>
      </c>
      <c r="KX7">
        <f t="shared" si="20"/>
        <v>2814.7847933884304</v>
      </c>
      <c r="KY7">
        <f t="shared" si="21"/>
        <v>1.3110318766193438</v>
      </c>
      <c r="KZ7">
        <f t="shared" si="22"/>
        <v>1.7188045815120383</v>
      </c>
      <c r="LA7">
        <f t="shared" si="23"/>
        <v>6.7823142953750342</v>
      </c>
      <c r="LB7" s="49" t="e">
        <f t="shared" si="24"/>
        <v>#NUM!</v>
      </c>
      <c r="LC7" t="e">
        <f t="shared" si="25"/>
        <v>#NUM!</v>
      </c>
      <c r="LD7"/>
      <c r="LE7"/>
      <c r="LF7"/>
      <c r="LG7"/>
      <c r="LH7">
        <f>$KU$2</f>
        <v>482.83866996438582</v>
      </c>
      <c r="LI7">
        <f>$KQ$2</f>
        <v>86.13</v>
      </c>
      <c r="LJ7"/>
      <c r="LK7"/>
      <c r="LQ7" s="3" t="e">
        <f>$KY$2</f>
        <v>#NUM!</v>
      </c>
      <c r="LR7" s="3">
        <f>$KP$3</f>
        <v>11</v>
      </c>
      <c r="LS7" s="3" t="e">
        <f>MDETERM(LQ7:LR8)</f>
        <v>#NUM!</v>
      </c>
    </row>
    <row r="8" spans="1:332" ht="15.75" thickBot="1">
      <c r="A8" s="33">
        <f>COUNT($D$6:D8)/$B$4*$B$1</f>
        <v>3</v>
      </c>
      <c r="B8" s="3">
        <f t="shared" si="45"/>
        <v>3</v>
      </c>
      <c r="C8" s="3">
        <f t="shared" si="45"/>
        <v>2</v>
      </c>
      <c r="D8" s="4">
        <f>SALIDA!D8</f>
        <v>2.31</v>
      </c>
      <c r="E8" s="59">
        <f>SALIDA!E8</f>
        <v>151.72</v>
      </c>
      <c r="F8" s="20" t="e">
        <f ca="1">$E8-'MODELO DE 10o. GRADO'!F8</f>
        <v>#NAME?</v>
      </c>
      <c r="G8" s="20" t="e">
        <f ca="1">$E8-'MODELO DE 10o. GRADO'!G8</f>
        <v>#NAME?</v>
      </c>
      <c r="H8" s="20" t="e">
        <f ca="1">$E8-'MODELO DE 10o. GRADO'!H8</f>
        <v>#NAME?</v>
      </c>
      <c r="I8" s="20" t="e">
        <f ca="1">$E8-'MODELO DE 10o. GRADO'!I8</f>
        <v>#NAME?</v>
      </c>
      <c r="J8" s="20" t="e">
        <f ca="1">$E8-'MODELO DE 10o. GRADO'!J8</f>
        <v>#NAME?</v>
      </c>
      <c r="K8" s="20" t="e">
        <f ca="1">$E8-'MODELO DE 10o. GRADO'!K8</f>
        <v>#NAME?</v>
      </c>
      <c r="L8" s="20" t="e">
        <f ca="1">$E8-'MODELO DE 10o. GRADO'!L8</f>
        <v>#NAME?</v>
      </c>
      <c r="M8" s="20" t="e">
        <f ca="1">$E8-'MODELO DE 10o. GRADO'!M8</f>
        <v>#NAME?</v>
      </c>
      <c r="N8" s="20" t="e">
        <f ca="1">$E8-'MODELO DE 10o. GRADO'!N8</f>
        <v>#NAME?</v>
      </c>
      <c r="O8" s="20" t="e">
        <f ca="1">$E8-'MODELO DE 10o. GRADO'!O8</f>
        <v>#NAME?</v>
      </c>
      <c r="P8" s="20" t="e">
        <f>$E8-'MODELO DE 10o. GRADO'!P8</f>
        <v>#NUM!</v>
      </c>
      <c r="Q8" s="20" t="e">
        <f>$E8-'MODELO DE 10o. GRADO'!Q8</f>
        <v>#NUM!</v>
      </c>
      <c r="R8" s="21">
        <f t="shared" si="26"/>
        <v>1048576</v>
      </c>
      <c r="S8" s="21">
        <f t="shared" si="26"/>
        <v>524288</v>
      </c>
      <c r="T8" s="21">
        <f t="shared" si="26"/>
        <v>262144</v>
      </c>
      <c r="U8" s="21">
        <f t="shared" si="26"/>
        <v>131072</v>
      </c>
      <c r="V8" s="21">
        <f t="shared" si="26"/>
        <v>65536</v>
      </c>
      <c r="W8" s="21">
        <f t="shared" si="26"/>
        <v>32768</v>
      </c>
      <c r="X8" s="21">
        <f t="shared" si="26"/>
        <v>16384</v>
      </c>
      <c r="Y8" s="21">
        <f t="shared" si="26"/>
        <v>8192</v>
      </c>
      <c r="Z8" s="21">
        <f t="shared" si="26"/>
        <v>4096</v>
      </c>
      <c r="AA8" s="21">
        <f t="shared" si="26"/>
        <v>2048</v>
      </c>
      <c r="AB8" s="21">
        <f t="shared" si="26"/>
        <v>1024</v>
      </c>
      <c r="AC8" s="21">
        <f t="shared" si="26"/>
        <v>512</v>
      </c>
      <c r="AD8" s="21">
        <f t="shared" si="26"/>
        <v>256</v>
      </c>
      <c r="AE8" s="21">
        <f t="shared" si="26"/>
        <v>128</v>
      </c>
      <c r="AF8" s="21">
        <f t="shared" si="26"/>
        <v>64</v>
      </c>
      <c r="AG8" s="21">
        <f t="shared" si="26"/>
        <v>32</v>
      </c>
      <c r="AH8" s="21">
        <f t="shared" si="26"/>
        <v>16</v>
      </c>
      <c r="AI8" s="21">
        <f t="shared" si="26"/>
        <v>8</v>
      </c>
      <c r="AJ8" s="21">
        <f t="shared" si="27"/>
        <v>4</v>
      </c>
      <c r="AK8" s="32">
        <f t="shared" si="46"/>
        <v>2</v>
      </c>
      <c r="AL8" s="21">
        <f t="shared" si="28"/>
        <v>1</v>
      </c>
      <c r="AM8" s="22"/>
      <c r="AN8" s="109">
        <f t="shared" si="29"/>
        <v>155361.28</v>
      </c>
      <c r="AO8" s="109">
        <f t="shared" si="29"/>
        <v>77680.639999999999</v>
      </c>
      <c r="AP8" s="3">
        <f t="shared" si="29"/>
        <v>38840.32</v>
      </c>
      <c r="AQ8" s="3">
        <f t="shared" si="29"/>
        <v>19420.16</v>
      </c>
      <c r="AR8" s="3">
        <f t="shared" si="29"/>
        <v>9710.08</v>
      </c>
      <c r="AS8" s="3">
        <f t="shared" si="29"/>
        <v>4855.04</v>
      </c>
      <c r="AT8" s="3">
        <f t="shared" si="29"/>
        <v>2427.52</v>
      </c>
      <c r="AU8" s="3">
        <f t="shared" si="29"/>
        <v>1213.76</v>
      </c>
      <c r="AV8" s="3">
        <f t="shared" si="29"/>
        <v>606.88</v>
      </c>
      <c r="AW8" s="3">
        <f t="shared" si="29"/>
        <v>303.44</v>
      </c>
      <c r="AX8" s="3">
        <f t="shared" si="30"/>
        <v>151.72</v>
      </c>
      <c r="AZ8" s="15">
        <f>$Y$5</f>
        <v>13202860761145</v>
      </c>
      <c r="BA8" s="15">
        <f>$Z$5</f>
        <v>1367428536133</v>
      </c>
      <c r="BB8" s="15">
        <f>$AA$5</f>
        <v>142364319625</v>
      </c>
      <c r="BC8" s="15">
        <f>$AB$5</f>
        <v>14914341925</v>
      </c>
      <c r="BD8" s="15">
        <f>$AC$5</f>
        <v>1574304985</v>
      </c>
      <c r="BE8" s="15">
        <f>$AD$5</f>
        <v>167731333</v>
      </c>
      <c r="BF8" s="15">
        <f>$AE$5</f>
        <v>18080425</v>
      </c>
      <c r="BG8" s="15">
        <f>$AF$5</f>
        <v>1978405</v>
      </c>
      <c r="BH8" s="15">
        <f>$AG$5</f>
        <v>220825</v>
      </c>
      <c r="BI8" s="15">
        <f>$AH$5</f>
        <v>25333</v>
      </c>
      <c r="BJ8" s="15">
        <f>$AI$5</f>
        <v>3025</v>
      </c>
      <c r="BL8" s="54">
        <f>$AU$5</f>
        <v>920846.16</v>
      </c>
      <c r="BM8" s="15">
        <f>$Z$5</f>
        <v>1367428536133</v>
      </c>
      <c r="BN8" s="15">
        <f>$AA$5</f>
        <v>142364319625</v>
      </c>
      <c r="BO8" s="15">
        <f>$AB$5</f>
        <v>14914341925</v>
      </c>
      <c r="BP8" s="15">
        <f>$AC$5</f>
        <v>1574304985</v>
      </c>
      <c r="BQ8" s="15">
        <f>$AD$5</f>
        <v>167731333</v>
      </c>
      <c r="BR8" s="15">
        <f>$AE$5</f>
        <v>18080425</v>
      </c>
      <c r="BS8" s="15">
        <f>$AF$5</f>
        <v>1978405</v>
      </c>
      <c r="BT8" s="15">
        <f>$AG$5</f>
        <v>220825</v>
      </c>
      <c r="BU8" s="15">
        <f>$AH$5</f>
        <v>25333</v>
      </c>
      <c r="BV8" s="15">
        <f>$AI$5</f>
        <v>3025</v>
      </c>
      <c r="BW8" s="15"/>
      <c r="BX8" s="15">
        <f>$Y$5</f>
        <v>13202860761145</v>
      </c>
      <c r="BY8" s="54">
        <f>$AU$5</f>
        <v>920846.16</v>
      </c>
      <c r="BZ8" s="15">
        <f>$AA$5</f>
        <v>142364319625</v>
      </c>
      <c r="CA8" s="15">
        <f>$AB$5</f>
        <v>14914341925</v>
      </c>
      <c r="CB8" s="15">
        <f>$AC$5</f>
        <v>1574304985</v>
      </c>
      <c r="CC8" s="15">
        <f>$AD$5</f>
        <v>167731333</v>
      </c>
      <c r="CD8" s="15">
        <f>$AE$5</f>
        <v>18080425</v>
      </c>
      <c r="CE8" s="15">
        <f>$AF$5</f>
        <v>1978405</v>
      </c>
      <c r="CF8" s="15">
        <f>$AG$5</f>
        <v>220825</v>
      </c>
      <c r="CG8" s="15">
        <f>$AH$5</f>
        <v>25333</v>
      </c>
      <c r="CH8" s="15">
        <f>$AI$5</f>
        <v>3025</v>
      </c>
      <c r="CJ8" s="15">
        <f>$Y$5</f>
        <v>13202860761145</v>
      </c>
      <c r="CK8" s="15">
        <f>$Z$5</f>
        <v>1367428536133</v>
      </c>
      <c r="CL8" s="54">
        <f>$AU$5</f>
        <v>920846.16</v>
      </c>
      <c r="CM8" s="15">
        <f>$AB$5</f>
        <v>14914341925</v>
      </c>
      <c r="CN8" s="15">
        <f>$AC$5</f>
        <v>1574304985</v>
      </c>
      <c r="CO8" s="15">
        <f>$AD$5</f>
        <v>167731333</v>
      </c>
      <c r="CP8" s="15">
        <f>$AE$5</f>
        <v>18080425</v>
      </c>
      <c r="CQ8" s="15">
        <f>$AF$5</f>
        <v>1978405</v>
      </c>
      <c r="CR8" s="15">
        <f>$AG$5</f>
        <v>220825</v>
      </c>
      <c r="CS8" s="15">
        <f>$AH$5</f>
        <v>25333</v>
      </c>
      <c r="CT8" s="15">
        <f>$AI$5</f>
        <v>3025</v>
      </c>
      <c r="CV8" s="15">
        <f>$Y$5</f>
        <v>13202860761145</v>
      </c>
      <c r="CW8" s="15">
        <f>$Z$5</f>
        <v>1367428536133</v>
      </c>
      <c r="CX8" s="15">
        <f>$AA$5</f>
        <v>142364319625</v>
      </c>
      <c r="CY8" s="54">
        <f>$AU$5</f>
        <v>920846.16</v>
      </c>
      <c r="CZ8" s="15">
        <f>$AC$5</f>
        <v>1574304985</v>
      </c>
      <c r="DA8" s="15">
        <f>$AD$5</f>
        <v>167731333</v>
      </c>
      <c r="DB8" s="15">
        <f>$AE$5</f>
        <v>18080425</v>
      </c>
      <c r="DC8" s="15">
        <f>$AF$5</f>
        <v>1978405</v>
      </c>
      <c r="DD8" s="15">
        <f>$AG$5</f>
        <v>220825</v>
      </c>
      <c r="DE8" s="15">
        <f>$AH$5</f>
        <v>25333</v>
      </c>
      <c r="DF8" s="15">
        <f>$AI$5</f>
        <v>3025</v>
      </c>
      <c r="DH8" s="15">
        <f>$Y$5</f>
        <v>13202860761145</v>
      </c>
      <c r="DI8" s="15">
        <f>$Z$5</f>
        <v>1367428536133</v>
      </c>
      <c r="DJ8" s="15">
        <f>$AA$5</f>
        <v>142364319625</v>
      </c>
      <c r="DK8" s="15">
        <f>$AB$5</f>
        <v>14914341925</v>
      </c>
      <c r="DL8" s="54">
        <f>$AU$5</f>
        <v>920846.16</v>
      </c>
      <c r="DM8" s="15">
        <f>$AD$5</f>
        <v>167731333</v>
      </c>
      <c r="DN8" s="15">
        <f>$AE$5</f>
        <v>18080425</v>
      </c>
      <c r="DO8" s="15">
        <f>$AF$5</f>
        <v>1978405</v>
      </c>
      <c r="DP8" s="15">
        <f>$AG$5</f>
        <v>220825</v>
      </c>
      <c r="DQ8" s="15">
        <f>$AH$5</f>
        <v>25333</v>
      </c>
      <c r="DR8" s="15">
        <f>$AI$5</f>
        <v>3025</v>
      </c>
      <c r="DT8" s="15">
        <f>$Y$5</f>
        <v>13202860761145</v>
      </c>
      <c r="DU8" s="15">
        <f>$Z$5</f>
        <v>1367428536133</v>
      </c>
      <c r="DV8" s="15">
        <f>$AA$5</f>
        <v>142364319625</v>
      </c>
      <c r="DW8" s="15">
        <f>$AB$5</f>
        <v>14914341925</v>
      </c>
      <c r="DX8" s="15">
        <f>$AC$5</f>
        <v>1574304985</v>
      </c>
      <c r="DY8" s="54">
        <f>$AU$5</f>
        <v>920846.16</v>
      </c>
      <c r="DZ8" s="15">
        <f>$AE$5</f>
        <v>18080425</v>
      </c>
      <c r="EA8" s="15">
        <f>$AF$5</f>
        <v>1978405</v>
      </c>
      <c r="EB8" s="15">
        <f>$AG$5</f>
        <v>220825</v>
      </c>
      <c r="EC8" s="15">
        <f>$AH$5</f>
        <v>25333</v>
      </c>
      <c r="ED8" s="15">
        <f>$AI$5</f>
        <v>3025</v>
      </c>
      <c r="EF8" s="15">
        <f>$Y$5</f>
        <v>13202860761145</v>
      </c>
      <c r="EG8" s="15">
        <f>$Z$5</f>
        <v>1367428536133</v>
      </c>
      <c r="EH8" s="15">
        <f>$AA$5</f>
        <v>142364319625</v>
      </c>
      <c r="EI8" s="15">
        <f>$AB$5</f>
        <v>14914341925</v>
      </c>
      <c r="EJ8" s="15">
        <f>$AC$5</f>
        <v>1574304985</v>
      </c>
      <c r="EK8" s="15">
        <f>$AD$5</f>
        <v>167731333</v>
      </c>
      <c r="EL8" s="54">
        <f>$AU$5</f>
        <v>920846.16</v>
      </c>
      <c r="EM8" s="15">
        <f>$AF$5</f>
        <v>1978405</v>
      </c>
      <c r="EN8" s="15">
        <f>$AG$5</f>
        <v>220825</v>
      </c>
      <c r="EO8" s="15">
        <f>$AH$5</f>
        <v>25333</v>
      </c>
      <c r="EP8" s="15">
        <f>$AI$5</f>
        <v>3025</v>
      </c>
      <c r="EQ8" s="15"/>
      <c r="ER8" s="15">
        <f>$Y$5</f>
        <v>13202860761145</v>
      </c>
      <c r="ES8" s="15">
        <f>$Z$5</f>
        <v>1367428536133</v>
      </c>
      <c r="ET8" s="15">
        <f>$AA$5</f>
        <v>142364319625</v>
      </c>
      <c r="EU8" s="15">
        <f>$AB$5</f>
        <v>14914341925</v>
      </c>
      <c r="EV8" s="15">
        <f>$AC$5</f>
        <v>1574304985</v>
      </c>
      <c r="EW8" s="15">
        <f>$AD$5</f>
        <v>167731333</v>
      </c>
      <c r="EX8" s="15">
        <f>$AE$5</f>
        <v>18080425</v>
      </c>
      <c r="EY8" s="54">
        <f>$AU$5</f>
        <v>920846.16</v>
      </c>
      <c r="EZ8" s="15">
        <f>$AG$5</f>
        <v>220825</v>
      </c>
      <c r="FA8" s="15">
        <f>$AH$5</f>
        <v>25333</v>
      </c>
      <c r="FB8" s="15">
        <f>$AI$5</f>
        <v>3025</v>
      </c>
      <c r="FD8" s="15">
        <f>$Y$5</f>
        <v>13202860761145</v>
      </c>
      <c r="FE8" s="15">
        <f>$Z$5</f>
        <v>1367428536133</v>
      </c>
      <c r="FF8" s="15">
        <f>$AA$5</f>
        <v>142364319625</v>
      </c>
      <c r="FG8" s="15">
        <f>$AB$5</f>
        <v>14914341925</v>
      </c>
      <c r="FH8" s="15">
        <f>$AC$5</f>
        <v>1574304985</v>
      </c>
      <c r="FI8" s="15">
        <f>$AD$5</f>
        <v>167731333</v>
      </c>
      <c r="FJ8" s="15">
        <f>$AE$5</f>
        <v>18080425</v>
      </c>
      <c r="FK8" s="15">
        <f>$AF$5</f>
        <v>1978405</v>
      </c>
      <c r="FL8" s="54">
        <f>$AU$5</f>
        <v>920846.16</v>
      </c>
      <c r="FM8" s="15">
        <f>$AH$5</f>
        <v>25333</v>
      </c>
      <c r="FN8" s="15">
        <f>$AI$5</f>
        <v>3025</v>
      </c>
      <c r="FP8" s="15">
        <f>$Y$5</f>
        <v>13202860761145</v>
      </c>
      <c r="FQ8" s="15">
        <f>$Z$5</f>
        <v>1367428536133</v>
      </c>
      <c r="FR8" s="15">
        <f>$AA$5</f>
        <v>142364319625</v>
      </c>
      <c r="FS8" s="15">
        <f>$AB$5</f>
        <v>14914341925</v>
      </c>
      <c r="FT8" s="15">
        <f>$AC$5</f>
        <v>1574304985</v>
      </c>
      <c r="FU8" s="15">
        <f>$AD$5</f>
        <v>167731333</v>
      </c>
      <c r="FV8" s="15">
        <f>$AE$5</f>
        <v>18080425</v>
      </c>
      <c r="FW8" s="15">
        <f>$AF$5</f>
        <v>1978405</v>
      </c>
      <c r="FX8" s="15">
        <f>$AG$5</f>
        <v>220825</v>
      </c>
      <c r="FY8" s="54">
        <f>$AU$5</f>
        <v>920846.16</v>
      </c>
      <c r="FZ8" s="15">
        <f>$AI$5</f>
        <v>3025</v>
      </c>
      <c r="GB8" s="15">
        <f>$Y$5</f>
        <v>13202860761145</v>
      </c>
      <c r="GC8" s="15">
        <f>$Z$5</f>
        <v>1367428536133</v>
      </c>
      <c r="GD8" s="15">
        <f>$AA$5</f>
        <v>142364319625</v>
      </c>
      <c r="GE8" s="15">
        <f>$AB$5</f>
        <v>14914341925</v>
      </c>
      <c r="GF8" s="15">
        <f>$AC$5</f>
        <v>1574304985</v>
      </c>
      <c r="GG8" s="15">
        <f>$AD$5</f>
        <v>167731333</v>
      </c>
      <c r="GH8" s="15">
        <f>$AE$5</f>
        <v>18080425</v>
      </c>
      <c r="GI8" s="15">
        <f>$AF$5</f>
        <v>1978405</v>
      </c>
      <c r="GJ8" s="15">
        <f>$AG$5</f>
        <v>220825</v>
      </c>
      <c r="GK8" s="15">
        <f>$AH$5</f>
        <v>25333</v>
      </c>
      <c r="GL8" s="54">
        <f>$AU$5</f>
        <v>920846.16</v>
      </c>
      <c r="GO8" s="6"/>
      <c r="HG8" s="3" t="e">
        <f ca="1">GG4/BE4</f>
        <v>#NAME?</v>
      </c>
      <c r="HJ8" s="3" t="e">
        <f ca="1">FT4/BD4</f>
        <v>#NAME?</v>
      </c>
      <c r="HM8" s="3" t="e">
        <f ca="1">FG4/BC4</f>
        <v>#NAME?</v>
      </c>
      <c r="HP8" s="3" t="e">
        <f ca="1">ET4/BB4</f>
        <v>#NAME?</v>
      </c>
      <c r="HS8" s="3" t="e">
        <f ca="1">EG4/BA4</f>
        <v>#NAME?</v>
      </c>
      <c r="HV8" s="110" t="e">
        <f ca="1">EF4/$AZ$4</f>
        <v>#NAME?</v>
      </c>
      <c r="HY8" s="3" t="e">
        <f t="shared" ca="1" si="47"/>
        <v>#NAME?</v>
      </c>
      <c r="HZ8" s="3" t="e">
        <f t="shared" ca="1" si="31"/>
        <v>#NAME?</v>
      </c>
      <c r="IA8" s="3" t="e">
        <f t="shared" ca="1" si="32"/>
        <v>#NAME?</v>
      </c>
      <c r="IB8" s="3" t="e">
        <f t="shared" ca="1" si="33"/>
        <v>#NAME?</v>
      </c>
      <c r="IC8" s="3" t="e">
        <f t="shared" ca="1" si="34"/>
        <v>#NAME?</v>
      </c>
      <c r="ID8" s="3" t="e">
        <f t="shared" ca="1" si="35"/>
        <v>#NAME?</v>
      </c>
      <c r="IE8" s="3" t="e">
        <f t="shared" ca="1" si="36"/>
        <v>#NAME?</v>
      </c>
      <c r="IF8" s="3" t="e">
        <f t="shared" ca="1" si="37"/>
        <v>#NAME?</v>
      </c>
      <c r="IG8" s="3" t="e">
        <f t="shared" ca="1" si="38"/>
        <v>#NAME?</v>
      </c>
      <c r="IH8" s="3" t="e">
        <f t="shared" ca="1" si="39"/>
        <v>#NAME?</v>
      </c>
      <c r="II8" s="3">
        <f t="shared" si="40"/>
        <v>6056.6598752066147</v>
      </c>
      <c r="IK8" s="17">
        <f>$D$8</f>
        <v>2.31</v>
      </c>
      <c r="IL8" s="23" t="e">
        <f t="shared" ca="1" si="41"/>
        <v>#NAME?</v>
      </c>
      <c r="IM8" s="23" t="e">
        <f t="shared" ca="1" si="41"/>
        <v>#NAME?</v>
      </c>
      <c r="IN8" s="23" t="e">
        <f t="shared" ca="1" si="41"/>
        <v>#NAME?</v>
      </c>
      <c r="IO8" s="23" t="e">
        <f t="shared" ca="1" si="41"/>
        <v>#NAME?</v>
      </c>
      <c r="IP8" s="23" t="e">
        <f t="shared" ca="1" si="41"/>
        <v>#NAME?</v>
      </c>
      <c r="IQ8" s="23" t="e">
        <f t="shared" ca="1" si="41"/>
        <v>#NAME?</v>
      </c>
      <c r="IR8" s="23" t="e">
        <f t="shared" ca="1" si="41"/>
        <v>#NAME?</v>
      </c>
      <c r="IS8" s="23" t="e">
        <f t="shared" ca="1" si="41"/>
        <v>#NAME?</v>
      </c>
      <c r="IT8" s="23" t="e">
        <f t="shared" ca="1" si="41"/>
        <v>#NAME?</v>
      </c>
      <c r="IV8" s="17">
        <f>$D$8</f>
        <v>2.31</v>
      </c>
      <c r="IW8" s="24" t="e">
        <f t="shared" ca="1" si="48"/>
        <v>#NAME?</v>
      </c>
      <c r="IX8" s="24" t="e">
        <f t="shared" ca="1" si="49"/>
        <v>#NAME?</v>
      </c>
      <c r="IY8" s="24" t="e">
        <f t="shared" ca="1" si="50"/>
        <v>#NAME?</v>
      </c>
      <c r="IZ8" s="24" t="e">
        <f t="shared" ca="1" si="51"/>
        <v>#NAME?</v>
      </c>
      <c r="JA8" s="24" t="e">
        <f t="shared" ca="1" si="52"/>
        <v>#NAME?</v>
      </c>
      <c r="JB8" s="24" t="e">
        <f t="shared" ca="1" si="53"/>
        <v>#NAME?</v>
      </c>
      <c r="JC8" s="24" t="e">
        <f t="shared" ca="1" si="54"/>
        <v>#NAME?</v>
      </c>
      <c r="JD8" s="24" t="e">
        <f t="shared" ca="1" si="55"/>
        <v>#NAME?</v>
      </c>
      <c r="JE8" s="24" t="e">
        <f t="shared" ca="1" si="56"/>
        <v>#NAME?</v>
      </c>
      <c r="JG8" s="17">
        <f>$D$8</f>
        <v>2.31</v>
      </c>
      <c r="JH8" s="24" t="e">
        <f t="shared" ca="1" si="42"/>
        <v>#NAME?</v>
      </c>
      <c r="JI8" s="24" t="e">
        <f t="shared" ca="1" si="42"/>
        <v>#NAME?</v>
      </c>
      <c r="JJ8" s="24" t="e">
        <f t="shared" ca="1" si="42"/>
        <v>#NAME?</v>
      </c>
      <c r="JK8" s="24" t="e">
        <f t="shared" ca="1" si="42"/>
        <v>#NAME?</v>
      </c>
      <c r="JL8" s="24" t="e">
        <f t="shared" ca="1" si="42"/>
        <v>#NAME?</v>
      </c>
      <c r="JM8" s="24" t="e">
        <f t="shared" ca="1" si="42"/>
        <v>#NAME?</v>
      </c>
      <c r="JN8" s="24" t="e">
        <f t="shared" ca="1" si="42"/>
        <v>#NAME?</v>
      </c>
      <c r="JO8" s="24" t="e">
        <f t="shared" ca="1" si="42"/>
        <v>#NAME?</v>
      </c>
      <c r="JP8" s="24" t="e">
        <f t="shared" ca="1" si="42"/>
        <v>#NAME?</v>
      </c>
      <c r="JR8" s="17">
        <f>$D$8</f>
        <v>2.31</v>
      </c>
      <c r="JS8" s="24" t="e">
        <f t="shared" ca="1" si="57"/>
        <v>#NAME?</v>
      </c>
      <c r="JT8" s="24" t="e">
        <f t="shared" ca="1" si="43"/>
        <v>#NAME?</v>
      </c>
      <c r="JU8" s="24" t="e">
        <f t="shared" ca="1" si="43"/>
        <v>#NAME?</v>
      </c>
      <c r="JV8" s="24" t="e">
        <f t="shared" ca="1" si="43"/>
        <v>#NAME?</v>
      </c>
      <c r="JW8" s="24" t="e">
        <f t="shared" ca="1" si="43"/>
        <v>#NAME?</v>
      </c>
      <c r="JX8" s="24" t="e">
        <f t="shared" ca="1" si="43"/>
        <v>#NAME?</v>
      </c>
      <c r="JY8" s="24" t="e">
        <f t="shared" ca="1" si="43"/>
        <v>#NAME?</v>
      </c>
      <c r="JZ8" s="24" t="e">
        <f t="shared" ca="1" si="43"/>
        <v>#NAME?</v>
      </c>
      <c r="KA8" s="24" t="e">
        <f t="shared" ca="1" si="43"/>
        <v>#NAME?</v>
      </c>
      <c r="KC8" s="17">
        <f>$D$8</f>
        <v>2.31</v>
      </c>
      <c r="KD8" s="24">
        <f t="shared" ca="1" si="58"/>
        <v>0</v>
      </c>
      <c r="KE8" s="24">
        <f t="shared" ca="1" si="44"/>
        <v>0</v>
      </c>
      <c r="KF8" s="24">
        <f t="shared" ca="1" si="44"/>
        <v>0</v>
      </c>
      <c r="KG8" s="24">
        <f t="shared" ca="1" si="44"/>
        <v>0</v>
      </c>
      <c r="KH8" s="24">
        <f t="shared" ca="1" si="44"/>
        <v>0</v>
      </c>
      <c r="KI8" s="24">
        <f t="shared" ca="1" si="44"/>
        <v>0</v>
      </c>
      <c r="KJ8" s="24">
        <f t="shared" ca="1" si="44"/>
        <v>0</v>
      </c>
      <c r="KK8" s="24">
        <f t="shared" ca="1" si="44"/>
        <v>0</v>
      </c>
      <c r="KL8" s="24">
        <f t="shared" ca="1" si="44"/>
        <v>0</v>
      </c>
      <c r="KO8"/>
      <c r="KP8"/>
      <c r="KQ8" s="187">
        <f t="shared" si="6"/>
        <v>5.27</v>
      </c>
      <c r="KR8" s="183">
        <f t="shared" si="6"/>
        <v>207.79</v>
      </c>
      <c r="KS8">
        <f t="shared" si="15"/>
        <v>27.772899999999996</v>
      </c>
      <c r="KT8">
        <f t="shared" si="16"/>
        <v>5.3365279543117889</v>
      </c>
      <c r="KU8">
        <f t="shared" si="17"/>
        <v>28.123502319223125</v>
      </c>
      <c r="KV8" s="49">
        <f t="shared" si="18"/>
        <v>193.73777079654454</v>
      </c>
      <c r="KW8">
        <f t="shared" si="19"/>
        <v>1281.0896414589888</v>
      </c>
      <c r="KX8">
        <f t="shared" si="20"/>
        <v>473.26024793388535</v>
      </c>
      <c r="KY8">
        <f t="shared" si="21"/>
        <v>1.6620303625532709</v>
      </c>
      <c r="KZ8">
        <f t="shared" si="22"/>
        <v>2.7623449260489568</v>
      </c>
      <c r="LA8">
        <f t="shared" si="23"/>
        <v>8.8694714906804872</v>
      </c>
      <c r="LB8" s="49" t="e">
        <f t="shared" si="24"/>
        <v>#NUM!</v>
      </c>
      <c r="LC8" t="e">
        <f t="shared" si="25"/>
        <v>#NUM!</v>
      </c>
      <c r="LD8"/>
      <c r="LE8"/>
      <c r="LF8"/>
      <c r="LG8"/>
      <c r="LH8"/>
      <c r="LI8"/>
      <c r="LJ8">
        <f>MDETERM(LH6:LI7)</f>
        <v>-200.99021875801557</v>
      </c>
      <c r="LK8" s="191">
        <f>LJ8/LJ9</f>
        <v>4.9719124914178528E-2</v>
      </c>
      <c r="LQ8" s="3" t="e">
        <f>$KZ$2</f>
        <v>#NUM!</v>
      </c>
      <c r="LR8" s="3" t="e">
        <f>$KY$2</f>
        <v>#NUM!</v>
      </c>
    </row>
    <row r="9" spans="1:332" ht="15.75" thickBot="1">
      <c r="A9" s="33">
        <f>COUNT($D$6:D9)/$B$4*$B$1</f>
        <v>4</v>
      </c>
      <c r="B9" s="3">
        <f t="shared" si="45"/>
        <v>4</v>
      </c>
      <c r="C9" s="3">
        <f t="shared" si="45"/>
        <v>3</v>
      </c>
      <c r="D9" s="4">
        <f>SALIDA!D9</f>
        <v>3.71</v>
      </c>
      <c r="E9" s="59">
        <f>SALIDA!E9</f>
        <v>176.49</v>
      </c>
      <c r="F9" s="20" t="e">
        <f ca="1">$E9-'MODELO DE 10o. GRADO'!F9</f>
        <v>#NAME?</v>
      </c>
      <c r="G9" s="20" t="e">
        <f ca="1">$E9-'MODELO DE 10o. GRADO'!G9</f>
        <v>#NAME?</v>
      </c>
      <c r="H9" s="20" t="e">
        <f ca="1">$E9-'MODELO DE 10o. GRADO'!H9</f>
        <v>#NAME?</v>
      </c>
      <c r="I9" s="20" t="e">
        <f ca="1">$E9-'MODELO DE 10o. GRADO'!I9</f>
        <v>#NAME?</v>
      </c>
      <c r="J9" s="20" t="e">
        <f ca="1">$E9-'MODELO DE 10o. GRADO'!J9</f>
        <v>#NAME?</v>
      </c>
      <c r="K9" s="20" t="e">
        <f ca="1">$E9-'MODELO DE 10o. GRADO'!K9</f>
        <v>#NAME?</v>
      </c>
      <c r="L9" s="20" t="e">
        <f ca="1">$E9-'MODELO DE 10o. GRADO'!L9</f>
        <v>#NAME?</v>
      </c>
      <c r="M9" s="20" t="e">
        <f ca="1">$E9-'MODELO DE 10o. GRADO'!M9</f>
        <v>#NAME?</v>
      </c>
      <c r="N9" s="20" t="e">
        <f ca="1">$E9-'MODELO DE 10o. GRADO'!N9</f>
        <v>#NAME?</v>
      </c>
      <c r="O9" s="20" t="e">
        <f ca="1">$E9-'MODELO DE 10o. GRADO'!O9</f>
        <v>#NAME?</v>
      </c>
      <c r="P9" s="20" t="e">
        <f>$E9-'MODELO DE 10o. GRADO'!P9</f>
        <v>#NUM!</v>
      </c>
      <c r="Q9" s="20" t="e">
        <f>$E9-'MODELO DE 10o. GRADO'!Q9</f>
        <v>#NUM!</v>
      </c>
      <c r="R9" s="21">
        <f t="shared" si="26"/>
        <v>3486784401</v>
      </c>
      <c r="S9" s="21">
        <f t="shared" si="26"/>
        <v>1162261467</v>
      </c>
      <c r="T9" s="21">
        <f t="shared" si="26"/>
        <v>387420489</v>
      </c>
      <c r="U9" s="21">
        <f t="shared" si="26"/>
        <v>129140163</v>
      </c>
      <c r="V9" s="21">
        <f t="shared" si="26"/>
        <v>43046721</v>
      </c>
      <c r="W9" s="21">
        <f t="shared" si="26"/>
        <v>14348907</v>
      </c>
      <c r="X9" s="21">
        <f t="shared" si="26"/>
        <v>4782969</v>
      </c>
      <c r="Y9" s="21">
        <f t="shared" si="26"/>
        <v>1594323</v>
      </c>
      <c r="Z9" s="21">
        <f t="shared" si="26"/>
        <v>531441</v>
      </c>
      <c r="AA9" s="21">
        <f t="shared" si="26"/>
        <v>177147</v>
      </c>
      <c r="AB9" s="21">
        <f t="shared" si="26"/>
        <v>59049</v>
      </c>
      <c r="AC9" s="21">
        <f t="shared" si="26"/>
        <v>19683</v>
      </c>
      <c r="AD9" s="21">
        <f t="shared" si="26"/>
        <v>6561</v>
      </c>
      <c r="AE9" s="21">
        <f t="shared" si="26"/>
        <v>2187</v>
      </c>
      <c r="AF9" s="21">
        <f t="shared" si="26"/>
        <v>729</v>
      </c>
      <c r="AG9" s="21">
        <f t="shared" si="26"/>
        <v>243</v>
      </c>
      <c r="AH9" s="21">
        <f t="shared" si="26"/>
        <v>81</v>
      </c>
      <c r="AI9" s="21">
        <f t="shared" si="26"/>
        <v>27</v>
      </c>
      <c r="AJ9" s="21">
        <f t="shared" si="27"/>
        <v>9</v>
      </c>
      <c r="AK9" s="32">
        <f t="shared" si="46"/>
        <v>3</v>
      </c>
      <c r="AL9" s="21">
        <f t="shared" si="28"/>
        <v>1</v>
      </c>
      <c r="AM9" s="22"/>
      <c r="AN9" s="109">
        <f t="shared" si="29"/>
        <v>10421558.01</v>
      </c>
      <c r="AO9" s="109">
        <f t="shared" si="29"/>
        <v>3473852.6700000004</v>
      </c>
      <c r="AP9" s="3">
        <f t="shared" si="29"/>
        <v>1157950.8900000001</v>
      </c>
      <c r="AQ9" s="3">
        <f t="shared" si="29"/>
        <v>385983.63</v>
      </c>
      <c r="AR9" s="3">
        <f t="shared" si="29"/>
        <v>128661.21</v>
      </c>
      <c r="AS9" s="3">
        <f t="shared" si="29"/>
        <v>42887.07</v>
      </c>
      <c r="AT9" s="3">
        <f t="shared" si="29"/>
        <v>14295.69</v>
      </c>
      <c r="AU9" s="3">
        <f t="shared" si="29"/>
        <v>4765.2300000000005</v>
      </c>
      <c r="AV9" s="3">
        <f t="shared" si="29"/>
        <v>1588.41</v>
      </c>
      <c r="AW9" s="3">
        <f t="shared" si="29"/>
        <v>529.47</v>
      </c>
      <c r="AX9" s="3">
        <f t="shared" si="30"/>
        <v>176.49</v>
      </c>
      <c r="AZ9" s="15">
        <f>$X$5</f>
        <v>128037802953445</v>
      </c>
      <c r="BA9" s="15">
        <f>$Y$5</f>
        <v>13202860761145</v>
      </c>
      <c r="BB9" s="15">
        <f>$Z$5</f>
        <v>1367428536133</v>
      </c>
      <c r="BC9" s="15">
        <f>$AA$5</f>
        <v>142364319625</v>
      </c>
      <c r="BD9" s="15">
        <f>$AB$5</f>
        <v>14914341925</v>
      </c>
      <c r="BE9" s="15">
        <f>$AC$5</f>
        <v>1574304985</v>
      </c>
      <c r="BF9" s="15">
        <f>$AD$5</f>
        <v>167731333</v>
      </c>
      <c r="BG9" s="15">
        <f>$AE$5</f>
        <v>18080425</v>
      </c>
      <c r="BH9" s="15">
        <f>$AF$5</f>
        <v>1978405</v>
      </c>
      <c r="BI9" s="15">
        <f>$AG$5</f>
        <v>220825</v>
      </c>
      <c r="BJ9" s="15">
        <f>$AH$5</f>
        <v>25333</v>
      </c>
      <c r="BL9" s="54">
        <f>$AT$5</f>
        <v>7940769.2799999993</v>
      </c>
      <c r="BM9" s="15">
        <f>$Y$5</f>
        <v>13202860761145</v>
      </c>
      <c r="BN9" s="15">
        <f>$Z$5</f>
        <v>1367428536133</v>
      </c>
      <c r="BO9" s="15">
        <f>$AA$5</f>
        <v>142364319625</v>
      </c>
      <c r="BP9" s="15">
        <f>$AB$5</f>
        <v>14914341925</v>
      </c>
      <c r="BQ9" s="15">
        <f>$AC$5</f>
        <v>1574304985</v>
      </c>
      <c r="BR9" s="15">
        <f>$AD$5</f>
        <v>167731333</v>
      </c>
      <c r="BS9" s="15">
        <f>$AE$5</f>
        <v>18080425</v>
      </c>
      <c r="BT9" s="15">
        <f>$AF$5</f>
        <v>1978405</v>
      </c>
      <c r="BU9" s="15">
        <f>$AG$5</f>
        <v>220825</v>
      </c>
      <c r="BV9" s="15">
        <f>$AH$5</f>
        <v>25333</v>
      </c>
      <c r="BW9" s="15"/>
      <c r="BX9" s="15">
        <f>$X$5</f>
        <v>128037802953445</v>
      </c>
      <c r="BY9" s="54">
        <f>$AT$5</f>
        <v>7940769.2799999993</v>
      </c>
      <c r="BZ9" s="15">
        <f>$Z$5</f>
        <v>1367428536133</v>
      </c>
      <c r="CA9" s="15">
        <f>$AA$5</f>
        <v>142364319625</v>
      </c>
      <c r="CB9" s="15">
        <f>$AB$5</f>
        <v>14914341925</v>
      </c>
      <c r="CC9" s="15">
        <f>$AC$5</f>
        <v>1574304985</v>
      </c>
      <c r="CD9" s="15">
        <f>$AD$5</f>
        <v>167731333</v>
      </c>
      <c r="CE9" s="15">
        <f>$AE$5</f>
        <v>18080425</v>
      </c>
      <c r="CF9" s="15">
        <f>$AF$5</f>
        <v>1978405</v>
      </c>
      <c r="CG9" s="15">
        <f>$AG$5</f>
        <v>220825</v>
      </c>
      <c r="CH9" s="15">
        <f>$AH$5</f>
        <v>25333</v>
      </c>
      <c r="CJ9" s="15">
        <f>$X$5</f>
        <v>128037802953445</v>
      </c>
      <c r="CK9" s="15">
        <f>$Y$5</f>
        <v>13202860761145</v>
      </c>
      <c r="CL9" s="54">
        <f>$AT$5</f>
        <v>7940769.2799999993</v>
      </c>
      <c r="CM9" s="15">
        <f>$AA$5</f>
        <v>142364319625</v>
      </c>
      <c r="CN9" s="15">
        <f>$AB$5</f>
        <v>14914341925</v>
      </c>
      <c r="CO9" s="15">
        <f>$AC$5</f>
        <v>1574304985</v>
      </c>
      <c r="CP9" s="15">
        <f>$AD$5</f>
        <v>167731333</v>
      </c>
      <c r="CQ9" s="15">
        <f>$AE$5</f>
        <v>18080425</v>
      </c>
      <c r="CR9" s="15">
        <f>$AF$5</f>
        <v>1978405</v>
      </c>
      <c r="CS9" s="15">
        <f>$AG$5</f>
        <v>220825</v>
      </c>
      <c r="CT9" s="15">
        <f>$AH$5</f>
        <v>25333</v>
      </c>
      <c r="CV9" s="15">
        <f>$X$5</f>
        <v>128037802953445</v>
      </c>
      <c r="CW9" s="15">
        <f>$Y$5</f>
        <v>13202860761145</v>
      </c>
      <c r="CX9" s="15">
        <f>$Z$5</f>
        <v>1367428536133</v>
      </c>
      <c r="CY9" s="54">
        <f>$AT$5</f>
        <v>7940769.2799999993</v>
      </c>
      <c r="CZ9" s="15">
        <f>$AB$5</f>
        <v>14914341925</v>
      </c>
      <c r="DA9" s="15">
        <f>$AC$5</f>
        <v>1574304985</v>
      </c>
      <c r="DB9" s="15">
        <f>$AD$5</f>
        <v>167731333</v>
      </c>
      <c r="DC9" s="15">
        <f>$AE$5</f>
        <v>18080425</v>
      </c>
      <c r="DD9" s="15">
        <f>$AF$5</f>
        <v>1978405</v>
      </c>
      <c r="DE9" s="15">
        <f>$AG$5</f>
        <v>220825</v>
      </c>
      <c r="DF9" s="15">
        <f>$AH$5</f>
        <v>25333</v>
      </c>
      <c r="DH9" s="15">
        <f>$X$5</f>
        <v>128037802953445</v>
      </c>
      <c r="DI9" s="15">
        <f>$Y$5</f>
        <v>13202860761145</v>
      </c>
      <c r="DJ9" s="15">
        <f>$Z$5</f>
        <v>1367428536133</v>
      </c>
      <c r="DK9" s="15">
        <f>$AA$5</f>
        <v>142364319625</v>
      </c>
      <c r="DL9" s="54">
        <f>$AT$5</f>
        <v>7940769.2799999993</v>
      </c>
      <c r="DM9" s="15">
        <f>$AC$5</f>
        <v>1574304985</v>
      </c>
      <c r="DN9" s="15">
        <f>$AD$5</f>
        <v>167731333</v>
      </c>
      <c r="DO9" s="15">
        <f>$AE$5</f>
        <v>18080425</v>
      </c>
      <c r="DP9" s="15">
        <f>$AF$5</f>
        <v>1978405</v>
      </c>
      <c r="DQ9" s="15">
        <f>$AG$5</f>
        <v>220825</v>
      </c>
      <c r="DR9" s="15">
        <f>$AH$5</f>
        <v>25333</v>
      </c>
      <c r="DT9" s="15">
        <f>$X$5</f>
        <v>128037802953445</v>
      </c>
      <c r="DU9" s="15">
        <f>$Y$5</f>
        <v>13202860761145</v>
      </c>
      <c r="DV9" s="15">
        <f>$Z$5</f>
        <v>1367428536133</v>
      </c>
      <c r="DW9" s="15">
        <f>$AA$5</f>
        <v>142364319625</v>
      </c>
      <c r="DX9" s="15">
        <f>$AB$5</f>
        <v>14914341925</v>
      </c>
      <c r="DY9" s="54">
        <f>$AT$5</f>
        <v>7940769.2799999993</v>
      </c>
      <c r="DZ9" s="15">
        <f>$AD$5</f>
        <v>167731333</v>
      </c>
      <c r="EA9" s="15">
        <f>$AE$5</f>
        <v>18080425</v>
      </c>
      <c r="EB9" s="15">
        <f>$AF$5</f>
        <v>1978405</v>
      </c>
      <c r="EC9" s="15">
        <f>$AG$5</f>
        <v>220825</v>
      </c>
      <c r="ED9" s="15">
        <f>$AH$5</f>
        <v>25333</v>
      </c>
      <c r="EF9" s="15">
        <f>$X$5</f>
        <v>128037802953445</v>
      </c>
      <c r="EG9" s="15">
        <f>$Y$5</f>
        <v>13202860761145</v>
      </c>
      <c r="EH9" s="15">
        <f>$Z$5</f>
        <v>1367428536133</v>
      </c>
      <c r="EI9" s="15">
        <f>$AA$5</f>
        <v>142364319625</v>
      </c>
      <c r="EJ9" s="15">
        <f>$AB$5</f>
        <v>14914341925</v>
      </c>
      <c r="EK9" s="15">
        <f>$AC$5</f>
        <v>1574304985</v>
      </c>
      <c r="EL9" s="54">
        <f>$AT$5</f>
        <v>7940769.2799999993</v>
      </c>
      <c r="EM9" s="15">
        <f>$AE$5</f>
        <v>18080425</v>
      </c>
      <c r="EN9" s="15">
        <f>$AF$5</f>
        <v>1978405</v>
      </c>
      <c r="EO9" s="15">
        <f>$AG$5</f>
        <v>220825</v>
      </c>
      <c r="EP9" s="15">
        <f>$AH$5</f>
        <v>25333</v>
      </c>
      <c r="EQ9" s="15"/>
      <c r="ER9" s="15">
        <f>$X$5</f>
        <v>128037802953445</v>
      </c>
      <c r="ES9" s="15">
        <f>$Y$5</f>
        <v>13202860761145</v>
      </c>
      <c r="ET9" s="15">
        <f>$Z$5</f>
        <v>1367428536133</v>
      </c>
      <c r="EU9" s="15">
        <f>$AA$5</f>
        <v>142364319625</v>
      </c>
      <c r="EV9" s="15">
        <f>$AB$5</f>
        <v>14914341925</v>
      </c>
      <c r="EW9" s="15">
        <f>$AC$5</f>
        <v>1574304985</v>
      </c>
      <c r="EX9" s="15">
        <f>$AD$5</f>
        <v>167731333</v>
      </c>
      <c r="EY9" s="54">
        <f>$AT$5</f>
        <v>7940769.2799999993</v>
      </c>
      <c r="EZ9" s="15">
        <f>$AF$5</f>
        <v>1978405</v>
      </c>
      <c r="FA9" s="15">
        <f>$AG$5</f>
        <v>220825</v>
      </c>
      <c r="FB9" s="15">
        <f>$AH$5</f>
        <v>25333</v>
      </c>
      <c r="FD9" s="15">
        <f>$X$5</f>
        <v>128037802953445</v>
      </c>
      <c r="FE9" s="15">
        <f>$Y$5</f>
        <v>13202860761145</v>
      </c>
      <c r="FF9" s="15">
        <f>$Z$5</f>
        <v>1367428536133</v>
      </c>
      <c r="FG9" s="15">
        <f>$AA$5</f>
        <v>142364319625</v>
      </c>
      <c r="FH9" s="15">
        <f>$AB$5</f>
        <v>14914341925</v>
      </c>
      <c r="FI9" s="15">
        <f>$AC$5</f>
        <v>1574304985</v>
      </c>
      <c r="FJ9" s="15">
        <f>$AD$5</f>
        <v>167731333</v>
      </c>
      <c r="FK9" s="15">
        <f>$AE$5</f>
        <v>18080425</v>
      </c>
      <c r="FL9" s="54">
        <f>$AT$5</f>
        <v>7940769.2799999993</v>
      </c>
      <c r="FM9" s="15">
        <f>$AG$5</f>
        <v>220825</v>
      </c>
      <c r="FN9" s="15">
        <f>$AH$5</f>
        <v>25333</v>
      </c>
      <c r="FP9" s="15">
        <f>$X$5</f>
        <v>128037802953445</v>
      </c>
      <c r="FQ9" s="15">
        <f>$Y$5</f>
        <v>13202860761145</v>
      </c>
      <c r="FR9" s="15">
        <f>$Z$5</f>
        <v>1367428536133</v>
      </c>
      <c r="FS9" s="15">
        <f>$AA$5</f>
        <v>142364319625</v>
      </c>
      <c r="FT9" s="15">
        <f>$AB$5</f>
        <v>14914341925</v>
      </c>
      <c r="FU9" s="15">
        <f>$AC$5</f>
        <v>1574304985</v>
      </c>
      <c r="FV9" s="15">
        <f>$AD$5</f>
        <v>167731333</v>
      </c>
      <c r="FW9" s="15">
        <f>$AE$5</f>
        <v>18080425</v>
      </c>
      <c r="FX9" s="15">
        <f>$AF$5</f>
        <v>1978405</v>
      </c>
      <c r="FY9" s="54">
        <f>$AT$5</f>
        <v>7940769.2799999993</v>
      </c>
      <c r="FZ9" s="15">
        <f>$AH$5</f>
        <v>25333</v>
      </c>
      <c r="GB9" s="15">
        <f>$X$5</f>
        <v>128037802953445</v>
      </c>
      <c r="GC9" s="15">
        <f>$Y$5</f>
        <v>13202860761145</v>
      </c>
      <c r="GD9" s="15">
        <f>$Z$5</f>
        <v>1367428536133</v>
      </c>
      <c r="GE9" s="15">
        <f>$AA$5</f>
        <v>142364319625</v>
      </c>
      <c r="GF9" s="15">
        <f>$AB$5</f>
        <v>14914341925</v>
      </c>
      <c r="GG9" s="15">
        <f>$AC$5</f>
        <v>1574304985</v>
      </c>
      <c r="GH9" s="15">
        <f>$AD$5</f>
        <v>167731333</v>
      </c>
      <c r="GI9" s="15">
        <f>$AE$5</f>
        <v>18080425</v>
      </c>
      <c r="GJ9" s="15">
        <f>$AF$5</f>
        <v>1978405</v>
      </c>
      <c r="GK9" s="15">
        <f>$AG$5</f>
        <v>220825</v>
      </c>
      <c r="GL9" s="54">
        <f>$AT$5</f>
        <v>7940769.2799999993</v>
      </c>
      <c r="GR9" s="3" t="e">
        <f ca="1">GK4/BI4</f>
        <v>#NAME?</v>
      </c>
      <c r="GZ9" s="6"/>
      <c r="HA9" s="3" t="e">
        <f ca="1">GI4/BG4</f>
        <v>#NAME?</v>
      </c>
      <c r="HJ9" s="3" t="e">
        <f ca="1">GF4/BD4</f>
        <v>#NAME?</v>
      </c>
      <c r="HM9" s="3" t="e">
        <f ca="1">FS4/BC4</f>
        <v>#NAME?</v>
      </c>
      <c r="HP9" s="3" t="e">
        <f ca="1">FF4/BB4</f>
        <v>#NAME?</v>
      </c>
      <c r="HS9" s="3" t="e">
        <f ca="1">ES4/BA4</f>
        <v>#NAME?</v>
      </c>
      <c r="HV9" s="110" t="e">
        <f ca="1">ER4/$AZ$4</f>
        <v>#NAME?</v>
      </c>
      <c r="HY9" s="3" t="e">
        <f t="shared" ca="1" si="47"/>
        <v>#NAME?</v>
      </c>
      <c r="HZ9" s="3" t="e">
        <f t="shared" ca="1" si="31"/>
        <v>#NAME?</v>
      </c>
      <c r="IA9" s="3" t="e">
        <f t="shared" ca="1" si="32"/>
        <v>#NAME?</v>
      </c>
      <c r="IB9" s="3" t="e">
        <f t="shared" ca="1" si="33"/>
        <v>#NAME?</v>
      </c>
      <c r="IC9" s="3" t="e">
        <f t="shared" ca="1" si="34"/>
        <v>#NAME?</v>
      </c>
      <c r="ID9" s="3" t="e">
        <f t="shared" ca="1" si="35"/>
        <v>#NAME?</v>
      </c>
      <c r="IE9" s="3" t="e">
        <f t="shared" ca="1" si="36"/>
        <v>#NAME?</v>
      </c>
      <c r="IF9" s="3" t="e">
        <f t="shared" ca="1" si="37"/>
        <v>#NAME?</v>
      </c>
      <c r="IG9" s="3" t="e">
        <f t="shared" ca="1" si="38"/>
        <v>#NAME?</v>
      </c>
      <c r="IH9" s="3" t="e">
        <f t="shared" ca="1" si="39"/>
        <v>#NAME?</v>
      </c>
      <c r="II9" s="3">
        <f t="shared" si="40"/>
        <v>2814.7847933884304</v>
      </c>
      <c r="IK9" s="17">
        <f>$D$9</f>
        <v>3.71</v>
      </c>
      <c r="IL9" s="23" t="e">
        <f t="shared" ca="1" si="41"/>
        <v>#NAME?</v>
      </c>
      <c r="IM9" s="23" t="e">
        <f t="shared" ca="1" si="41"/>
        <v>#NAME?</v>
      </c>
      <c r="IN9" s="23" t="e">
        <f t="shared" ca="1" si="41"/>
        <v>#NAME?</v>
      </c>
      <c r="IO9" s="23" t="e">
        <f t="shared" ca="1" si="41"/>
        <v>#NAME?</v>
      </c>
      <c r="IP9" s="23" t="e">
        <f t="shared" ca="1" si="41"/>
        <v>#NAME?</v>
      </c>
      <c r="IQ9" s="23" t="e">
        <f t="shared" ca="1" si="41"/>
        <v>#NAME?</v>
      </c>
      <c r="IR9" s="23" t="e">
        <f t="shared" ca="1" si="41"/>
        <v>#NAME?</v>
      </c>
      <c r="IS9" s="23" t="e">
        <f t="shared" ca="1" si="41"/>
        <v>#NAME?</v>
      </c>
      <c r="IT9" s="23" t="e">
        <f t="shared" ca="1" si="41"/>
        <v>#NAME?</v>
      </c>
      <c r="IV9" s="17">
        <f>$D$9</f>
        <v>3.71</v>
      </c>
      <c r="IW9" s="24" t="e">
        <f t="shared" ca="1" si="48"/>
        <v>#NAME?</v>
      </c>
      <c r="IX9" s="24" t="e">
        <f t="shared" ca="1" si="49"/>
        <v>#NAME?</v>
      </c>
      <c r="IY9" s="24" t="e">
        <f t="shared" ca="1" si="50"/>
        <v>#NAME?</v>
      </c>
      <c r="IZ9" s="24" t="e">
        <f t="shared" ca="1" si="51"/>
        <v>#NAME?</v>
      </c>
      <c r="JA9" s="24" t="e">
        <f t="shared" ca="1" si="52"/>
        <v>#NAME?</v>
      </c>
      <c r="JB9" s="24" t="e">
        <f t="shared" ca="1" si="53"/>
        <v>#NAME?</v>
      </c>
      <c r="JC9" s="24" t="e">
        <f t="shared" ca="1" si="54"/>
        <v>#NAME?</v>
      </c>
      <c r="JD9" s="24" t="e">
        <f t="shared" ca="1" si="55"/>
        <v>#NAME?</v>
      </c>
      <c r="JE9" s="24" t="e">
        <f t="shared" ca="1" si="56"/>
        <v>#NAME?</v>
      </c>
      <c r="JG9" s="17">
        <f>$D$9</f>
        <v>3.71</v>
      </c>
      <c r="JH9" s="24" t="e">
        <f t="shared" ca="1" si="42"/>
        <v>#NAME?</v>
      </c>
      <c r="JI9" s="24" t="e">
        <f t="shared" ca="1" si="42"/>
        <v>#NAME?</v>
      </c>
      <c r="JJ9" s="24" t="e">
        <f t="shared" ca="1" si="42"/>
        <v>#NAME?</v>
      </c>
      <c r="JK9" s="24" t="e">
        <f t="shared" ca="1" si="42"/>
        <v>#NAME?</v>
      </c>
      <c r="JL9" s="24" t="e">
        <f t="shared" ca="1" si="42"/>
        <v>#NAME?</v>
      </c>
      <c r="JM9" s="24" t="e">
        <f t="shared" ca="1" si="42"/>
        <v>#NAME?</v>
      </c>
      <c r="JN9" s="24" t="e">
        <f t="shared" ca="1" si="42"/>
        <v>#NAME?</v>
      </c>
      <c r="JO9" s="24" t="e">
        <f t="shared" ca="1" si="42"/>
        <v>#NAME?</v>
      </c>
      <c r="JP9" s="24" t="e">
        <f t="shared" ca="1" si="42"/>
        <v>#NAME?</v>
      </c>
      <c r="JR9" s="17">
        <f>$D$9</f>
        <v>3.71</v>
      </c>
      <c r="JS9" s="24" t="e">
        <f t="shared" ca="1" si="57"/>
        <v>#NAME?</v>
      </c>
      <c r="JT9" s="24" t="e">
        <f t="shared" ca="1" si="43"/>
        <v>#NAME?</v>
      </c>
      <c r="JU9" s="24" t="e">
        <f t="shared" ca="1" si="43"/>
        <v>#NAME?</v>
      </c>
      <c r="JV9" s="24" t="e">
        <f t="shared" ca="1" si="43"/>
        <v>#NAME?</v>
      </c>
      <c r="JW9" s="24" t="e">
        <f t="shared" ca="1" si="43"/>
        <v>#NAME?</v>
      </c>
      <c r="JX9" s="24" t="e">
        <f t="shared" ca="1" si="43"/>
        <v>#NAME?</v>
      </c>
      <c r="JY9" s="24" t="e">
        <f t="shared" ca="1" si="43"/>
        <v>#NAME?</v>
      </c>
      <c r="JZ9" s="24" t="e">
        <f t="shared" ca="1" si="43"/>
        <v>#NAME?</v>
      </c>
      <c r="KA9" s="24" t="e">
        <f t="shared" ca="1" si="43"/>
        <v>#NAME?</v>
      </c>
      <c r="KC9" s="17">
        <f>$D$9</f>
        <v>3.71</v>
      </c>
      <c r="KD9" s="24">
        <f t="shared" ca="1" si="58"/>
        <v>0</v>
      </c>
      <c r="KE9" s="24">
        <f t="shared" ca="1" si="44"/>
        <v>0</v>
      </c>
      <c r="KF9" s="24">
        <f t="shared" ca="1" si="44"/>
        <v>0</v>
      </c>
      <c r="KG9" s="24">
        <f t="shared" ca="1" si="44"/>
        <v>0</v>
      </c>
      <c r="KH9" s="24">
        <f t="shared" ca="1" si="44"/>
        <v>0</v>
      </c>
      <c r="KI9" s="24">
        <f t="shared" ca="1" si="44"/>
        <v>0</v>
      </c>
      <c r="KJ9" s="24">
        <f t="shared" ca="1" si="44"/>
        <v>0</v>
      </c>
      <c r="KK9" s="24">
        <f t="shared" ca="1" si="44"/>
        <v>0</v>
      </c>
      <c r="KL9" s="24">
        <f t="shared" ca="1" si="44"/>
        <v>0</v>
      </c>
      <c r="KO9"/>
      <c r="KP9"/>
      <c r="KQ9" s="187">
        <f t="shared" si="6"/>
        <v>7.01</v>
      </c>
      <c r="KR9" s="183">
        <f t="shared" si="6"/>
        <v>226.54</v>
      </c>
      <c r="KS9">
        <f t="shared" si="15"/>
        <v>49.140099999999997</v>
      </c>
      <c r="KT9">
        <f t="shared" si="16"/>
        <v>5.4229215297725677</v>
      </c>
      <c r="KU9">
        <f t="shared" si="17"/>
        <v>38.0146799237057</v>
      </c>
      <c r="KV9" s="49">
        <f t="shared" si="18"/>
        <v>211.24462563289367</v>
      </c>
      <c r="KW9">
        <f t="shared" si="19"/>
        <v>334.35796572990125</v>
      </c>
      <c r="KX9">
        <f t="shared" si="20"/>
        <v>9.0272933884298983</v>
      </c>
      <c r="KY9">
        <f t="shared" si="21"/>
        <v>1.9473377010464987</v>
      </c>
      <c r="KZ9">
        <f t="shared" si="22"/>
        <v>3.7921241219170629</v>
      </c>
      <c r="LA9">
        <f t="shared" si="23"/>
        <v>10.560259544742873</v>
      </c>
      <c r="LB9" s="49" t="e">
        <f t="shared" si="24"/>
        <v>#NUM!</v>
      </c>
      <c r="LC9" t="e">
        <f t="shared" si="25"/>
        <v>#NUM!</v>
      </c>
      <c r="LD9"/>
      <c r="LE9"/>
      <c r="LF9"/>
      <c r="LG9"/>
      <c r="LH9">
        <f>$KQ$2</f>
        <v>86.13</v>
      </c>
      <c r="LI9">
        <f>$KP$3</f>
        <v>11</v>
      </c>
      <c r="LJ9">
        <f>MDETERM(LH9:LI10)</f>
        <v>-4042.5131999999999</v>
      </c>
      <c r="LK9"/>
    </row>
    <row r="10" spans="1:332" ht="15.75" thickBot="1">
      <c r="A10" s="33">
        <f>COUNT($D$6:D10)/$B$4*$B$1</f>
        <v>5</v>
      </c>
      <c r="B10" s="3">
        <f t="shared" si="45"/>
        <v>5</v>
      </c>
      <c r="C10" s="3">
        <f t="shared" si="45"/>
        <v>4</v>
      </c>
      <c r="D10" s="4">
        <f>SALIDA!D10</f>
        <v>5.27</v>
      </c>
      <c r="E10" s="59">
        <f>SALIDA!E10</f>
        <v>207.79</v>
      </c>
      <c r="F10" s="20" t="e">
        <f ca="1">$E10-'MODELO DE 10o. GRADO'!F10</f>
        <v>#NAME?</v>
      </c>
      <c r="G10" s="20" t="e">
        <f ca="1">$E10-'MODELO DE 10o. GRADO'!G10</f>
        <v>#NAME?</v>
      </c>
      <c r="H10" s="20" t="e">
        <f ca="1">$E10-'MODELO DE 10o. GRADO'!H10</f>
        <v>#NAME?</v>
      </c>
      <c r="I10" s="20" t="e">
        <f ca="1">$E10-'MODELO DE 10o. GRADO'!I10</f>
        <v>#NAME?</v>
      </c>
      <c r="J10" s="20" t="e">
        <f ca="1">$E10-'MODELO DE 10o. GRADO'!J10</f>
        <v>#NAME?</v>
      </c>
      <c r="K10" s="20" t="e">
        <f ca="1">$E10-'MODELO DE 10o. GRADO'!K10</f>
        <v>#NAME?</v>
      </c>
      <c r="L10" s="20" t="e">
        <f ca="1">$E10-'MODELO DE 10o. GRADO'!L10</f>
        <v>#NAME?</v>
      </c>
      <c r="M10" s="20" t="e">
        <f ca="1">$E10-'MODELO DE 10o. GRADO'!M10</f>
        <v>#NAME?</v>
      </c>
      <c r="N10" s="20" t="e">
        <f ca="1">$E10-'MODELO DE 10o. GRADO'!N10</f>
        <v>#NAME?</v>
      </c>
      <c r="O10" s="20" t="e">
        <f ca="1">$E10-'MODELO DE 10o. GRADO'!O10</f>
        <v>#NAME?</v>
      </c>
      <c r="P10" s="20" t="e">
        <f>$E10-'MODELO DE 10o. GRADO'!P10</f>
        <v>#NUM!</v>
      </c>
      <c r="Q10" s="20" t="e">
        <f>$E10-'MODELO DE 10o. GRADO'!Q10</f>
        <v>#NUM!</v>
      </c>
      <c r="R10" s="21">
        <f t="shared" si="26"/>
        <v>1099511627776</v>
      </c>
      <c r="S10" s="21">
        <f t="shared" si="26"/>
        <v>274877906944</v>
      </c>
      <c r="T10" s="21">
        <f t="shared" si="26"/>
        <v>68719476736</v>
      </c>
      <c r="U10" s="21">
        <f t="shared" si="26"/>
        <v>17179869184</v>
      </c>
      <c r="V10" s="21">
        <f t="shared" si="26"/>
        <v>4294967296</v>
      </c>
      <c r="W10" s="21">
        <f t="shared" si="26"/>
        <v>1073741824</v>
      </c>
      <c r="X10" s="21">
        <f t="shared" si="26"/>
        <v>268435456</v>
      </c>
      <c r="Y10" s="21">
        <f t="shared" si="26"/>
        <v>67108864</v>
      </c>
      <c r="Z10" s="21">
        <f t="shared" si="26"/>
        <v>16777216</v>
      </c>
      <c r="AA10" s="21">
        <f t="shared" si="26"/>
        <v>4194304</v>
      </c>
      <c r="AB10" s="21">
        <f t="shared" si="26"/>
        <v>1048576</v>
      </c>
      <c r="AC10" s="21">
        <f t="shared" si="26"/>
        <v>262144</v>
      </c>
      <c r="AD10" s="21">
        <f t="shared" si="26"/>
        <v>65536</v>
      </c>
      <c r="AE10" s="21">
        <f t="shared" si="26"/>
        <v>16384</v>
      </c>
      <c r="AF10" s="21">
        <f t="shared" si="26"/>
        <v>4096</v>
      </c>
      <c r="AG10" s="21">
        <f t="shared" si="26"/>
        <v>1024</v>
      </c>
      <c r="AH10" s="21">
        <f t="shared" si="26"/>
        <v>256</v>
      </c>
      <c r="AI10" s="21">
        <f t="shared" si="26"/>
        <v>64</v>
      </c>
      <c r="AJ10" s="21">
        <f t="shared" si="27"/>
        <v>16</v>
      </c>
      <c r="AK10" s="32">
        <f t="shared" si="46"/>
        <v>4</v>
      </c>
      <c r="AL10" s="21">
        <f t="shared" si="28"/>
        <v>1</v>
      </c>
      <c r="AM10" s="22"/>
      <c r="AN10" s="109">
        <f t="shared" si="29"/>
        <v>217883607.03999999</v>
      </c>
      <c r="AO10" s="109">
        <f t="shared" si="29"/>
        <v>54470901.759999998</v>
      </c>
      <c r="AP10" s="3">
        <f t="shared" si="29"/>
        <v>13617725.439999999</v>
      </c>
      <c r="AQ10" s="3">
        <f t="shared" si="29"/>
        <v>3404431.3599999999</v>
      </c>
      <c r="AR10" s="3">
        <f t="shared" si="29"/>
        <v>851107.83999999997</v>
      </c>
      <c r="AS10" s="3">
        <f t="shared" si="29"/>
        <v>212776.95999999999</v>
      </c>
      <c r="AT10" s="3">
        <f t="shared" si="29"/>
        <v>53194.239999999998</v>
      </c>
      <c r="AU10" s="3">
        <f t="shared" si="29"/>
        <v>13298.56</v>
      </c>
      <c r="AV10" s="3">
        <f t="shared" si="29"/>
        <v>3324.64</v>
      </c>
      <c r="AW10" s="3">
        <f t="shared" si="29"/>
        <v>831.16</v>
      </c>
      <c r="AX10" s="3">
        <f t="shared" si="30"/>
        <v>207.79</v>
      </c>
      <c r="AZ10" s="15">
        <f>$W$5</f>
        <v>1246324856379625</v>
      </c>
      <c r="BA10" s="15">
        <f>$X$5</f>
        <v>128037802953445</v>
      </c>
      <c r="BB10" s="15">
        <f>$Y$5</f>
        <v>13202860761145</v>
      </c>
      <c r="BC10" s="15">
        <f>$Z$5</f>
        <v>1367428536133</v>
      </c>
      <c r="BD10" s="15">
        <f>$AA$5</f>
        <v>142364319625</v>
      </c>
      <c r="BE10" s="15">
        <f>$AB$5</f>
        <v>14914341925</v>
      </c>
      <c r="BF10" s="15">
        <f>$AC$5</f>
        <v>1574304985</v>
      </c>
      <c r="BG10" s="15">
        <f>$AD$5</f>
        <v>167731333</v>
      </c>
      <c r="BH10" s="15">
        <f>$AE$5</f>
        <v>18080425</v>
      </c>
      <c r="BI10" s="15">
        <f>$AF$5</f>
        <v>1978405</v>
      </c>
      <c r="BJ10" s="15">
        <f>$AG$5</f>
        <v>220825</v>
      </c>
      <c r="BL10" s="54">
        <f>$AS$5</f>
        <v>70695335.039999992</v>
      </c>
      <c r="BM10" s="15">
        <f>$X$5</f>
        <v>128037802953445</v>
      </c>
      <c r="BN10" s="15">
        <f>$Y$5</f>
        <v>13202860761145</v>
      </c>
      <c r="BO10" s="15">
        <f>$Z$5</f>
        <v>1367428536133</v>
      </c>
      <c r="BP10" s="15">
        <f>$AA$5</f>
        <v>142364319625</v>
      </c>
      <c r="BQ10" s="15">
        <f>$AB$5</f>
        <v>14914341925</v>
      </c>
      <c r="BR10" s="15">
        <f>$AC$5</f>
        <v>1574304985</v>
      </c>
      <c r="BS10" s="15">
        <f>$AD$5</f>
        <v>167731333</v>
      </c>
      <c r="BT10" s="15">
        <f>$AE$5</f>
        <v>18080425</v>
      </c>
      <c r="BU10" s="15">
        <f>$AF$5</f>
        <v>1978405</v>
      </c>
      <c r="BV10" s="15">
        <f>$AG$5</f>
        <v>220825</v>
      </c>
      <c r="BW10" s="15"/>
      <c r="BX10" s="15">
        <f>$W$5</f>
        <v>1246324856379625</v>
      </c>
      <c r="BY10" s="54">
        <f>$AS$5</f>
        <v>70695335.039999992</v>
      </c>
      <c r="BZ10" s="15">
        <f>$Y$5</f>
        <v>13202860761145</v>
      </c>
      <c r="CA10" s="15">
        <f>$Z$5</f>
        <v>1367428536133</v>
      </c>
      <c r="CB10" s="15">
        <f>$AA$5</f>
        <v>142364319625</v>
      </c>
      <c r="CC10" s="15">
        <f>$AB$5</f>
        <v>14914341925</v>
      </c>
      <c r="CD10" s="15">
        <f>$AC$5</f>
        <v>1574304985</v>
      </c>
      <c r="CE10" s="15">
        <f>$AD$5</f>
        <v>167731333</v>
      </c>
      <c r="CF10" s="15">
        <f>$AE$5</f>
        <v>18080425</v>
      </c>
      <c r="CG10" s="15">
        <f>$AF$5</f>
        <v>1978405</v>
      </c>
      <c r="CH10" s="15">
        <f>$AG$5</f>
        <v>220825</v>
      </c>
      <c r="CJ10" s="15">
        <f>$W$5</f>
        <v>1246324856379625</v>
      </c>
      <c r="CK10" s="15">
        <f>$X$5</f>
        <v>128037802953445</v>
      </c>
      <c r="CL10" s="54">
        <f>$AS$5</f>
        <v>70695335.039999992</v>
      </c>
      <c r="CM10" s="15">
        <f>$Z$5</f>
        <v>1367428536133</v>
      </c>
      <c r="CN10" s="15">
        <f>$AA$5</f>
        <v>142364319625</v>
      </c>
      <c r="CO10" s="15">
        <f>$AB$5</f>
        <v>14914341925</v>
      </c>
      <c r="CP10" s="15">
        <f>$AC$5</f>
        <v>1574304985</v>
      </c>
      <c r="CQ10" s="15">
        <f>$AD$5</f>
        <v>167731333</v>
      </c>
      <c r="CR10" s="15">
        <f>$AE$5</f>
        <v>18080425</v>
      </c>
      <c r="CS10" s="15">
        <f>$AF$5</f>
        <v>1978405</v>
      </c>
      <c r="CT10" s="15">
        <f>$AG$5</f>
        <v>220825</v>
      </c>
      <c r="CV10" s="15">
        <f>$W$5</f>
        <v>1246324856379625</v>
      </c>
      <c r="CW10" s="15">
        <f>$X$5</f>
        <v>128037802953445</v>
      </c>
      <c r="CX10" s="15">
        <f>$Y$5</f>
        <v>13202860761145</v>
      </c>
      <c r="CY10" s="54">
        <f>$AS$5</f>
        <v>70695335.039999992</v>
      </c>
      <c r="CZ10" s="15">
        <f>$AA$5</f>
        <v>142364319625</v>
      </c>
      <c r="DA10" s="15">
        <f>$AB$5</f>
        <v>14914341925</v>
      </c>
      <c r="DB10" s="15">
        <f>$AC$5</f>
        <v>1574304985</v>
      </c>
      <c r="DC10" s="15">
        <f>$AD$5</f>
        <v>167731333</v>
      </c>
      <c r="DD10" s="15">
        <f>$AE$5</f>
        <v>18080425</v>
      </c>
      <c r="DE10" s="15">
        <f>$AF$5</f>
        <v>1978405</v>
      </c>
      <c r="DF10" s="15">
        <f>$AG$5</f>
        <v>220825</v>
      </c>
      <c r="DH10" s="15">
        <f>$W$5</f>
        <v>1246324856379625</v>
      </c>
      <c r="DI10" s="15">
        <f>$X$5</f>
        <v>128037802953445</v>
      </c>
      <c r="DJ10" s="15">
        <f>$Y$5</f>
        <v>13202860761145</v>
      </c>
      <c r="DK10" s="15">
        <f>$Z$5</f>
        <v>1367428536133</v>
      </c>
      <c r="DL10" s="54">
        <f>$AS$5</f>
        <v>70695335.039999992</v>
      </c>
      <c r="DM10" s="15">
        <f>$AB$5</f>
        <v>14914341925</v>
      </c>
      <c r="DN10" s="15">
        <f>$AC$5</f>
        <v>1574304985</v>
      </c>
      <c r="DO10" s="15">
        <f>$AD$5</f>
        <v>167731333</v>
      </c>
      <c r="DP10" s="15">
        <f>$AE$5</f>
        <v>18080425</v>
      </c>
      <c r="DQ10" s="15">
        <f>$AF$5</f>
        <v>1978405</v>
      </c>
      <c r="DR10" s="15">
        <f>$AG$5</f>
        <v>220825</v>
      </c>
      <c r="DT10" s="15">
        <f>$W$5</f>
        <v>1246324856379625</v>
      </c>
      <c r="DU10" s="15">
        <f>$X$5</f>
        <v>128037802953445</v>
      </c>
      <c r="DV10" s="15">
        <f>$Y$5</f>
        <v>13202860761145</v>
      </c>
      <c r="DW10" s="15">
        <f>$Z$5</f>
        <v>1367428536133</v>
      </c>
      <c r="DX10" s="15">
        <f>$AA$5</f>
        <v>142364319625</v>
      </c>
      <c r="DY10" s="54">
        <f>$AS$5</f>
        <v>70695335.039999992</v>
      </c>
      <c r="DZ10" s="15">
        <f>$AC$5</f>
        <v>1574304985</v>
      </c>
      <c r="EA10" s="15">
        <f>$AD$5</f>
        <v>167731333</v>
      </c>
      <c r="EB10" s="15">
        <f>$AE$5</f>
        <v>18080425</v>
      </c>
      <c r="EC10" s="15">
        <f>$AF$5</f>
        <v>1978405</v>
      </c>
      <c r="ED10" s="15">
        <f>$AG$5</f>
        <v>220825</v>
      </c>
      <c r="EF10" s="15">
        <f>$W$5</f>
        <v>1246324856379625</v>
      </c>
      <c r="EG10" s="15">
        <f>$X$5</f>
        <v>128037802953445</v>
      </c>
      <c r="EH10" s="15">
        <f>$Y$5</f>
        <v>13202860761145</v>
      </c>
      <c r="EI10" s="15">
        <f>$Z$5</f>
        <v>1367428536133</v>
      </c>
      <c r="EJ10" s="15">
        <f>$AA$5</f>
        <v>142364319625</v>
      </c>
      <c r="EK10" s="15">
        <f>$AB$5</f>
        <v>14914341925</v>
      </c>
      <c r="EL10" s="54">
        <f>$AS$5</f>
        <v>70695335.039999992</v>
      </c>
      <c r="EM10" s="15">
        <f>$AD$5</f>
        <v>167731333</v>
      </c>
      <c r="EN10" s="15">
        <f>$AE$5</f>
        <v>18080425</v>
      </c>
      <c r="EO10" s="15">
        <f>$AF$5</f>
        <v>1978405</v>
      </c>
      <c r="EP10" s="15">
        <f>$AG$5</f>
        <v>220825</v>
      </c>
      <c r="ER10" s="15">
        <f>$W$5</f>
        <v>1246324856379625</v>
      </c>
      <c r="ES10" s="15">
        <f>$X$5</f>
        <v>128037802953445</v>
      </c>
      <c r="ET10" s="15">
        <f>$Y$5</f>
        <v>13202860761145</v>
      </c>
      <c r="EU10" s="15">
        <f>$Z$5</f>
        <v>1367428536133</v>
      </c>
      <c r="EV10" s="15">
        <f>$AA$5</f>
        <v>142364319625</v>
      </c>
      <c r="EW10" s="15">
        <f>$AB$5</f>
        <v>14914341925</v>
      </c>
      <c r="EX10" s="15">
        <f>$AC$5</f>
        <v>1574304985</v>
      </c>
      <c r="EY10" s="54">
        <f>$AS$5</f>
        <v>70695335.039999992</v>
      </c>
      <c r="EZ10" s="15">
        <f>$AE$5</f>
        <v>18080425</v>
      </c>
      <c r="FA10" s="15">
        <f>$AF$5</f>
        <v>1978405</v>
      </c>
      <c r="FB10" s="15">
        <f>$AG$5</f>
        <v>220825</v>
      </c>
      <c r="FD10" s="15">
        <f>$W$5</f>
        <v>1246324856379625</v>
      </c>
      <c r="FE10" s="15">
        <f>$X$5</f>
        <v>128037802953445</v>
      </c>
      <c r="FF10" s="15">
        <f>$Y$5</f>
        <v>13202860761145</v>
      </c>
      <c r="FG10" s="15">
        <f>$Z$5</f>
        <v>1367428536133</v>
      </c>
      <c r="FH10" s="15">
        <f>$AA$5</f>
        <v>142364319625</v>
      </c>
      <c r="FI10" s="15">
        <f>$AB$5</f>
        <v>14914341925</v>
      </c>
      <c r="FJ10" s="15">
        <f>$AC$5</f>
        <v>1574304985</v>
      </c>
      <c r="FK10" s="15">
        <f>$AD$5</f>
        <v>167731333</v>
      </c>
      <c r="FL10" s="54">
        <f>$AS$5</f>
        <v>70695335.039999992</v>
      </c>
      <c r="FM10" s="15">
        <f>$AF$5</f>
        <v>1978405</v>
      </c>
      <c r="FN10" s="15">
        <f>$AG$5</f>
        <v>220825</v>
      </c>
      <c r="FP10" s="15">
        <f>$W$5</f>
        <v>1246324856379625</v>
      </c>
      <c r="FQ10" s="15">
        <f>$X$5</f>
        <v>128037802953445</v>
      </c>
      <c r="FR10" s="15">
        <f>$Y$5</f>
        <v>13202860761145</v>
      </c>
      <c r="FS10" s="15">
        <f>$Z$5</f>
        <v>1367428536133</v>
      </c>
      <c r="FT10" s="15">
        <f>$AA$5</f>
        <v>142364319625</v>
      </c>
      <c r="FU10" s="15">
        <f>$AB$5</f>
        <v>14914341925</v>
      </c>
      <c r="FV10" s="15">
        <f>$AC$5</f>
        <v>1574304985</v>
      </c>
      <c r="FW10" s="15">
        <f>$AD$5</f>
        <v>167731333</v>
      </c>
      <c r="FX10" s="15">
        <f>$AE$5</f>
        <v>18080425</v>
      </c>
      <c r="FY10" s="54">
        <f>$AS$5</f>
        <v>70695335.039999992</v>
      </c>
      <c r="FZ10" s="15">
        <f>$AG$5</f>
        <v>220825</v>
      </c>
      <c r="GB10" s="15">
        <f>$W$5</f>
        <v>1246324856379625</v>
      </c>
      <c r="GC10" s="15">
        <f>$X$5</f>
        <v>128037802953445</v>
      </c>
      <c r="GD10" s="15">
        <f>$Y$5</f>
        <v>13202860761145</v>
      </c>
      <c r="GE10" s="15">
        <f>$Z$5</f>
        <v>1367428536133</v>
      </c>
      <c r="GF10" s="15">
        <f>$AA$5</f>
        <v>142364319625</v>
      </c>
      <c r="GG10" s="15">
        <f>$AB$5</f>
        <v>14914341925</v>
      </c>
      <c r="GH10" s="15">
        <f>$AC$5</f>
        <v>1574304985</v>
      </c>
      <c r="GI10" s="15">
        <f>$AD$5</f>
        <v>167731333</v>
      </c>
      <c r="GJ10" s="15">
        <f>$AE$5</f>
        <v>18080425</v>
      </c>
      <c r="GK10" s="15">
        <f>$AF$5</f>
        <v>1978405</v>
      </c>
      <c r="GL10" s="54">
        <f>$AS$5</f>
        <v>70695335.039999992</v>
      </c>
      <c r="HM10" s="3" t="e">
        <f ca="1">GE4/BC4</f>
        <v>#NAME?</v>
      </c>
      <c r="HP10" s="3" t="e">
        <f ca="1">FR4/BB4</f>
        <v>#NAME?</v>
      </c>
      <c r="HS10" s="3" t="e">
        <f ca="1">FE4/BA4</f>
        <v>#NAME?</v>
      </c>
      <c r="HV10" s="110" t="e">
        <f ca="1">FD4/$AZ$4</f>
        <v>#NAME?</v>
      </c>
      <c r="HY10" s="3" t="e">
        <f t="shared" ca="1" si="47"/>
        <v>#NAME?</v>
      </c>
      <c r="HZ10" s="3" t="e">
        <f t="shared" ca="1" si="31"/>
        <v>#NAME?</v>
      </c>
      <c r="IA10" s="3" t="e">
        <f t="shared" ca="1" si="32"/>
        <v>#NAME?</v>
      </c>
      <c r="IB10" s="3" t="e">
        <f t="shared" ca="1" si="33"/>
        <v>#NAME?</v>
      </c>
      <c r="IC10" s="3" t="e">
        <f t="shared" ca="1" si="34"/>
        <v>#NAME?</v>
      </c>
      <c r="ID10" s="3" t="e">
        <f t="shared" ca="1" si="35"/>
        <v>#NAME?</v>
      </c>
      <c r="IE10" s="3" t="e">
        <f t="shared" ca="1" si="36"/>
        <v>#NAME?</v>
      </c>
      <c r="IF10" s="3" t="e">
        <f t="shared" ca="1" si="37"/>
        <v>#NAME?</v>
      </c>
      <c r="IG10" s="3" t="e">
        <f t="shared" ca="1" si="38"/>
        <v>#NAME?</v>
      </c>
      <c r="IH10" s="3" t="e">
        <f t="shared" ca="1" si="39"/>
        <v>#NAME?</v>
      </c>
      <c r="II10" s="3">
        <f t="shared" si="40"/>
        <v>473.26024793388535</v>
      </c>
      <c r="IK10" s="17">
        <f>$D$10</f>
        <v>5.27</v>
      </c>
      <c r="IL10" s="23" t="e">
        <f t="shared" ca="1" si="41"/>
        <v>#NAME?</v>
      </c>
      <c r="IM10" s="23" t="e">
        <f t="shared" ca="1" si="41"/>
        <v>#NAME?</v>
      </c>
      <c r="IN10" s="23" t="e">
        <f t="shared" ca="1" si="41"/>
        <v>#NAME?</v>
      </c>
      <c r="IO10" s="23" t="e">
        <f t="shared" ca="1" si="41"/>
        <v>#NAME?</v>
      </c>
      <c r="IP10" s="23" t="e">
        <f t="shared" ca="1" si="41"/>
        <v>#NAME?</v>
      </c>
      <c r="IQ10" s="23" t="e">
        <f t="shared" ca="1" si="41"/>
        <v>#NAME?</v>
      </c>
      <c r="IR10" s="23" t="e">
        <f t="shared" ca="1" si="41"/>
        <v>#NAME?</v>
      </c>
      <c r="IS10" s="23" t="e">
        <f t="shared" ca="1" si="41"/>
        <v>#NAME?</v>
      </c>
      <c r="IT10" s="23" t="e">
        <f t="shared" ca="1" si="41"/>
        <v>#NAME?</v>
      </c>
      <c r="IV10" s="17">
        <f>$D$10</f>
        <v>5.27</v>
      </c>
      <c r="IW10" s="24" t="e">
        <f t="shared" ca="1" si="48"/>
        <v>#NAME?</v>
      </c>
      <c r="IX10" s="24" t="e">
        <f t="shared" ca="1" si="49"/>
        <v>#NAME?</v>
      </c>
      <c r="IY10" s="24" t="e">
        <f t="shared" ca="1" si="50"/>
        <v>#NAME?</v>
      </c>
      <c r="IZ10" s="24" t="e">
        <f t="shared" ca="1" si="51"/>
        <v>#NAME?</v>
      </c>
      <c r="JA10" s="24" t="e">
        <f t="shared" ca="1" si="52"/>
        <v>#NAME?</v>
      </c>
      <c r="JB10" s="24" t="e">
        <f t="shared" ca="1" si="53"/>
        <v>#NAME?</v>
      </c>
      <c r="JC10" s="24" t="e">
        <f t="shared" ca="1" si="54"/>
        <v>#NAME?</v>
      </c>
      <c r="JD10" s="24" t="e">
        <f t="shared" ca="1" si="55"/>
        <v>#NAME?</v>
      </c>
      <c r="JE10" s="24" t="e">
        <f t="shared" ca="1" si="56"/>
        <v>#NAME?</v>
      </c>
      <c r="JG10" s="17">
        <f>$D$10</f>
        <v>5.27</v>
      </c>
      <c r="JH10" s="24" t="e">
        <f t="shared" ca="1" si="42"/>
        <v>#NAME?</v>
      </c>
      <c r="JI10" s="24" t="e">
        <f t="shared" ca="1" si="42"/>
        <v>#NAME?</v>
      </c>
      <c r="JJ10" s="24" t="e">
        <f t="shared" ca="1" si="42"/>
        <v>#NAME?</v>
      </c>
      <c r="JK10" s="24" t="e">
        <f t="shared" ca="1" si="42"/>
        <v>#NAME?</v>
      </c>
      <c r="JL10" s="24" t="e">
        <f t="shared" ca="1" si="42"/>
        <v>#NAME?</v>
      </c>
      <c r="JM10" s="24" t="e">
        <f t="shared" ca="1" si="42"/>
        <v>#NAME?</v>
      </c>
      <c r="JN10" s="24" t="e">
        <f t="shared" ca="1" si="42"/>
        <v>#NAME?</v>
      </c>
      <c r="JO10" s="24" t="e">
        <f t="shared" ca="1" si="42"/>
        <v>#NAME?</v>
      </c>
      <c r="JP10" s="24" t="e">
        <f t="shared" ca="1" si="42"/>
        <v>#NAME?</v>
      </c>
      <c r="JR10" s="17">
        <f>$D$10</f>
        <v>5.27</v>
      </c>
      <c r="JS10" s="24" t="e">
        <f t="shared" ca="1" si="57"/>
        <v>#NAME?</v>
      </c>
      <c r="JT10" s="24" t="e">
        <f t="shared" ca="1" si="43"/>
        <v>#NAME?</v>
      </c>
      <c r="JU10" s="24" t="e">
        <f t="shared" ca="1" si="43"/>
        <v>#NAME?</v>
      </c>
      <c r="JV10" s="24" t="e">
        <f t="shared" ca="1" si="43"/>
        <v>#NAME?</v>
      </c>
      <c r="JW10" s="24" t="e">
        <f t="shared" ca="1" si="43"/>
        <v>#NAME?</v>
      </c>
      <c r="JX10" s="24" t="e">
        <f t="shared" ca="1" si="43"/>
        <v>#NAME?</v>
      </c>
      <c r="JY10" s="24" t="e">
        <f t="shared" ca="1" si="43"/>
        <v>#NAME?</v>
      </c>
      <c r="JZ10" s="24" t="e">
        <f t="shared" ca="1" si="43"/>
        <v>#NAME?</v>
      </c>
      <c r="KA10" s="24" t="e">
        <f t="shared" ca="1" si="43"/>
        <v>#NAME?</v>
      </c>
      <c r="KC10" s="17">
        <f>$D$10</f>
        <v>5.27</v>
      </c>
      <c r="KD10" s="24">
        <f t="shared" ca="1" si="58"/>
        <v>0</v>
      </c>
      <c r="KE10" s="24">
        <f t="shared" ca="1" si="44"/>
        <v>0</v>
      </c>
      <c r="KF10" s="24">
        <f t="shared" ca="1" si="44"/>
        <v>0</v>
      </c>
      <c r="KG10" s="24">
        <f t="shared" ca="1" si="44"/>
        <v>0</v>
      </c>
      <c r="KH10" s="24">
        <f t="shared" ca="1" si="44"/>
        <v>0</v>
      </c>
      <c r="KI10" s="24">
        <f t="shared" ca="1" si="44"/>
        <v>0</v>
      </c>
      <c r="KJ10" s="24">
        <f t="shared" ca="1" si="44"/>
        <v>0</v>
      </c>
      <c r="KK10" s="24">
        <f t="shared" ca="1" si="44"/>
        <v>0</v>
      </c>
      <c r="KL10" s="24">
        <f t="shared" ca="1" si="44"/>
        <v>0</v>
      </c>
      <c r="KO10"/>
      <c r="KP10"/>
      <c r="KQ10" s="187">
        <f t="shared" si="6"/>
        <v>8.9</v>
      </c>
      <c r="KR10" s="183">
        <f t="shared" si="6"/>
        <v>240.64</v>
      </c>
      <c r="KS10">
        <f t="shared" si="15"/>
        <v>79.210000000000008</v>
      </c>
      <c r="KT10">
        <f t="shared" si="16"/>
        <v>5.4833020407614752</v>
      </c>
      <c r="KU10">
        <f t="shared" si="17"/>
        <v>48.80138816277713</v>
      </c>
      <c r="KV10" s="49">
        <f t="shared" si="18"/>
        <v>232.05768226382926</v>
      </c>
      <c r="KW10">
        <f t="shared" si="19"/>
        <v>6.3887560195726598</v>
      </c>
      <c r="KX10">
        <f t="shared" si="20"/>
        <v>123.10911157024726</v>
      </c>
      <c r="KY10">
        <f t="shared" si="21"/>
        <v>2.1860512767380942</v>
      </c>
      <c r="KZ10">
        <f t="shared" si="22"/>
        <v>4.7788201845282519</v>
      </c>
      <c r="LA10">
        <f t="shared" si="23"/>
        <v>11.986779426947221</v>
      </c>
      <c r="LB10" s="49" t="e">
        <f t="shared" si="24"/>
        <v>#NUM!</v>
      </c>
      <c r="LC10" t="e">
        <f t="shared" si="25"/>
        <v>#NUM!</v>
      </c>
      <c r="LD10"/>
      <c r="LE10"/>
      <c r="LF10"/>
      <c r="LG10"/>
      <c r="LH10">
        <f>$KS$2</f>
        <v>1041.8990999999999</v>
      </c>
      <c r="LI10">
        <f>$KQ$2</f>
        <v>86.13</v>
      </c>
      <c r="LJ10"/>
      <c r="LK10"/>
    </row>
    <row r="11" spans="1:332" ht="15.75" thickBot="1">
      <c r="A11" s="33">
        <f>COUNT($D$6:D11)/$B$4*$B$1</f>
        <v>6</v>
      </c>
      <c r="B11" s="3">
        <f t="shared" si="45"/>
        <v>6</v>
      </c>
      <c r="C11" s="3">
        <f t="shared" si="45"/>
        <v>5</v>
      </c>
      <c r="D11" s="4">
        <f>SALIDA!D11</f>
        <v>7.01</v>
      </c>
      <c r="E11" s="59">
        <f>SALIDA!E11</f>
        <v>226.54</v>
      </c>
      <c r="F11" s="20" t="e">
        <f ca="1">$E11-'MODELO DE 10o. GRADO'!F11</f>
        <v>#NAME?</v>
      </c>
      <c r="G11" s="20" t="e">
        <f ca="1">$E11-'MODELO DE 10o. GRADO'!G11</f>
        <v>#NAME?</v>
      </c>
      <c r="H11" s="20" t="e">
        <f ca="1">$E11-'MODELO DE 10o. GRADO'!H11</f>
        <v>#NAME?</v>
      </c>
      <c r="I11" s="20" t="e">
        <f ca="1">$E11-'MODELO DE 10o. GRADO'!I11</f>
        <v>#NAME?</v>
      </c>
      <c r="J11" s="20" t="e">
        <f ca="1">$E11-'MODELO DE 10o. GRADO'!J11</f>
        <v>#NAME?</v>
      </c>
      <c r="K11" s="20" t="e">
        <f ca="1">$E11-'MODELO DE 10o. GRADO'!K11</f>
        <v>#NAME?</v>
      </c>
      <c r="L11" s="20" t="e">
        <f ca="1">$E11-'MODELO DE 10o. GRADO'!L11</f>
        <v>#NAME?</v>
      </c>
      <c r="M11" s="20" t="e">
        <f ca="1">$E11-'MODELO DE 10o. GRADO'!M11</f>
        <v>#NAME?</v>
      </c>
      <c r="N11" s="20" t="e">
        <f ca="1">$E11-'MODELO DE 10o. GRADO'!N11</f>
        <v>#NAME?</v>
      </c>
      <c r="O11" s="20" t="e">
        <f ca="1">$E11-'MODELO DE 10o. GRADO'!O11</f>
        <v>#NAME?</v>
      </c>
      <c r="P11" s="20" t="e">
        <f>$E11-'MODELO DE 10o. GRADO'!P11</f>
        <v>#NUM!</v>
      </c>
      <c r="Q11" s="20" t="e">
        <f>$E11-'MODELO DE 10o. GRADO'!Q11</f>
        <v>#NUM!</v>
      </c>
      <c r="R11" s="21">
        <f t="shared" si="26"/>
        <v>95367431640625</v>
      </c>
      <c r="S11" s="21">
        <f t="shared" si="26"/>
        <v>19073486328125</v>
      </c>
      <c r="T11" s="21">
        <f t="shared" si="26"/>
        <v>3814697265625</v>
      </c>
      <c r="U11" s="21">
        <f t="shared" si="26"/>
        <v>762939453125</v>
      </c>
      <c r="V11" s="21">
        <f t="shared" si="26"/>
        <v>152587890625</v>
      </c>
      <c r="W11" s="21">
        <f t="shared" si="26"/>
        <v>30517578125</v>
      </c>
      <c r="X11" s="21">
        <f t="shared" si="26"/>
        <v>6103515625</v>
      </c>
      <c r="Y11" s="21">
        <f t="shared" si="26"/>
        <v>1220703125</v>
      </c>
      <c r="Z11" s="21">
        <f t="shared" si="26"/>
        <v>244140625</v>
      </c>
      <c r="AA11" s="21">
        <f t="shared" si="26"/>
        <v>48828125</v>
      </c>
      <c r="AB11" s="21">
        <f t="shared" si="26"/>
        <v>9765625</v>
      </c>
      <c r="AC11" s="21">
        <f t="shared" si="26"/>
        <v>1953125</v>
      </c>
      <c r="AD11" s="21">
        <f t="shared" si="26"/>
        <v>390625</v>
      </c>
      <c r="AE11" s="21">
        <f t="shared" si="26"/>
        <v>78125</v>
      </c>
      <c r="AF11" s="21">
        <f t="shared" si="26"/>
        <v>15625</v>
      </c>
      <c r="AG11" s="21">
        <f t="shared" si="26"/>
        <v>3125</v>
      </c>
      <c r="AH11" s="21">
        <f t="shared" si="26"/>
        <v>625</v>
      </c>
      <c r="AI11" s="21">
        <f t="shared" si="26"/>
        <v>125</v>
      </c>
      <c r="AJ11" s="21">
        <f t="shared" si="27"/>
        <v>25</v>
      </c>
      <c r="AK11" s="32">
        <f t="shared" si="46"/>
        <v>5</v>
      </c>
      <c r="AL11" s="21">
        <f t="shared" si="28"/>
        <v>1</v>
      </c>
      <c r="AM11" s="22"/>
      <c r="AN11" s="109">
        <f t="shared" si="29"/>
        <v>2212304687.5</v>
      </c>
      <c r="AO11" s="109">
        <f t="shared" si="29"/>
        <v>442460937.5</v>
      </c>
      <c r="AP11" s="3">
        <f t="shared" si="29"/>
        <v>88492187.5</v>
      </c>
      <c r="AQ11" s="3">
        <f t="shared" si="29"/>
        <v>17698437.5</v>
      </c>
      <c r="AR11" s="3">
        <f t="shared" si="29"/>
        <v>3539687.5</v>
      </c>
      <c r="AS11" s="3">
        <f t="shared" si="29"/>
        <v>707937.5</v>
      </c>
      <c r="AT11" s="3">
        <f t="shared" si="29"/>
        <v>141587.5</v>
      </c>
      <c r="AU11" s="3">
        <f t="shared" si="29"/>
        <v>28317.5</v>
      </c>
      <c r="AV11" s="3">
        <f t="shared" si="29"/>
        <v>5663.5</v>
      </c>
      <c r="AW11" s="3">
        <f t="shared" si="29"/>
        <v>1132.7</v>
      </c>
      <c r="AX11" s="3">
        <f t="shared" si="30"/>
        <v>226.54</v>
      </c>
      <c r="AZ11" s="15">
        <f>$V$5</f>
        <v>1.2170706132009732E+16</v>
      </c>
      <c r="BA11" s="15">
        <f>$W$5</f>
        <v>1246324856379625</v>
      </c>
      <c r="BB11" s="15">
        <f>$X$5</f>
        <v>128037802953445</v>
      </c>
      <c r="BC11" s="15">
        <f>$Y$5</f>
        <v>13202860761145</v>
      </c>
      <c r="BD11" s="15">
        <f>$Z$5</f>
        <v>1367428536133</v>
      </c>
      <c r="BE11" s="15">
        <f>$AA$5</f>
        <v>142364319625</v>
      </c>
      <c r="BF11" s="15">
        <f>$AB$5</f>
        <v>14914341925</v>
      </c>
      <c r="BG11" s="15">
        <f>$AC$5</f>
        <v>1574304985</v>
      </c>
      <c r="BH11" s="15">
        <f>$AD$5</f>
        <v>167731333</v>
      </c>
      <c r="BI11" s="15">
        <f>$AE$5</f>
        <v>18080425</v>
      </c>
      <c r="BJ11" s="15">
        <f>$AF$5</f>
        <v>1978405</v>
      </c>
      <c r="BL11" s="54">
        <f>$AR$5</f>
        <v>643554963.75999999</v>
      </c>
      <c r="BM11" s="15">
        <f>$W$5</f>
        <v>1246324856379625</v>
      </c>
      <c r="BN11" s="15">
        <f>$X$5</f>
        <v>128037802953445</v>
      </c>
      <c r="BO11" s="15">
        <f>$Y$5</f>
        <v>13202860761145</v>
      </c>
      <c r="BP11" s="15">
        <f>$Z$5</f>
        <v>1367428536133</v>
      </c>
      <c r="BQ11" s="15">
        <f>$AA$5</f>
        <v>142364319625</v>
      </c>
      <c r="BR11" s="15">
        <f>$AB$5</f>
        <v>14914341925</v>
      </c>
      <c r="BS11" s="15">
        <f>$AC$5</f>
        <v>1574304985</v>
      </c>
      <c r="BT11" s="15">
        <f>$AD$5</f>
        <v>167731333</v>
      </c>
      <c r="BU11" s="15">
        <f>$AE$5</f>
        <v>18080425</v>
      </c>
      <c r="BV11" s="15">
        <f>$AF$5</f>
        <v>1978405</v>
      </c>
      <c r="BW11" s="15"/>
      <c r="BX11" s="15">
        <f>$V$5</f>
        <v>1.2170706132009732E+16</v>
      </c>
      <c r="BY11" s="54">
        <f>$AR$5</f>
        <v>643554963.75999999</v>
      </c>
      <c r="BZ11" s="15">
        <f>$X$5</f>
        <v>128037802953445</v>
      </c>
      <c r="CA11" s="15">
        <f>$Y$5</f>
        <v>13202860761145</v>
      </c>
      <c r="CB11" s="15">
        <f>$Z$5</f>
        <v>1367428536133</v>
      </c>
      <c r="CC11" s="15">
        <f>$AA$5</f>
        <v>142364319625</v>
      </c>
      <c r="CD11" s="15">
        <f>$AB$5</f>
        <v>14914341925</v>
      </c>
      <c r="CE11" s="15">
        <f>$AC$5</f>
        <v>1574304985</v>
      </c>
      <c r="CF11" s="15">
        <f>$AD$5</f>
        <v>167731333</v>
      </c>
      <c r="CG11" s="15">
        <f>$AE$5</f>
        <v>18080425</v>
      </c>
      <c r="CH11" s="15">
        <f>$AF$5</f>
        <v>1978405</v>
      </c>
      <c r="CJ11" s="15">
        <f>$V$5</f>
        <v>1.2170706132009732E+16</v>
      </c>
      <c r="CK11" s="15">
        <f>$W$5</f>
        <v>1246324856379625</v>
      </c>
      <c r="CL11" s="54">
        <f>$AR$5</f>
        <v>643554963.75999999</v>
      </c>
      <c r="CM11" s="15">
        <f>$Y$5</f>
        <v>13202860761145</v>
      </c>
      <c r="CN11" s="15">
        <f>$Z$5</f>
        <v>1367428536133</v>
      </c>
      <c r="CO11" s="15">
        <f>$AA$5</f>
        <v>142364319625</v>
      </c>
      <c r="CP11" s="15">
        <f>$AB$5</f>
        <v>14914341925</v>
      </c>
      <c r="CQ11" s="15">
        <f>$AC$5</f>
        <v>1574304985</v>
      </c>
      <c r="CR11" s="15">
        <f>$AD$5</f>
        <v>167731333</v>
      </c>
      <c r="CS11" s="15">
        <f>$AE$5</f>
        <v>18080425</v>
      </c>
      <c r="CT11" s="15">
        <f>$AF$5</f>
        <v>1978405</v>
      </c>
      <c r="CV11" s="15">
        <f>$V$5</f>
        <v>1.2170706132009732E+16</v>
      </c>
      <c r="CW11" s="15">
        <f>$W$5</f>
        <v>1246324856379625</v>
      </c>
      <c r="CX11" s="15">
        <f>$X$5</f>
        <v>128037802953445</v>
      </c>
      <c r="CY11" s="54">
        <f>$AR$5</f>
        <v>643554963.75999999</v>
      </c>
      <c r="CZ11" s="15">
        <f>$Z$5</f>
        <v>1367428536133</v>
      </c>
      <c r="DA11" s="15">
        <f>$AA$5</f>
        <v>142364319625</v>
      </c>
      <c r="DB11" s="15">
        <f>$AB$5</f>
        <v>14914341925</v>
      </c>
      <c r="DC11" s="15">
        <f>$AC$5</f>
        <v>1574304985</v>
      </c>
      <c r="DD11" s="15">
        <f>$AD$5</f>
        <v>167731333</v>
      </c>
      <c r="DE11" s="15">
        <f>$AE$5</f>
        <v>18080425</v>
      </c>
      <c r="DF11" s="15">
        <f>$AF$5</f>
        <v>1978405</v>
      </c>
      <c r="DH11" s="15">
        <f>$V$5</f>
        <v>1.2170706132009732E+16</v>
      </c>
      <c r="DI11" s="15">
        <f>$W$5</f>
        <v>1246324856379625</v>
      </c>
      <c r="DJ11" s="15">
        <f>$X$5</f>
        <v>128037802953445</v>
      </c>
      <c r="DK11" s="15">
        <f>$Y$5</f>
        <v>13202860761145</v>
      </c>
      <c r="DL11" s="54">
        <f>$AR$5</f>
        <v>643554963.75999999</v>
      </c>
      <c r="DM11" s="15">
        <f>$AA$5</f>
        <v>142364319625</v>
      </c>
      <c r="DN11" s="15">
        <f>$AB$5</f>
        <v>14914341925</v>
      </c>
      <c r="DO11" s="15">
        <f>$AC$5</f>
        <v>1574304985</v>
      </c>
      <c r="DP11" s="15">
        <f>$AD$5</f>
        <v>167731333</v>
      </c>
      <c r="DQ11" s="15">
        <f>$AE$5</f>
        <v>18080425</v>
      </c>
      <c r="DR11" s="15">
        <f>$AF$5</f>
        <v>1978405</v>
      </c>
      <c r="DT11" s="15">
        <f>$V$5</f>
        <v>1.2170706132009732E+16</v>
      </c>
      <c r="DU11" s="15">
        <f>$W$5</f>
        <v>1246324856379625</v>
      </c>
      <c r="DV11" s="15">
        <f>$X$5</f>
        <v>128037802953445</v>
      </c>
      <c r="DW11" s="15">
        <f>$Y$5</f>
        <v>13202860761145</v>
      </c>
      <c r="DX11" s="15">
        <f>$Z$5</f>
        <v>1367428536133</v>
      </c>
      <c r="DY11" s="54">
        <f>$AR$5</f>
        <v>643554963.75999999</v>
      </c>
      <c r="DZ11" s="15">
        <f>$AB$5</f>
        <v>14914341925</v>
      </c>
      <c r="EA11" s="15">
        <f>$AC$5</f>
        <v>1574304985</v>
      </c>
      <c r="EB11" s="15">
        <f>$AD$5</f>
        <v>167731333</v>
      </c>
      <c r="EC11" s="15">
        <f>$AE$5</f>
        <v>18080425</v>
      </c>
      <c r="ED11" s="15">
        <f>$AF$5</f>
        <v>1978405</v>
      </c>
      <c r="EF11" s="15">
        <f>$V$5</f>
        <v>1.2170706132009732E+16</v>
      </c>
      <c r="EG11" s="15">
        <f>$W$5</f>
        <v>1246324856379625</v>
      </c>
      <c r="EH11" s="15">
        <f>$X$5</f>
        <v>128037802953445</v>
      </c>
      <c r="EI11" s="15">
        <f>$Y$5</f>
        <v>13202860761145</v>
      </c>
      <c r="EJ11" s="15">
        <f>$Z$5</f>
        <v>1367428536133</v>
      </c>
      <c r="EK11" s="15">
        <f>$AA$5</f>
        <v>142364319625</v>
      </c>
      <c r="EL11" s="54">
        <f>$AR$5</f>
        <v>643554963.75999999</v>
      </c>
      <c r="EM11" s="15">
        <f>$AC$5</f>
        <v>1574304985</v>
      </c>
      <c r="EN11" s="15">
        <f>$AD$5</f>
        <v>167731333</v>
      </c>
      <c r="EO11" s="15">
        <f>$AE$5</f>
        <v>18080425</v>
      </c>
      <c r="EP11" s="15">
        <f>$AF$5</f>
        <v>1978405</v>
      </c>
      <c r="ER11" s="15">
        <f>$V$5</f>
        <v>1.2170706132009732E+16</v>
      </c>
      <c r="ES11" s="15">
        <f>$W$5</f>
        <v>1246324856379625</v>
      </c>
      <c r="ET11" s="15">
        <f>$X$5</f>
        <v>128037802953445</v>
      </c>
      <c r="EU11" s="15">
        <f>$Y$5</f>
        <v>13202860761145</v>
      </c>
      <c r="EV11" s="15">
        <f>$Z$5</f>
        <v>1367428536133</v>
      </c>
      <c r="EW11" s="15">
        <f>$AA$5</f>
        <v>142364319625</v>
      </c>
      <c r="EX11" s="15">
        <f>$AB$5</f>
        <v>14914341925</v>
      </c>
      <c r="EY11" s="54">
        <f>$AR$5</f>
        <v>643554963.75999999</v>
      </c>
      <c r="EZ11" s="15">
        <f>$AD$5</f>
        <v>167731333</v>
      </c>
      <c r="FA11" s="15">
        <f>$AE$5</f>
        <v>18080425</v>
      </c>
      <c r="FB11" s="15">
        <f>$AF$5</f>
        <v>1978405</v>
      </c>
      <c r="FD11" s="15">
        <f>$V$5</f>
        <v>1.2170706132009732E+16</v>
      </c>
      <c r="FE11" s="15">
        <f>$W$5</f>
        <v>1246324856379625</v>
      </c>
      <c r="FF11" s="15">
        <f>$X$5</f>
        <v>128037802953445</v>
      </c>
      <c r="FG11" s="15">
        <f>$Y$5</f>
        <v>13202860761145</v>
      </c>
      <c r="FH11" s="15">
        <f>$Z$5</f>
        <v>1367428536133</v>
      </c>
      <c r="FI11" s="15">
        <f>$AA$5</f>
        <v>142364319625</v>
      </c>
      <c r="FJ11" s="15">
        <f>$AB$5</f>
        <v>14914341925</v>
      </c>
      <c r="FK11" s="15">
        <f>$AC$5</f>
        <v>1574304985</v>
      </c>
      <c r="FL11" s="54">
        <f>$AR$5</f>
        <v>643554963.75999999</v>
      </c>
      <c r="FM11" s="15">
        <f>$AE$5</f>
        <v>18080425</v>
      </c>
      <c r="FN11" s="15">
        <f>$AF$5</f>
        <v>1978405</v>
      </c>
      <c r="FP11" s="15">
        <f>$V$5</f>
        <v>1.2170706132009732E+16</v>
      </c>
      <c r="FQ11" s="15">
        <f>$W$5</f>
        <v>1246324856379625</v>
      </c>
      <c r="FR11" s="15">
        <f>$X$5</f>
        <v>128037802953445</v>
      </c>
      <c r="FS11" s="15">
        <f>$Y$5</f>
        <v>13202860761145</v>
      </c>
      <c r="FT11" s="15">
        <f>$Z$5</f>
        <v>1367428536133</v>
      </c>
      <c r="FU11" s="15">
        <f>$AA$5</f>
        <v>142364319625</v>
      </c>
      <c r="FV11" s="15">
        <f>$AB$5</f>
        <v>14914341925</v>
      </c>
      <c r="FW11" s="15">
        <f>$AC$5</f>
        <v>1574304985</v>
      </c>
      <c r="FX11" s="15">
        <f>$AD$5</f>
        <v>167731333</v>
      </c>
      <c r="FY11" s="54">
        <f>$AR$5</f>
        <v>643554963.75999999</v>
      </c>
      <c r="FZ11" s="15">
        <f>$AF$5</f>
        <v>1978405</v>
      </c>
      <c r="GB11" s="15">
        <f>$V$5</f>
        <v>1.2170706132009732E+16</v>
      </c>
      <c r="GC11" s="15">
        <f>$W$5</f>
        <v>1246324856379625</v>
      </c>
      <c r="GD11" s="15">
        <f>$X$5</f>
        <v>128037802953445</v>
      </c>
      <c r="GE11" s="15">
        <f>$Y$5</f>
        <v>13202860761145</v>
      </c>
      <c r="GF11" s="15">
        <f>$Z$5</f>
        <v>1367428536133</v>
      </c>
      <c r="GG11" s="15">
        <f>$AA$5</f>
        <v>142364319625</v>
      </c>
      <c r="GH11" s="15">
        <f>$AB$5</f>
        <v>14914341925</v>
      </c>
      <c r="GI11" s="15">
        <f>$AC$5</f>
        <v>1574304985</v>
      </c>
      <c r="GJ11" s="15">
        <f>$AD$5</f>
        <v>167731333</v>
      </c>
      <c r="GK11" s="15">
        <f>$AE$5</f>
        <v>18080425</v>
      </c>
      <c r="GL11" s="54">
        <f>$AR$5</f>
        <v>643554963.75999999</v>
      </c>
      <c r="GT11" s="6"/>
      <c r="HP11" s="3" t="e">
        <f ca="1">GD4/BB4</f>
        <v>#NAME?</v>
      </c>
      <c r="HS11" s="3" t="e">
        <f ca="1">FQ4/BA4</f>
        <v>#NAME?</v>
      </c>
      <c r="HV11" s="110" t="e">
        <f ca="1">FP4/$AZ$4</f>
        <v>#NAME?</v>
      </c>
      <c r="HY11" s="3" t="e">
        <f t="shared" ca="1" si="47"/>
        <v>#NAME?</v>
      </c>
      <c r="HZ11" s="3" t="e">
        <f t="shared" ca="1" si="31"/>
        <v>#NAME?</v>
      </c>
      <c r="IA11" s="3" t="e">
        <f t="shared" ca="1" si="32"/>
        <v>#NAME?</v>
      </c>
      <c r="IB11" s="3" t="e">
        <f t="shared" ca="1" si="33"/>
        <v>#NAME?</v>
      </c>
      <c r="IC11" s="3" t="e">
        <f t="shared" ca="1" si="34"/>
        <v>#NAME?</v>
      </c>
      <c r="ID11" s="3" t="e">
        <f t="shared" ca="1" si="35"/>
        <v>#NAME?</v>
      </c>
      <c r="IE11" s="3" t="e">
        <f t="shared" ca="1" si="36"/>
        <v>#NAME?</v>
      </c>
      <c r="IF11" s="3" t="e">
        <f t="shared" ca="1" si="37"/>
        <v>#NAME?</v>
      </c>
      <c r="IG11" s="3" t="e">
        <f t="shared" ca="1" si="38"/>
        <v>#NAME?</v>
      </c>
      <c r="IH11" s="3" t="e">
        <f t="shared" ca="1" si="39"/>
        <v>#NAME?</v>
      </c>
      <c r="II11" s="3">
        <f t="shared" si="40"/>
        <v>9.0272933884298983</v>
      </c>
      <c r="IK11" s="17">
        <f>$D$11</f>
        <v>7.01</v>
      </c>
      <c r="IL11" s="23" t="e">
        <f t="shared" ca="1" si="41"/>
        <v>#NAME?</v>
      </c>
      <c r="IM11" s="23" t="e">
        <f t="shared" ca="1" si="41"/>
        <v>#NAME?</v>
      </c>
      <c r="IN11" s="23" t="e">
        <f t="shared" ca="1" si="41"/>
        <v>#NAME?</v>
      </c>
      <c r="IO11" s="23" t="e">
        <f t="shared" ca="1" si="41"/>
        <v>#NAME?</v>
      </c>
      <c r="IP11" s="23" t="e">
        <f t="shared" ca="1" si="41"/>
        <v>#NAME?</v>
      </c>
      <c r="IQ11" s="23" t="e">
        <f t="shared" ca="1" si="41"/>
        <v>#NAME?</v>
      </c>
      <c r="IR11" s="23" t="e">
        <f t="shared" ca="1" si="41"/>
        <v>#NAME?</v>
      </c>
      <c r="IS11" s="23" t="e">
        <f t="shared" ca="1" si="41"/>
        <v>#NAME?</v>
      </c>
      <c r="IT11" s="23" t="e">
        <f t="shared" ca="1" si="41"/>
        <v>#NAME?</v>
      </c>
      <c r="IV11" s="17">
        <f>$D$11</f>
        <v>7.01</v>
      </c>
      <c r="IW11" s="24" t="e">
        <f t="shared" ca="1" si="48"/>
        <v>#NAME?</v>
      </c>
      <c r="IX11" s="24" t="e">
        <f t="shared" ca="1" si="49"/>
        <v>#NAME?</v>
      </c>
      <c r="IY11" s="24" t="e">
        <f t="shared" ca="1" si="50"/>
        <v>#NAME?</v>
      </c>
      <c r="IZ11" s="24" t="e">
        <f t="shared" ca="1" si="51"/>
        <v>#NAME?</v>
      </c>
      <c r="JA11" s="24" t="e">
        <f t="shared" ca="1" si="52"/>
        <v>#NAME?</v>
      </c>
      <c r="JB11" s="24" t="e">
        <f t="shared" ca="1" si="53"/>
        <v>#NAME?</v>
      </c>
      <c r="JC11" s="24" t="e">
        <f t="shared" ca="1" si="54"/>
        <v>#NAME?</v>
      </c>
      <c r="JD11" s="24" t="e">
        <f t="shared" ca="1" si="55"/>
        <v>#NAME?</v>
      </c>
      <c r="JE11" s="24" t="e">
        <f t="shared" ca="1" si="56"/>
        <v>#NAME?</v>
      </c>
      <c r="JG11" s="17">
        <f>$D$11</f>
        <v>7.01</v>
      </c>
      <c r="JH11" s="24" t="e">
        <f t="shared" ca="1" si="42"/>
        <v>#NAME?</v>
      </c>
      <c r="JI11" s="24" t="e">
        <f t="shared" ca="1" si="42"/>
        <v>#NAME?</v>
      </c>
      <c r="JJ11" s="24" t="e">
        <f t="shared" ca="1" si="42"/>
        <v>#NAME?</v>
      </c>
      <c r="JK11" s="24" t="e">
        <f t="shared" ca="1" si="42"/>
        <v>#NAME?</v>
      </c>
      <c r="JL11" s="24" t="e">
        <f t="shared" ca="1" si="42"/>
        <v>#NAME?</v>
      </c>
      <c r="JM11" s="24" t="e">
        <f t="shared" ca="1" si="42"/>
        <v>#NAME?</v>
      </c>
      <c r="JN11" s="24" t="e">
        <f t="shared" ca="1" si="42"/>
        <v>#NAME?</v>
      </c>
      <c r="JO11" s="24" t="e">
        <f t="shared" ca="1" si="42"/>
        <v>#NAME?</v>
      </c>
      <c r="JP11" s="24" t="e">
        <f t="shared" ca="1" si="42"/>
        <v>#NAME?</v>
      </c>
      <c r="JR11" s="17">
        <f>$D$11</f>
        <v>7.01</v>
      </c>
      <c r="JS11" s="24" t="e">
        <f t="shared" ca="1" si="57"/>
        <v>#NAME?</v>
      </c>
      <c r="JT11" s="24" t="e">
        <f t="shared" ca="1" si="43"/>
        <v>#NAME?</v>
      </c>
      <c r="JU11" s="24" t="e">
        <f t="shared" ca="1" si="43"/>
        <v>#NAME?</v>
      </c>
      <c r="JV11" s="24" t="e">
        <f t="shared" ca="1" si="43"/>
        <v>#NAME?</v>
      </c>
      <c r="JW11" s="24" t="e">
        <f t="shared" ca="1" si="43"/>
        <v>#NAME?</v>
      </c>
      <c r="JX11" s="24" t="e">
        <f t="shared" ca="1" si="43"/>
        <v>#NAME?</v>
      </c>
      <c r="JY11" s="24" t="e">
        <f t="shared" ca="1" si="43"/>
        <v>#NAME?</v>
      </c>
      <c r="JZ11" s="24" t="e">
        <f t="shared" ca="1" si="43"/>
        <v>#NAME?</v>
      </c>
      <c r="KA11" s="24" t="e">
        <f t="shared" ca="1" si="43"/>
        <v>#NAME?</v>
      </c>
      <c r="KC11" s="17">
        <f>$D$11</f>
        <v>7.01</v>
      </c>
      <c r="KD11" s="24">
        <f t="shared" ca="1" si="58"/>
        <v>0</v>
      </c>
      <c r="KE11" s="24">
        <f t="shared" ca="1" si="44"/>
        <v>0</v>
      </c>
      <c r="KF11" s="24">
        <f t="shared" ca="1" si="44"/>
        <v>0</v>
      </c>
      <c r="KG11" s="24">
        <f t="shared" ca="1" si="44"/>
        <v>0</v>
      </c>
      <c r="KH11" s="24">
        <f t="shared" ca="1" si="44"/>
        <v>0</v>
      </c>
      <c r="KI11" s="24">
        <f t="shared" ca="1" si="44"/>
        <v>0</v>
      </c>
      <c r="KJ11" s="24">
        <f t="shared" ca="1" si="44"/>
        <v>0</v>
      </c>
      <c r="KK11" s="24">
        <f t="shared" ca="1" si="44"/>
        <v>0</v>
      </c>
      <c r="KL11" s="24">
        <f t="shared" ca="1" si="44"/>
        <v>0</v>
      </c>
      <c r="KO11"/>
      <c r="KP11"/>
      <c r="KQ11" s="187">
        <f t="shared" si="6"/>
        <v>10.96</v>
      </c>
      <c r="KR11" s="183">
        <f t="shared" si="6"/>
        <v>260.37</v>
      </c>
      <c r="KS11">
        <f t="shared" si="15"/>
        <v>120.12160000000002</v>
      </c>
      <c r="KT11">
        <f t="shared" si="16"/>
        <v>5.5621036963242627</v>
      </c>
      <c r="KU11">
        <f t="shared" si="17"/>
        <v>60.960656511713921</v>
      </c>
      <c r="KV11" s="49">
        <f t="shared" si="18"/>
        <v>257.08515399935607</v>
      </c>
      <c r="KW11">
        <f t="shared" si="19"/>
        <v>759.28191576974655</v>
      </c>
      <c r="KX11">
        <f t="shared" si="20"/>
        <v>950.20864793388353</v>
      </c>
      <c r="KY11">
        <f t="shared" si="21"/>
        <v>2.3942522815198695</v>
      </c>
      <c r="KZ11">
        <f t="shared" si="22"/>
        <v>5.7324439875631006</v>
      </c>
      <c r="LA11">
        <f t="shared" si="23"/>
        <v>13.317079464974466</v>
      </c>
      <c r="LB11" s="49" t="e">
        <f t="shared" si="24"/>
        <v>#NUM!</v>
      </c>
      <c r="LC11" t="e">
        <f t="shared" si="25"/>
        <v>#NUM!</v>
      </c>
      <c r="LD11"/>
      <c r="LE11"/>
      <c r="LF11"/>
      <c r="LG11"/>
      <c r="LH11"/>
      <c r="LI11"/>
      <c r="LJ11"/>
      <c r="LK11"/>
    </row>
    <row r="12" spans="1:332" ht="15.75" thickBot="1">
      <c r="A12" s="33">
        <f>COUNT($D$6:D12)/$B$4*$B$1</f>
        <v>7</v>
      </c>
      <c r="B12" s="3">
        <f t="shared" si="45"/>
        <v>7</v>
      </c>
      <c r="C12" s="3">
        <f t="shared" si="45"/>
        <v>6</v>
      </c>
      <c r="D12" s="4">
        <f>SALIDA!D12</f>
        <v>8.9</v>
      </c>
      <c r="E12" s="59">
        <f>SALIDA!E12</f>
        <v>240.64</v>
      </c>
      <c r="F12" s="20" t="e">
        <f ca="1">$E12-'MODELO DE 10o. GRADO'!F12</f>
        <v>#NAME?</v>
      </c>
      <c r="G12" s="20" t="e">
        <f ca="1">$E12-'MODELO DE 10o. GRADO'!G12</f>
        <v>#NAME?</v>
      </c>
      <c r="H12" s="20" t="e">
        <f ca="1">$E12-'MODELO DE 10o. GRADO'!H12</f>
        <v>#NAME?</v>
      </c>
      <c r="I12" s="20" t="e">
        <f ca="1">$E12-'MODELO DE 10o. GRADO'!I12</f>
        <v>#NAME?</v>
      </c>
      <c r="J12" s="20" t="e">
        <f ca="1">$E12-'MODELO DE 10o. GRADO'!J12</f>
        <v>#NAME?</v>
      </c>
      <c r="K12" s="20" t="e">
        <f ca="1">$E12-'MODELO DE 10o. GRADO'!K12</f>
        <v>#NAME?</v>
      </c>
      <c r="L12" s="20" t="e">
        <f ca="1">$E12-'MODELO DE 10o. GRADO'!L12</f>
        <v>#NAME?</v>
      </c>
      <c r="M12" s="20" t="e">
        <f ca="1">$E12-'MODELO DE 10o. GRADO'!M12</f>
        <v>#NAME?</v>
      </c>
      <c r="N12" s="20" t="e">
        <f ca="1">$E12-'MODELO DE 10o. GRADO'!N12</f>
        <v>#NAME?</v>
      </c>
      <c r="O12" s="20" t="e">
        <f ca="1">$E12-'MODELO DE 10o. GRADO'!O12</f>
        <v>#NAME?</v>
      </c>
      <c r="P12" s="20" t="e">
        <f>$E12-'MODELO DE 10o. GRADO'!P12</f>
        <v>#NUM!</v>
      </c>
      <c r="Q12" s="20" t="e">
        <f>$E12-'MODELO DE 10o. GRADO'!Q12</f>
        <v>#NUM!</v>
      </c>
      <c r="R12" s="21">
        <f t="shared" si="26"/>
        <v>3656158440062976</v>
      </c>
      <c r="S12" s="21">
        <f t="shared" si="26"/>
        <v>609359740010496</v>
      </c>
      <c r="T12" s="21">
        <f t="shared" si="26"/>
        <v>101559956668416</v>
      </c>
      <c r="U12" s="21">
        <f t="shared" si="26"/>
        <v>16926659444736</v>
      </c>
      <c r="V12" s="21">
        <f t="shared" si="26"/>
        <v>2821109907456</v>
      </c>
      <c r="W12" s="21">
        <f t="shared" si="26"/>
        <v>470184984576</v>
      </c>
      <c r="X12" s="21">
        <f t="shared" si="26"/>
        <v>78364164096</v>
      </c>
      <c r="Y12" s="21">
        <f t="shared" si="26"/>
        <v>13060694016</v>
      </c>
      <c r="Z12" s="21">
        <f t="shared" si="26"/>
        <v>2176782336</v>
      </c>
      <c r="AA12" s="21">
        <f t="shared" si="26"/>
        <v>362797056</v>
      </c>
      <c r="AB12" s="21">
        <f t="shared" si="26"/>
        <v>60466176</v>
      </c>
      <c r="AC12" s="21">
        <f t="shared" si="26"/>
        <v>10077696</v>
      </c>
      <c r="AD12" s="21">
        <f t="shared" si="26"/>
        <v>1679616</v>
      </c>
      <c r="AE12" s="21">
        <f t="shared" si="26"/>
        <v>279936</v>
      </c>
      <c r="AF12" s="21">
        <f t="shared" si="26"/>
        <v>46656</v>
      </c>
      <c r="AG12" s="21">
        <f t="shared" si="26"/>
        <v>7776</v>
      </c>
      <c r="AH12" s="21">
        <f t="shared" si="26"/>
        <v>1296</v>
      </c>
      <c r="AI12" s="21">
        <f t="shared" si="26"/>
        <v>216</v>
      </c>
      <c r="AJ12" s="21">
        <f t="shared" si="27"/>
        <v>36</v>
      </c>
      <c r="AK12" s="32">
        <f t="shared" si="46"/>
        <v>6</v>
      </c>
      <c r="AL12" s="21">
        <f t="shared" si="28"/>
        <v>1</v>
      </c>
      <c r="AM12" s="22"/>
      <c r="AN12" s="109">
        <f t="shared" si="29"/>
        <v>14550580592.639999</v>
      </c>
      <c r="AO12" s="109">
        <f t="shared" si="29"/>
        <v>2425096765.4400001</v>
      </c>
      <c r="AP12" s="3">
        <f t="shared" si="29"/>
        <v>404182794.23999995</v>
      </c>
      <c r="AQ12" s="3">
        <f t="shared" si="29"/>
        <v>67363799.039999992</v>
      </c>
      <c r="AR12" s="3">
        <f t="shared" si="29"/>
        <v>11227299.84</v>
      </c>
      <c r="AS12" s="3">
        <f t="shared" si="29"/>
        <v>1871216.6399999999</v>
      </c>
      <c r="AT12" s="3">
        <f t="shared" si="29"/>
        <v>311869.44</v>
      </c>
      <c r="AU12" s="3">
        <f t="shared" si="29"/>
        <v>51978.239999999998</v>
      </c>
      <c r="AV12" s="3">
        <f t="shared" si="29"/>
        <v>8663.0399999999991</v>
      </c>
      <c r="AW12" s="3">
        <f t="shared" si="29"/>
        <v>1443.84</v>
      </c>
      <c r="AX12" s="3">
        <f t="shared" si="30"/>
        <v>240.64</v>
      </c>
      <c r="AZ12" s="15">
        <f>$U$5</f>
        <v>1.1917931893537731E+17</v>
      </c>
      <c r="BA12" s="15">
        <f>$V$5</f>
        <v>1.2170706132009732E+16</v>
      </c>
      <c r="BB12" s="15">
        <f>$W$5</f>
        <v>1246324856379625</v>
      </c>
      <c r="BC12" s="15">
        <f>$X$5</f>
        <v>128037802953445</v>
      </c>
      <c r="BD12" s="15">
        <f>$Y$5</f>
        <v>13202860761145</v>
      </c>
      <c r="BE12" s="15">
        <f>$Z$5</f>
        <v>1367428536133</v>
      </c>
      <c r="BF12" s="15">
        <f>$AA$5</f>
        <v>142364319625</v>
      </c>
      <c r="BG12" s="15">
        <f>$AB$5</f>
        <v>14914341925</v>
      </c>
      <c r="BH12" s="15">
        <f>$AC$5</f>
        <v>1574304985</v>
      </c>
      <c r="BI12" s="15">
        <f>$AD$5</f>
        <v>167731333</v>
      </c>
      <c r="BJ12" s="15">
        <f>$AE$5</f>
        <v>18080425</v>
      </c>
      <c r="BL12" s="54">
        <f>$AQ$5</f>
        <v>5955059332.5599995</v>
      </c>
      <c r="BM12" s="15">
        <f>$V$5</f>
        <v>1.2170706132009732E+16</v>
      </c>
      <c r="BN12" s="15">
        <f>$W$5</f>
        <v>1246324856379625</v>
      </c>
      <c r="BO12" s="15">
        <f>$X$5</f>
        <v>128037802953445</v>
      </c>
      <c r="BP12" s="15">
        <f>$Y$5</f>
        <v>13202860761145</v>
      </c>
      <c r="BQ12" s="15">
        <f>$Z$5</f>
        <v>1367428536133</v>
      </c>
      <c r="BR12" s="15">
        <f>$AA$5</f>
        <v>142364319625</v>
      </c>
      <c r="BS12" s="15">
        <f>$AB$5</f>
        <v>14914341925</v>
      </c>
      <c r="BT12" s="15">
        <f>$AC$5</f>
        <v>1574304985</v>
      </c>
      <c r="BU12" s="15">
        <f>$AD$5</f>
        <v>167731333</v>
      </c>
      <c r="BV12" s="15">
        <f>$AE$5</f>
        <v>18080425</v>
      </c>
      <c r="BW12" s="15"/>
      <c r="BX12" s="15">
        <f>$U$5</f>
        <v>1.1917931893537731E+17</v>
      </c>
      <c r="BY12" s="54">
        <f>$AQ$5</f>
        <v>5955059332.5599995</v>
      </c>
      <c r="BZ12" s="15">
        <f>$W$5</f>
        <v>1246324856379625</v>
      </c>
      <c r="CA12" s="15">
        <f>$X$5</f>
        <v>128037802953445</v>
      </c>
      <c r="CB12" s="15">
        <f>$Y$5</f>
        <v>13202860761145</v>
      </c>
      <c r="CC12" s="15">
        <f>$Z$5</f>
        <v>1367428536133</v>
      </c>
      <c r="CD12" s="15">
        <f>$AA$5</f>
        <v>142364319625</v>
      </c>
      <c r="CE12" s="15">
        <f>$AB$5</f>
        <v>14914341925</v>
      </c>
      <c r="CF12" s="15">
        <f>$AC$5</f>
        <v>1574304985</v>
      </c>
      <c r="CG12" s="15">
        <f>$AD$5</f>
        <v>167731333</v>
      </c>
      <c r="CH12" s="15">
        <f>$AE$5</f>
        <v>18080425</v>
      </c>
      <c r="CJ12" s="15">
        <f>$U$5</f>
        <v>1.1917931893537731E+17</v>
      </c>
      <c r="CK12" s="15">
        <f>$V$5</f>
        <v>1.2170706132009732E+16</v>
      </c>
      <c r="CL12" s="54">
        <f>$AQ$5</f>
        <v>5955059332.5599995</v>
      </c>
      <c r="CM12" s="15">
        <f>$X$5</f>
        <v>128037802953445</v>
      </c>
      <c r="CN12" s="15">
        <f>$Y$5</f>
        <v>13202860761145</v>
      </c>
      <c r="CO12" s="15">
        <f>$Z$5</f>
        <v>1367428536133</v>
      </c>
      <c r="CP12" s="15">
        <f>$AA$5</f>
        <v>142364319625</v>
      </c>
      <c r="CQ12" s="15">
        <f>$AB$5</f>
        <v>14914341925</v>
      </c>
      <c r="CR12" s="15">
        <f>$AC$5</f>
        <v>1574304985</v>
      </c>
      <c r="CS12" s="15">
        <f>$AD$5</f>
        <v>167731333</v>
      </c>
      <c r="CT12" s="15">
        <f>$AE$5</f>
        <v>18080425</v>
      </c>
      <c r="CV12" s="15">
        <f>$U$5</f>
        <v>1.1917931893537731E+17</v>
      </c>
      <c r="CW12" s="15">
        <f>$V$5</f>
        <v>1.2170706132009732E+16</v>
      </c>
      <c r="CX12" s="15">
        <f>$W$5</f>
        <v>1246324856379625</v>
      </c>
      <c r="CY12" s="54">
        <f>$AQ$5</f>
        <v>5955059332.5599995</v>
      </c>
      <c r="CZ12" s="15">
        <f>$Y$5</f>
        <v>13202860761145</v>
      </c>
      <c r="DA12" s="15">
        <f>$Z$5</f>
        <v>1367428536133</v>
      </c>
      <c r="DB12" s="15">
        <f>$AA$5</f>
        <v>142364319625</v>
      </c>
      <c r="DC12" s="15">
        <f>$AB$5</f>
        <v>14914341925</v>
      </c>
      <c r="DD12" s="15">
        <f>$AC$5</f>
        <v>1574304985</v>
      </c>
      <c r="DE12" s="15">
        <f>$AD$5</f>
        <v>167731333</v>
      </c>
      <c r="DF12" s="15">
        <f>$AE$5</f>
        <v>18080425</v>
      </c>
      <c r="DH12" s="15">
        <f>$U$5</f>
        <v>1.1917931893537731E+17</v>
      </c>
      <c r="DI12" s="15">
        <f>$V$5</f>
        <v>1.2170706132009732E+16</v>
      </c>
      <c r="DJ12" s="15">
        <f>$W$5</f>
        <v>1246324856379625</v>
      </c>
      <c r="DK12" s="15">
        <f>$X$5</f>
        <v>128037802953445</v>
      </c>
      <c r="DL12" s="54">
        <f>$AQ$5</f>
        <v>5955059332.5599995</v>
      </c>
      <c r="DM12" s="15">
        <f>$Z$5</f>
        <v>1367428536133</v>
      </c>
      <c r="DN12" s="15">
        <f>$AA$5</f>
        <v>142364319625</v>
      </c>
      <c r="DO12" s="15">
        <f>$AB$5</f>
        <v>14914341925</v>
      </c>
      <c r="DP12" s="15">
        <f>$AC$5</f>
        <v>1574304985</v>
      </c>
      <c r="DQ12" s="15">
        <f>$AD$5</f>
        <v>167731333</v>
      </c>
      <c r="DR12" s="15">
        <f>$AE$5</f>
        <v>18080425</v>
      </c>
      <c r="DT12" s="15">
        <f>$U$5</f>
        <v>1.1917931893537731E+17</v>
      </c>
      <c r="DU12" s="15">
        <f>$V$5</f>
        <v>1.2170706132009732E+16</v>
      </c>
      <c r="DV12" s="15">
        <f>$W$5</f>
        <v>1246324856379625</v>
      </c>
      <c r="DW12" s="15">
        <f>$X$5</f>
        <v>128037802953445</v>
      </c>
      <c r="DX12" s="15">
        <f>$Y$5</f>
        <v>13202860761145</v>
      </c>
      <c r="DY12" s="54">
        <f>$AQ$5</f>
        <v>5955059332.5599995</v>
      </c>
      <c r="DZ12" s="15">
        <f>$AA$5</f>
        <v>142364319625</v>
      </c>
      <c r="EA12" s="15">
        <f>$AB$5</f>
        <v>14914341925</v>
      </c>
      <c r="EB12" s="15">
        <f>$AC$5</f>
        <v>1574304985</v>
      </c>
      <c r="EC12" s="15">
        <f>$AD$5</f>
        <v>167731333</v>
      </c>
      <c r="ED12" s="15">
        <f>$AE$5</f>
        <v>18080425</v>
      </c>
      <c r="EF12" s="15">
        <f>$U$5</f>
        <v>1.1917931893537731E+17</v>
      </c>
      <c r="EG12" s="15">
        <f>$V$5</f>
        <v>1.2170706132009732E+16</v>
      </c>
      <c r="EH12" s="15">
        <f>$W$5</f>
        <v>1246324856379625</v>
      </c>
      <c r="EI12" s="15">
        <f>$X$5</f>
        <v>128037802953445</v>
      </c>
      <c r="EJ12" s="15">
        <f>$Y$5</f>
        <v>13202860761145</v>
      </c>
      <c r="EK12" s="15">
        <f>$Z$5</f>
        <v>1367428536133</v>
      </c>
      <c r="EL12" s="54">
        <f>$AQ$5</f>
        <v>5955059332.5599995</v>
      </c>
      <c r="EM12" s="15">
        <f>$AB$5</f>
        <v>14914341925</v>
      </c>
      <c r="EN12" s="15">
        <f>$AC$5</f>
        <v>1574304985</v>
      </c>
      <c r="EO12" s="15">
        <f>$AD$5</f>
        <v>167731333</v>
      </c>
      <c r="EP12" s="15">
        <f>$AE$5</f>
        <v>18080425</v>
      </c>
      <c r="ER12" s="15">
        <f>$U$5</f>
        <v>1.1917931893537731E+17</v>
      </c>
      <c r="ES12" s="15">
        <f>$V$5</f>
        <v>1.2170706132009732E+16</v>
      </c>
      <c r="ET12" s="15">
        <f>$W$5</f>
        <v>1246324856379625</v>
      </c>
      <c r="EU12" s="15">
        <f>$X$5</f>
        <v>128037802953445</v>
      </c>
      <c r="EV12" s="15">
        <f>$Y$5</f>
        <v>13202860761145</v>
      </c>
      <c r="EW12" s="15">
        <f>$Z$5</f>
        <v>1367428536133</v>
      </c>
      <c r="EX12" s="15">
        <f>$AA$5</f>
        <v>142364319625</v>
      </c>
      <c r="EY12" s="54">
        <f>$AQ$5</f>
        <v>5955059332.5599995</v>
      </c>
      <c r="EZ12" s="15">
        <f>$AC$5</f>
        <v>1574304985</v>
      </c>
      <c r="FA12" s="15">
        <f>$AD$5</f>
        <v>167731333</v>
      </c>
      <c r="FB12" s="15">
        <f>$AE$5</f>
        <v>18080425</v>
      </c>
      <c r="FD12" s="15">
        <f>$U$5</f>
        <v>1.1917931893537731E+17</v>
      </c>
      <c r="FE12" s="15">
        <f>$V$5</f>
        <v>1.2170706132009732E+16</v>
      </c>
      <c r="FF12" s="15">
        <f>$W$5</f>
        <v>1246324856379625</v>
      </c>
      <c r="FG12" s="15">
        <f>$X$5</f>
        <v>128037802953445</v>
      </c>
      <c r="FH12" s="15">
        <f>$Y$5</f>
        <v>13202860761145</v>
      </c>
      <c r="FI12" s="15">
        <f>$Z$5</f>
        <v>1367428536133</v>
      </c>
      <c r="FJ12" s="15">
        <f>$AA$5</f>
        <v>142364319625</v>
      </c>
      <c r="FK12" s="15">
        <f>$AB$5</f>
        <v>14914341925</v>
      </c>
      <c r="FL12" s="54">
        <f>$AQ$5</f>
        <v>5955059332.5599995</v>
      </c>
      <c r="FM12" s="15">
        <f>$AD$5</f>
        <v>167731333</v>
      </c>
      <c r="FN12" s="15">
        <f>$AE$5</f>
        <v>18080425</v>
      </c>
      <c r="FP12" s="15">
        <f>$U$5</f>
        <v>1.1917931893537731E+17</v>
      </c>
      <c r="FQ12" s="15">
        <f>$V$5</f>
        <v>1.2170706132009732E+16</v>
      </c>
      <c r="FR12" s="15">
        <f>$W$5</f>
        <v>1246324856379625</v>
      </c>
      <c r="FS12" s="15">
        <f>$X$5</f>
        <v>128037802953445</v>
      </c>
      <c r="FT12" s="15">
        <f>$Y$5</f>
        <v>13202860761145</v>
      </c>
      <c r="FU12" s="15">
        <f>$Z$5</f>
        <v>1367428536133</v>
      </c>
      <c r="FV12" s="15">
        <f>$AA$5</f>
        <v>142364319625</v>
      </c>
      <c r="FW12" s="15">
        <f>$AB$5</f>
        <v>14914341925</v>
      </c>
      <c r="FX12" s="15">
        <f>$AC$5</f>
        <v>1574304985</v>
      </c>
      <c r="FY12" s="54">
        <f>$AQ$5</f>
        <v>5955059332.5599995</v>
      </c>
      <c r="FZ12" s="15">
        <f>$AE$5</f>
        <v>18080425</v>
      </c>
      <c r="GB12" s="15">
        <f>$U$5</f>
        <v>1.1917931893537731E+17</v>
      </c>
      <c r="GC12" s="15">
        <f>$V$5</f>
        <v>1.2170706132009732E+16</v>
      </c>
      <c r="GD12" s="15">
        <f>$W$5</f>
        <v>1246324856379625</v>
      </c>
      <c r="GE12" s="15">
        <f>$X$5</f>
        <v>128037802953445</v>
      </c>
      <c r="GF12" s="15">
        <f>$Y$5</f>
        <v>13202860761145</v>
      </c>
      <c r="GG12" s="15">
        <f>$Z$5</f>
        <v>1367428536133</v>
      </c>
      <c r="GH12" s="15">
        <f>$AA$5</f>
        <v>142364319625</v>
      </c>
      <c r="GI12" s="15">
        <f>$AB$5</f>
        <v>14914341925</v>
      </c>
      <c r="GJ12" s="15">
        <f>$AC$5</f>
        <v>1574304985</v>
      </c>
      <c r="GK12" s="15">
        <f>$AD$5</f>
        <v>167731333</v>
      </c>
      <c r="GL12" s="54">
        <f>$AQ$5</f>
        <v>5955059332.5599995</v>
      </c>
      <c r="HS12" s="3" t="e">
        <f ca="1">GC4/BA4</f>
        <v>#NAME?</v>
      </c>
      <c r="HV12" s="110" t="e">
        <f ca="1">GB4/$AZ$4</f>
        <v>#NAME?</v>
      </c>
      <c r="HY12" s="3" t="e">
        <f t="shared" ca="1" si="47"/>
        <v>#NAME?</v>
      </c>
      <c r="HZ12" s="3" t="e">
        <f t="shared" ca="1" si="31"/>
        <v>#NAME?</v>
      </c>
      <c r="IA12" s="3" t="e">
        <f t="shared" ca="1" si="32"/>
        <v>#NAME?</v>
      </c>
      <c r="IB12" s="3" t="e">
        <f t="shared" ca="1" si="33"/>
        <v>#NAME?</v>
      </c>
      <c r="IC12" s="3" t="e">
        <f t="shared" ca="1" si="34"/>
        <v>#NAME?</v>
      </c>
      <c r="ID12" s="3" t="e">
        <f t="shared" ca="1" si="35"/>
        <v>#NAME?</v>
      </c>
      <c r="IE12" s="3" t="e">
        <f t="shared" ca="1" si="36"/>
        <v>#NAME?</v>
      </c>
      <c r="IF12" s="3" t="e">
        <f t="shared" ca="1" si="37"/>
        <v>#NAME?</v>
      </c>
      <c r="IG12" s="3" t="e">
        <f t="shared" ca="1" si="38"/>
        <v>#NAME?</v>
      </c>
      <c r="IH12" s="3" t="e">
        <f t="shared" ca="1" si="39"/>
        <v>#NAME?</v>
      </c>
      <c r="II12" s="3">
        <f t="shared" si="40"/>
        <v>123.10911157024726</v>
      </c>
      <c r="IK12" s="17">
        <f>$D$12</f>
        <v>8.9</v>
      </c>
      <c r="IL12" s="23" t="e">
        <f t="shared" ca="1" si="41"/>
        <v>#NAME?</v>
      </c>
      <c r="IM12" s="23" t="e">
        <f t="shared" ca="1" si="41"/>
        <v>#NAME?</v>
      </c>
      <c r="IN12" s="23" t="e">
        <f t="shared" ca="1" si="41"/>
        <v>#NAME?</v>
      </c>
      <c r="IO12" s="23" t="e">
        <f t="shared" ca="1" si="41"/>
        <v>#NAME?</v>
      </c>
      <c r="IP12" s="23" t="e">
        <f t="shared" ca="1" si="41"/>
        <v>#NAME?</v>
      </c>
      <c r="IQ12" s="23" t="e">
        <f t="shared" ca="1" si="41"/>
        <v>#NAME?</v>
      </c>
      <c r="IR12" s="23" t="e">
        <f t="shared" ca="1" si="41"/>
        <v>#NAME?</v>
      </c>
      <c r="IS12" s="23" t="e">
        <f t="shared" ca="1" si="41"/>
        <v>#NAME?</v>
      </c>
      <c r="IT12" s="23" t="e">
        <f t="shared" ca="1" si="41"/>
        <v>#NAME?</v>
      </c>
      <c r="IV12" s="17">
        <f>$D$12</f>
        <v>8.9</v>
      </c>
      <c r="IW12" s="24" t="e">
        <f t="shared" ca="1" si="48"/>
        <v>#NAME?</v>
      </c>
      <c r="IX12" s="24" t="e">
        <f t="shared" ca="1" si="49"/>
        <v>#NAME?</v>
      </c>
      <c r="IY12" s="24" t="e">
        <f t="shared" ca="1" si="50"/>
        <v>#NAME?</v>
      </c>
      <c r="IZ12" s="24" t="e">
        <f t="shared" ca="1" si="51"/>
        <v>#NAME?</v>
      </c>
      <c r="JA12" s="24" t="e">
        <f t="shared" ca="1" si="52"/>
        <v>#NAME?</v>
      </c>
      <c r="JB12" s="24" t="e">
        <f t="shared" ca="1" si="53"/>
        <v>#NAME?</v>
      </c>
      <c r="JC12" s="24" t="e">
        <f t="shared" ca="1" si="54"/>
        <v>#NAME?</v>
      </c>
      <c r="JD12" s="24" t="e">
        <f t="shared" ca="1" si="55"/>
        <v>#NAME?</v>
      </c>
      <c r="JE12" s="24" t="e">
        <f t="shared" ca="1" si="56"/>
        <v>#NAME?</v>
      </c>
      <c r="JG12" s="17">
        <f>$D$12</f>
        <v>8.9</v>
      </c>
      <c r="JH12" s="24" t="e">
        <f t="shared" ca="1" si="42"/>
        <v>#NAME?</v>
      </c>
      <c r="JI12" s="24" t="e">
        <f t="shared" ca="1" si="42"/>
        <v>#NAME?</v>
      </c>
      <c r="JJ12" s="24" t="e">
        <f t="shared" ca="1" si="42"/>
        <v>#NAME?</v>
      </c>
      <c r="JK12" s="24" t="e">
        <f t="shared" ca="1" si="42"/>
        <v>#NAME?</v>
      </c>
      <c r="JL12" s="24" t="e">
        <f t="shared" ca="1" si="42"/>
        <v>#NAME?</v>
      </c>
      <c r="JM12" s="24" t="e">
        <f t="shared" ca="1" si="42"/>
        <v>#NAME?</v>
      </c>
      <c r="JN12" s="24" t="e">
        <f t="shared" ca="1" si="42"/>
        <v>#NAME?</v>
      </c>
      <c r="JO12" s="24" t="e">
        <f t="shared" ca="1" si="42"/>
        <v>#NAME?</v>
      </c>
      <c r="JP12" s="24" t="e">
        <f t="shared" ca="1" si="42"/>
        <v>#NAME?</v>
      </c>
      <c r="JR12" s="17">
        <f>$D$12</f>
        <v>8.9</v>
      </c>
      <c r="JS12" s="24" t="e">
        <f t="shared" ca="1" si="57"/>
        <v>#NAME?</v>
      </c>
      <c r="JT12" s="24" t="e">
        <f t="shared" ca="1" si="43"/>
        <v>#NAME?</v>
      </c>
      <c r="JU12" s="24" t="e">
        <f t="shared" ca="1" si="43"/>
        <v>#NAME?</v>
      </c>
      <c r="JV12" s="24" t="e">
        <f t="shared" ca="1" si="43"/>
        <v>#NAME?</v>
      </c>
      <c r="JW12" s="24" t="e">
        <f t="shared" ca="1" si="43"/>
        <v>#NAME?</v>
      </c>
      <c r="JX12" s="24" t="e">
        <f t="shared" ca="1" si="43"/>
        <v>#NAME?</v>
      </c>
      <c r="JY12" s="24" t="e">
        <f t="shared" ca="1" si="43"/>
        <v>#NAME?</v>
      </c>
      <c r="JZ12" s="24" t="e">
        <f t="shared" ca="1" si="43"/>
        <v>#NAME?</v>
      </c>
      <c r="KA12" s="24" t="e">
        <f t="shared" ca="1" si="43"/>
        <v>#NAME?</v>
      </c>
      <c r="KC12" s="17">
        <f>$D$12</f>
        <v>8.9</v>
      </c>
      <c r="KD12" s="24">
        <f t="shared" ca="1" si="58"/>
        <v>0</v>
      </c>
      <c r="KE12" s="24">
        <f t="shared" ca="1" si="44"/>
        <v>0</v>
      </c>
      <c r="KF12" s="24">
        <f t="shared" ca="1" si="44"/>
        <v>0</v>
      </c>
      <c r="KG12" s="24">
        <f t="shared" ca="1" si="44"/>
        <v>0</v>
      </c>
      <c r="KH12" s="24">
        <f t="shared" ca="1" si="44"/>
        <v>0</v>
      </c>
      <c r="KI12" s="24">
        <f t="shared" ca="1" si="44"/>
        <v>0</v>
      </c>
      <c r="KJ12" s="24">
        <f t="shared" ca="1" si="44"/>
        <v>0</v>
      </c>
      <c r="KK12" s="24">
        <f t="shared" ca="1" si="44"/>
        <v>0</v>
      </c>
      <c r="KL12" s="24">
        <f t="shared" ca="1" si="44"/>
        <v>0</v>
      </c>
      <c r="KO12"/>
      <c r="KP12"/>
      <c r="KQ12" s="187">
        <f t="shared" si="6"/>
        <v>13.19</v>
      </c>
      <c r="KR12" s="183">
        <f t="shared" si="6"/>
        <v>286.23</v>
      </c>
      <c r="KS12">
        <f t="shared" si="15"/>
        <v>173.97609999999997</v>
      </c>
      <c r="KT12">
        <f t="shared" si="16"/>
        <v>5.6567956834318647</v>
      </c>
      <c r="KU12">
        <f t="shared" si="17"/>
        <v>74.613135064466292</v>
      </c>
      <c r="KV12" s="49">
        <f t="shared" si="18"/>
        <v>287.22934757184174</v>
      </c>
      <c r="KW12">
        <f t="shared" si="19"/>
        <v>3329.2050860436975</v>
      </c>
      <c r="KX12">
        <f t="shared" si="20"/>
        <v>3213.2407570247938</v>
      </c>
      <c r="KY12">
        <f t="shared" si="21"/>
        <v>2.5794589667292231</v>
      </c>
      <c r="KZ12">
        <f t="shared" si="22"/>
        <v>6.6536085610397917</v>
      </c>
      <c r="LA12">
        <f t="shared" si="23"/>
        <v>14.591472348583487</v>
      </c>
      <c r="LB12" s="49" t="e">
        <f t="shared" si="24"/>
        <v>#NUM!</v>
      </c>
      <c r="LC12" t="e">
        <f t="shared" si="25"/>
        <v>#NUM!</v>
      </c>
      <c r="LD12"/>
      <c r="LE12"/>
      <c r="LF12"/>
      <c r="LG12"/>
      <c r="LH12">
        <f>$KQ$2</f>
        <v>86.13</v>
      </c>
      <c r="LI12">
        <f>$KT$2</f>
        <v>59.331651583074759</v>
      </c>
      <c r="LJ12"/>
      <c r="LK12"/>
      <c r="LQ12" s="3" t="e">
        <f>$KY$2</f>
        <v>#NUM!</v>
      </c>
      <c r="LR12" s="3">
        <f>$KT$2</f>
        <v>59.331651583074759</v>
      </c>
    </row>
    <row r="13" spans="1:332" ht="15.75" thickBot="1">
      <c r="A13" s="33">
        <f>COUNT($D$6:D13)/$B$4*$B$1</f>
        <v>8</v>
      </c>
      <c r="B13" s="3">
        <f>COUNT($C$6:C13)</f>
        <v>8</v>
      </c>
      <c r="C13" s="3">
        <f>C12+1</f>
        <v>7</v>
      </c>
      <c r="D13" s="4">
        <f>SALIDA!D13</f>
        <v>10.96</v>
      </c>
      <c r="E13" s="59">
        <f>SALIDA!E13</f>
        <v>260.37</v>
      </c>
      <c r="F13" s="20" t="e">
        <f ca="1">$E13-'MODELO DE 10o. GRADO'!F13</f>
        <v>#NAME?</v>
      </c>
      <c r="G13" s="20" t="e">
        <f ca="1">$E13-'MODELO DE 10o. GRADO'!G13</f>
        <v>#NAME?</v>
      </c>
      <c r="H13" s="20" t="e">
        <f ca="1">$E13-'MODELO DE 10o. GRADO'!H13</f>
        <v>#NAME?</v>
      </c>
      <c r="I13" s="20" t="e">
        <f ca="1">$E13-'MODELO DE 10o. GRADO'!I13</f>
        <v>#NAME?</v>
      </c>
      <c r="J13" s="20" t="e">
        <f ca="1">$E13-'MODELO DE 10o. GRADO'!J13</f>
        <v>#NAME?</v>
      </c>
      <c r="K13" s="20" t="e">
        <f ca="1">$E13-'MODELO DE 10o. GRADO'!K13</f>
        <v>#NAME?</v>
      </c>
      <c r="L13" s="20" t="e">
        <f ca="1">$E13-'MODELO DE 10o. GRADO'!L13</f>
        <v>#NAME?</v>
      </c>
      <c r="M13" s="20" t="e">
        <f ca="1">$E13-'MODELO DE 10o. GRADO'!M13</f>
        <v>#NAME?</v>
      </c>
      <c r="N13" s="20" t="e">
        <f ca="1">$E13-'MODELO DE 10o. GRADO'!N13</f>
        <v>#NAME?</v>
      </c>
      <c r="O13" s="20" t="e">
        <f ca="1">$E13-'MODELO DE 10o. GRADO'!O13</f>
        <v>#NAME?</v>
      </c>
      <c r="P13" s="20" t="e">
        <f>$E13-'MODELO DE 10o. GRADO'!P13</f>
        <v>#NUM!</v>
      </c>
      <c r="Q13" s="20" t="e">
        <f>$E13-'MODELO DE 10o. GRADO'!Q13</f>
        <v>#NUM!</v>
      </c>
      <c r="R13" s="21">
        <f t="shared" si="26"/>
        <v>7.9792266297612E+16</v>
      </c>
      <c r="S13" s="21">
        <f t="shared" si="26"/>
        <v>1.1398895185373144E+16</v>
      </c>
      <c r="T13" s="21">
        <f t="shared" si="26"/>
        <v>1628413597910449</v>
      </c>
      <c r="U13" s="21">
        <f t="shared" si="26"/>
        <v>232630513987207</v>
      </c>
      <c r="V13" s="21">
        <f t="shared" si="26"/>
        <v>33232930569601</v>
      </c>
      <c r="W13" s="21">
        <f t="shared" si="26"/>
        <v>4747561509943</v>
      </c>
      <c r="X13" s="21">
        <f t="shared" si="26"/>
        <v>678223072849</v>
      </c>
      <c r="Y13" s="21">
        <f t="shared" si="26"/>
        <v>96889010407</v>
      </c>
      <c r="Z13" s="21">
        <f t="shared" si="26"/>
        <v>13841287201</v>
      </c>
      <c r="AA13" s="21">
        <f t="shared" si="26"/>
        <v>1977326743</v>
      </c>
      <c r="AB13" s="21">
        <f t="shared" si="26"/>
        <v>282475249</v>
      </c>
      <c r="AC13" s="21">
        <f t="shared" si="26"/>
        <v>40353607</v>
      </c>
      <c r="AD13" s="21">
        <f t="shared" si="26"/>
        <v>5764801</v>
      </c>
      <c r="AE13" s="21">
        <f t="shared" si="26"/>
        <v>823543</v>
      </c>
      <c r="AF13" s="21">
        <f t="shared" si="26"/>
        <v>117649</v>
      </c>
      <c r="AG13" s="21">
        <f t="shared" si="26"/>
        <v>16807</v>
      </c>
      <c r="AH13" s="21">
        <f t="shared" si="26"/>
        <v>2401</v>
      </c>
      <c r="AI13" s="21">
        <f t="shared" si="26"/>
        <v>343</v>
      </c>
      <c r="AJ13" s="21">
        <f t="shared" si="27"/>
        <v>49</v>
      </c>
      <c r="AK13" s="32">
        <f t="shared" si="46"/>
        <v>7</v>
      </c>
      <c r="AL13" s="21">
        <f t="shared" si="28"/>
        <v>1</v>
      </c>
      <c r="AM13" s="22"/>
      <c r="AN13" s="109">
        <f t="shared" si="29"/>
        <v>73548080582.130005</v>
      </c>
      <c r="AO13" s="109">
        <f t="shared" si="29"/>
        <v>10506868654.59</v>
      </c>
      <c r="AP13" s="3">
        <f t="shared" si="29"/>
        <v>1500981236.3700001</v>
      </c>
      <c r="AQ13" s="3">
        <f t="shared" si="29"/>
        <v>214425890.91</v>
      </c>
      <c r="AR13" s="3">
        <f t="shared" si="29"/>
        <v>30632270.129999999</v>
      </c>
      <c r="AS13" s="3">
        <f t="shared" si="29"/>
        <v>4376038.59</v>
      </c>
      <c r="AT13" s="3">
        <f t="shared" si="29"/>
        <v>625148.37</v>
      </c>
      <c r="AU13" s="3">
        <f t="shared" si="29"/>
        <v>89306.91</v>
      </c>
      <c r="AV13" s="3">
        <f t="shared" si="29"/>
        <v>12758.130000000001</v>
      </c>
      <c r="AW13" s="3">
        <f t="shared" si="29"/>
        <v>1822.5900000000001</v>
      </c>
      <c r="AX13" s="3">
        <f t="shared" si="30"/>
        <v>260.37</v>
      </c>
      <c r="AZ13" s="15">
        <f>$T$5</f>
        <v>1.1698428911654851E+18</v>
      </c>
      <c r="BA13" s="15">
        <f>$U$5</f>
        <v>1.1917931893537731E+17</v>
      </c>
      <c r="BB13" s="15">
        <f>$V$5</f>
        <v>1.2170706132009732E+16</v>
      </c>
      <c r="BC13" s="15">
        <f>$W$5</f>
        <v>1246324856379625</v>
      </c>
      <c r="BD13" s="15">
        <f>$X$5</f>
        <v>128037802953445</v>
      </c>
      <c r="BE13" s="15">
        <f>$Y$5</f>
        <v>13202860761145</v>
      </c>
      <c r="BF13" s="15">
        <f>$Z$5</f>
        <v>1367428536133</v>
      </c>
      <c r="BG13" s="15">
        <f>$AA$5</f>
        <v>142364319625</v>
      </c>
      <c r="BH13" s="15">
        <f>$AB$5</f>
        <v>14914341925</v>
      </c>
      <c r="BI13" s="15">
        <f>$AC$5</f>
        <v>1574304985</v>
      </c>
      <c r="BJ13" s="15">
        <f>$AD$5</f>
        <v>167731333</v>
      </c>
      <c r="BL13" s="54">
        <f>$AP$5</f>
        <v>55797054050.080002</v>
      </c>
      <c r="BM13" s="15">
        <f>$U$5</f>
        <v>1.1917931893537731E+17</v>
      </c>
      <c r="BN13" s="15">
        <f>$V$5</f>
        <v>1.2170706132009732E+16</v>
      </c>
      <c r="BO13" s="15">
        <f>$W$5</f>
        <v>1246324856379625</v>
      </c>
      <c r="BP13" s="15">
        <f>$X$5</f>
        <v>128037802953445</v>
      </c>
      <c r="BQ13" s="15">
        <f>$Y$5</f>
        <v>13202860761145</v>
      </c>
      <c r="BR13" s="15">
        <f>$Z$5</f>
        <v>1367428536133</v>
      </c>
      <c r="BS13" s="15">
        <f>$AA$5</f>
        <v>142364319625</v>
      </c>
      <c r="BT13" s="15">
        <f>$AB$5</f>
        <v>14914341925</v>
      </c>
      <c r="BU13" s="15">
        <f>$AC$5</f>
        <v>1574304985</v>
      </c>
      <c r="BV13" s="15">
        <f>$AD$5</f>
        <v>167731333</v>
      </c>
      <c r="BW13" s="15"/>
      <c r="BX13" s="15">
        <f>$T$5</f>
        <v>1.1698428911654851E+18</v>
      </c>
      <c r="BY13" s="54">
        <f>$AP$5</f>
        <v>55797054050.080002</v>
      </c>
      <c r="BZ13" s="15">
        <f>$V$5</f>
        <v>1.2170706132009732E+16</v>
      </c>
      <c r="CA13" s="15">
        <f>$W$5</f>
        <v>1246324856379625</v>
      </c>
      <c r="CB13" s="15">
        <f>$X$5</f>
        <v>128037802953445</v>
      </c>
      <c r="CC13" s="15">
        <f>$Y$5</f>
        <v>13202860761145</v>
      </c>
      <c r="CD13" s="15">
        <f>$Z$5</f>
        <v>1367428536133</v>
      </c>
      <c r="CE13" s="15">
        <f>$AA$5</f>
        <v>142364319625</v>
      </c>
      <c r="CF13" s="15">
        <f>$AB$5</f>
        <v>14914341925</v>
      </c>
      <c r="CG13" s="15">
        <f>$AC$5</f>
        <v>1574304985</v>
      </c>
      <c r="CH13" s="15">
        <f>$AD$5</f>
        <v>167731333</v>
      </c>
      <c r="CJ13" s="15">
        <f>$T$5</f>
        <v>1.1698428911654851E+18</v>
      </c>
      <c r="CK13" s="15">
        <f>$U$5</f>
        <v>1.1917931893537731E+17</v>
      </c>
      <c r="CL13" s="54">
        <f>$AP$5</f>
        <v>55797054050.080002</v>
      </c>
      <c r="CM13" s="15">
        <f>$W$5</f>
        <v>1246324856379625</v>
      </c>
      <c r="CN13" s="15">
        <f>$X$5</f>
        <v>128037802953445</v>
      </c>
      <c r="CO13" s="15">
        <f>$Y$5</f>
        <v>13202860761145</v>
      </c>
      <c r="CP13" s="15">
        <f>$Z$5</f>
        <v>1367428536133</v>
      </c>
      <c r="CQ13" s="15">
        <f>$AA$5</f>
        <v>142364319625</v>
      </c>
      <c r="CR13" s="15">
        <f>$AB$5</f>
        <v>14914341925</v>
      </c>
      <c r="CS13" s="15">
        <f>$AC$5</f>
        <v>1574304985</v>
      </c>
      <c r="CT13" s="15">
        <f>$AD$5</f>
        <v>167731333</v>
      </c>
      <c r="CV13" s="15">
        <f>$T$5</f>
        <v>1.1698428911654851E+18</v>
      </c>
      <c r="CW13" s="15">
        <f>$U$5</f>
        <v>1.1917931893537731E+17</v>
      </c>
      <c r="CX13" s="15">
        <f>$V$5</f>
        <v>1.2170706132009732E+16</v>
      </c>
      <c r="CY13" s="54">
        <f>$AP$5</f>
        <v>55797054050.080002</v>
      </c>
      <c r="CZ13" s="15">
        <f>$X$5</f>
        <v>128037802953445</v>
      </c>
      <c r="DA13" s="15">
        <f>$Y$5</f>
        <v>13202860761145</v>
      </c>
      <c r="DB13" s="15">
        <f>$Z$5</f>
        <v>1367428536133</v>
      </c>
      <c r="DC13" s="15">
        <f>$AA$5</f>
        <v>142364319625</v>
      </c>
      <c r="DD13" s="15">
        <f>$AB$5</f>
        <v>14914341925</v>
      </c>
      <c r="DE13" s="15">
        <f>$AC$5</f>
        <v>1574304985</v>
      </c>
      <c r="DF13" s="15">
        <f>$AD$5</f>
        <v>167731333</v>
      </c>
      <c r="DH13" s="15">
        <f>$T$5</f>
        <v>1.1698428911654851E+18</v>
      </c>
      <c r="DI13" s="15">
        <f>$U$5</f>
        <v>1.1917931893537731E+17</v>
      </c>
      <c r="DJ13" s="15">
        <f>$V$5</f>
        <v>1.2170706132009732E+16</v>
      </c>
      <c r="DK13" s="15">
        <f>$W$5</f>
        <v>1246324856379625</v>
      </c>
      <c r="DL13" s="54">
        <f>$AP$5</f>
        <v>55797054050.080002</v>
      </c>
      <c r="DM13" s="15">
        <f>$Y$5</f>
        <v>13202860761145</v>
      </c>
      <c r="DN13" s="15">
        <f>$Z$5</f>
        <v>1367428536133</v>
      </c>
      <c r="DO13" s="15">
        <f>$AA$5</f>
        <v>142364319625</v>
      </c>
      <c r="DP13" s="15">
        <f>$AB$5</f>
        <v>14914341925</v>
      </c>
      <c r="DQ13" s="15">
        <f>$AC$5</f>
        <v>1574304985</v>
      </c>
      <c r="DR13" s="15">
        <f>$AD$5</f>
        <v>167731333</v>
      </c>
      <c r="DT13" s="15">
        <f>$T$5</f>
        <v>1.1698428911654851E+18</v>
      </c>
      <c r="DU13" s="15">
        <f>$U$5</f>
        <v>1.1917931893537731E+17</v>
      </c>
      <c r="DV13" s="15">
        <f>$V$5</f>
        <v>1.2170706132009732E+16</v>
      </c>
      <c r="DW13" s="15">
        <f>$W$5</f>
        <v>1246324856379625</v>
      </c>
      <c r="DX13" s="15">
        <f>$X$5</f>
        <v>128037802953445</v>
      </c>
      <c r="DY13" s="54">
        <f>$AP$5</f>
        <v>55797054050.080002</v>
      </c>
      <c r="DZ13" s="15">
        <f>$Z$5</f>
        <v>1367428536133</v>
      </c>
      <c r="EA13" s="15">
        <f>$AA$5</f>
        <v>142364319625</v>
      </c>
      <c r="EB13" s="15">
        <f>$AB$5</f>
        <v>14914341925</v>
      </c>
      <c r="EC13" s="15">
        <f>$AC$5</f>
        <v>1574304985</v>
      </c>
      <c r="ED13" s="15">
        <f>$AD$5</f>
        <v>167731333</v>
      </c>
      <c r="EF13" s="15">
        <f>$T$5</f>
        <v>1.1698428911654851E+18</v>
      </c>
      <c r="EG13" s="15">
        <f>$U$5</f>
        <v>1.1917931893537731E+17</v>
      </c>
      <c r="EH13" s="15">
        <f>$V$5</f>
        <v>1.2170706132009732E+16</v>
      </c>
      <c r="EI13" s="15">
        <f>$W$5</f>
        <v>1246324856379625</v>
      </c>
      <c r="EJ13" s="15">
        <f>$X$5</f>
        <v>128037802953445</v>
      </c>
      <c r="EK13" s="15">
        <f>$Y$5</f>
        <v>13202860761145</v>
      </c>
      <c r="EL13" s="54">
        <f>$AP$5</f>
        <v>55797054050.080002</v>
      </c>
      <c r="EM13" s="15">
        <f>$AA$5</f>
        <v>142364319625</v>
      </c>
      <c r="EN13" s="15">
        <f>$AB$5</f>
        <v>14914341925</v>
      </c>
      <c r="EO13" s="15">
        <f>$AC$5</f>
        <v>1574304985</v>
      </c>
      <c r="EP13" s="15">
        <f>$AD$5</f>
        <v>167731333</v>
      </c>
      <c r="ER13" s="15">
        <f>$T$5</f>
        <v>1.1698428911654851E+18</v>
      </c>
      <c r="ES13" s="15">
        <f>$U$5</f>
        <v>1.1917931893537731E+17</v>
      </c>
      <c r="ET13" s="15">
        <f>$V$5</f>
        <v>1.2170706132009732E+16</v>
      </c>
      <c r="EU13" s="15">
        <f>$W$5</f>
        <v>1246324856379625</v>
      </c>
      <c r="EV13" s="15">
        <f>$X$5</f>
        <v>128037802953445</v>
      </c>
      <c r="EW13" s="15">
        <f>$Y$5</f>
        <v>13202860761145</v>
      </c>
      <c r="EX13" s="15">
        <f>$Z$5</f>
        <v>1367428536133</v>
      </c>
      <c r="EY13" s="54">
        <f>$AP$5</f>
        <v>55797054050.080002</v>
      </c>
      <c r="EZ13" s="15">
        <f>$AB$5</f>
        <v>14914341925</v>
      </c>
      <c r="FA13" s="15">
        <f>$AC$5</f>
        <v>1574304985</v>
      </c>
      <c r="FB13" s="15">
        <f>$AD$5</f>
        <v>167731333</v>
      </c>
      <c r="FD13" s="15">
        <f>$T$5</f>
        <v>1.1698428911654851E+18</v>
      </c>
      <c r="FE13" s="15">
        <f>$U$5</f>
        <v>1.1917931893537731E+17</v>
      </c>
      <c r="FF13" s="15">
        <f>$V$5</f>
        <v>1.2170706132009732E+16</v>
      </c>
      <c r="FG13" s="15">
        <f>$W$5</f>
        <v>1246324856379625</v>
      </c>
      <c r="FH13" s="15">
        <f>$X$5</f>
        <v>128037802953445</v>
      </c>
      <c r="FI13" s="15">
        <f>$Y$5</f>
        <v>13202860761145</v>
      </c>
      <c r="FJ13" s="15">
        <f>$Z$5</f>
        <v>1367428536133</v>
      </c>
      <c r="FK13" s="15">
        <f>$AA$5</f>
        <v>142364319625</v>
      </c>
      <c r="FL13" s="54">
        <f>$AP$5</f>
        <v>55797054050.080002</v>
      </c>
      <c r="FM13" s="15">
        <f>$AC$5</f>
        <v>1574304985</v>
      </c>
      <c r="FN13" s="15">
        <f>$AD$5</f>
        <v>167731333</v>
      </c>
      <c r="FP13" s="15">
        <f>$T$5</f>
        <v>1.1698428911654851E+18</v>
      </c>
      <c r="FQ13" s="15">
        <f>$U$5</f>
        <v>1.1917931893537731E+17</v>
      </c>
      <c r="FR13" s="15">
        <f>$V$5</f>
        <v>1.2170706132009732E+16</v>
      </c>
      <c r="FS13" s="15">
        <f>$W$5</f>
        <v>1246324856379625</v>
      </c>
      <c r="FT13" s="15">
        <f>$X$5</f>
        <v>128037802953445</v>
      </c>
      <c r="FU13" s="15">
        <f>$Y$5</f>
        <v>13202860761145</v>
      </c>
      <c r="FV13" s="15">
        <f>$Z$5</f>
        <v>1367428536133</v>
      </c>
      <c r="FW13" s="15">
        <f>$AA$5</f>
        <v>142364319625</v>
      </c>
      <c r="FX13" s="15">
        <f>$AB$5</f>
        <v>14914341925</v>
      </c>
      <c r="FY13" s="54">
        <f>$AP$5</f>
        <v>55797054050.080002</v>
      </c>
      <c r="FZ13" s="15">
        <f>$AD$5</f>
        <v>167731333</v>
      </c>
      <c r="GB13" s="15">
        <f>$T$5</f>
        <v>1.1698428911654851E+18</v>
      </c>
      <c r="GC13" s="15">
        <f>$U$5</f>
        <v>1.1917931893537731E+17</v>
      </c>
      <c r="GD13" s="15">
        <f>$V$5</f>
        <v>1.2170706132009732E+16</v>
      </c>
      <c r="GE13" s="15">
        <f>$W$5</f>
        <v>1246324856379625</v>
      </c>
      <c r="GF13" s="15">
        <f>$X$5</f>
        <v>128037802953445</v>
      </c>
      <c r="GG13" s="15">
        <f>$Y$5</f>
        <v>13202860761145</v>
      </c>
      <c r="GH13" s="15">
        <f>$Z$5</f>
        <v>1367428536133</v>
      </c>
      <c r="GI13" s="15">
        <f>$AA$5</f>
        <v>142364319625</v>
      </c>
      <c r="GJ13" s="15">
        <f>$AB$5</f>
        <v>14914341925</v>
      </c>
      <c r="GK13" s="15">
        <f>$AC$5</f>
        <v>1574304985</v>
      </c>
      <c r="GL13" s="54">
        <f>$AP$5</f>
        <v>55797054050.080002</v>
      </c>
      <c r="HY13" s="3" t="e">
        <f t="shared" ca="1" si="47"/>
        <v>#NAME?</v>
      </c>
      <c r="HZ13" s="3" t="e">
        <f t="shared" ca="1" si="31"/>
        <v>#NAME?</v>
      </c>
      <c r="IA13" s="3" t="e">
        <f t="shared" ca="1" si="32"/>
        <v>#NAME?</v>
      </c>
      <c r="IB13" s="3" t="e">
        <f t="shared" ca="1" si="33"/>
        <v>#NAME?</v>
      </c>
      <c r="IC13" s="3" t="e">
        <f t="shared" ca="1" si="34"/>
        <v>#NAME?</v>
      </c>
      <c r="ID13" s="3" t="e">
        <f t="shared" ca="1" si="35"/>
        <v>#NAME?</v>
      </c>
      <c r="IE13" s="3" t="e">
        <f t="shared" ca="1" si="36"/>
        <v>#NAME?</v>
      </c>
      <c r="IF13" s="3" t="e">
        <f t="shared" ca="1" si="37"/>
        <v>#NAME?</v>
      </c>
      <c r="IG13" s="3" t="e">
        <f t="shared" ca="1" si="38"/>
        <v>#NAME?</v>
      </c>
      <c r="IH13" s="3" t="e">
        <f t="shared" ca="1" si="39"/>
        <v>#NAME?</v>
      </c>
      <c r="II13" s="3">
        <f t="shared" si="40"/>
        <v>950.20864793388353</v>
      </c>
      <c r="IK13" s="17">
        <f>$D$13</f>
        <v>10.96</v>
      </c>
      <c r="IL13" s="23" t="e">
        <f t="shared" ca="1" si="41"/>
        <v>#NAME?</v>
      </c>
      <c r="IM13" s="23" t="e">
        <f t="shared" ca="1" si="41"/>
        <v>#NAME?</v>
      </c>
      <c r="IN13" s="23" t="e">
        <f t="shared" ca="1" si="41"/>
        <v>#NAME?</v>
      </c>
      <c r="IO13" s="23" t="e">
        <f t="shared" ca="1" si="41"/>
        <v>#NAME?</v>
      </c>
      <c r="IP13" s="23" t="e">
        <f t="shared" ca="1" si="41"/>
        <v>#NAME?</v>
      </c>
      <c r="IQ13" s="23" t="e">
        <f t="shared" ca="1" si="41"/>
        <v>#NAME?</v>
      </c>
      <c r="IR13" s="23" t="e">
        <f t="shared" ca="1" si="41"/>
        <v>#NAME?</v>
      </c>
      <c r="IS13" s="23" t="e">
        <f t="shared" ca="1" si="41"/>
        <v>#NAME?</v>
      </c>
      <c r="IT13" s="23" t="e">
        <f t="shared" ca="1" si="41"/>
        <v>#NAME?</v>
      </c>
      <c r="IV13" s="17">
        <f>$D$13</f>
        <v>10.96</v>
      </c>
      <c r="IW13" s="24" t="e">
        <f t="shared" ca="1" si="48"/>
        <v>#NAME?</v>
      </c>
      <c r="IX13" s="24" t="e">
        <f t="shared" ca="1" si="49"/>
        <v>#NAME?</v>
      </c>
      <c r="IY13" s="24" t="e">
        <f t="shared" ca="1" si="50"/>
        <v>#NAME?</v>
      </c>
      <c r="IZ13" s="24" t="e">
        <f t="shared" ca="1" si="51"/>
        <v>#NAME?</v>
      </c>
      <c r="JA13" s="24" t="e">
        <f t="shared" ca="1" si="52"/>
        <v>#NAME?</v>
      </c>
      <c r="JB13" s="24" t="e">
        <f t="shared" ca="1" si="53"/>
        <v>#NAME?</v>
      </c>
      <c r="JC13" s="24" t="e">
        <f t="shared" ca="1" si="54"/>
        <v>#NAME?</v>
      </c>
      <c r="JD13" s="24" t="e">
        <f t="shared" ca="1" si="55"/>
        <v>#NAME?</v>
      </c>
      <c r="JE13" s="24" t="e">
        <f t="shared" ca="1" si="56"/>
        <v>#NAME?</v>
      </c>
      <c r="JG13" s="17">
        <f>$D$13</f>
        <v>10.96</v>
      </c>
      <c r="JH13" s="24" t="e">
        <f t="shared" ref="JH13:JP13" ca="1" si="59">IF(OR(ABS(F23-$E$13)&gt;$JH$4*(IW13/SUMIFS($IW13:$JE13,$IW13:$JE13,"&gt;=0",$IW13:$JE13,"&lt;=1")+F$4/SUMIFS($F$4:$N$4,$F$4:$N$4,"&gt;=0",$F$4:$N$4,"&lt;=1")),F23&lt;0),0,F$4/SUMIFS($F$4:$N$4,$F$4:$N$4,"&gt;=0",$F$4:$N$4,"&lt;=1"))</f>
        <v>#NAME?</v>
      </c>
      <c r="JI13" s="24" t="e">
        <f t="shared" ca="1" si="59"/>
        <v>#NAME?</v>
      </c>
      <c r="JJ13" s="24" t="e">
        <f t="shared" ca="1" si="59"/>
        <v>#NAME?</v>
      </c>
      <c r="JK13" s="24" t="e">
        <f t="shared" ca="1" si="59"/>
        <v>#NAME?</v>
      </c>
      <c r="JL13" s="24" t="e">
        <f t="shared" ca="1" si="59"/>
        <v>#NAME?</v>
      </c>
      <c r="JM13" s="24" t="e">
        <f t="shared" ca="1" si="59"/>
        <v>#NAME?</v>
      </c>
      <c r="JN13" s="24" t="e">
        <f t="shared" ca="1" si="59"/>
        <v>#NAME?</v>
      </c>
      <c r="JO13" s="24" t="e">
        <f t="shared" ca="1" si="59"/>
        <v>#NAME?</v>
      </c>
      <c r="JP13" s="24" t="e">
        <f t="shared" ca="1" si="59"/>
        <v>#NAME?</v>
      </c>
      <c r="JR13" s="17">
        <f>$D$13</f>
        <v>10.96</v>
      </c>
      <c r="JS13" s="24" t="e">
        <f t="shared" ca="1" si="57"/>
        <v>#NAME?</v>
      </c>
      <c r="JT13" s="24" t="e">
        <f t="shared" ca="1" si="43"/>
        <v>#NAME?</v>
      </c>
      <c r="JU13" s="24" t="e">
        <f t="shared" ca="1" si="43"/>
        <v>#NAME?</v>
      </c>
      <c r="JV13" s="24" t="e">
        <f t="shared" ca="1" si="43"/>
        <v>#NAME?</v>
      </c>
      <c r="JW13" s="24" t="e">
        <f t="shared" ca="1" si="43"/>
        <v>#NAME?</v>
      </c>
      <c r="JX13" s="24" t="e">
        <f t="shared" ca="1" si="43"/>
        <v>#NAME?</v>
      </c>
      <c r="JY13" s="24" t="e">
        <f t="shared" ca="1" si="43"/>
        <v>#NAME?</v>
      </c>
      <c r="JZ13" s="24" t="e">
        <f t="shared" ca="1" si="43"/>
        <v>#NAME?</v>
      </c>
      <c r="KA13" s="24" t="e">
        <f t="shared" ca="1" si="43"/>
        <v>#NAME?</v>
      </c>
      <c r="KC13" s="17">
        <f>$D$13</f>
        <v>10.96</v>
      </c>
      <c r="KD13" s="24">
        <f t="shared" ca="1" si="58"/>
        <v>0</v>
      </c>
      <c r="KE13" s="24">
        <f t="shared" ca="1" si="44"/>
        <v>0</v>
      </c>
      <c r="KF13" s="24">
        <f t="shared" ca="1" si="44"/>
        <v>0</v>
      </c>
      <c r="KG13" s="24">
        <f t="shared" ca="1" si="44"/>
        <v>0</v>
      </c>
      <c r="KH13" s="24">
        <f t="shared" ca="1" si="44"/>
        <v>0</v>
      </c>
      <c r="KI13" s="24">
        <f t="shared" ca="1" si="44"/>
        <v>0</v>
      </c>
      <c r="KJ13" s="24">
        <f t="shared" ca="1" si="44"/>
        <v>0</v>
      </c>
      <c r="KK13" s="24">
        <f t="shared" ca="1" si="44"/>
        <v>0</v>
      </c>
      <c r="KL13" s="24">
        <f t="shared" ca="1" si="44"/>
        <v>0</v>
      </c>
      <c r="KO13"/>
      <c r="KP13"/>
      <c r="KQ13" s="187">
        <f t="shared" si="6"/>
        <v>15.58</v>
      </c>
      <c r="KR13" s="183">
        <f t="shared" si="6"/>
        <v>319.57</v>
      </c>
      <c r="KS13">
        <f t="shared" si="15"/>
        <v>242.7364</v>
      </c>
      <c r="KT13">
        <f t="shared" si="16"/>
        <v>5.7669763421521383</v>
      </c>
      <c r="KU13">
        <f t="shared" si="17"/>
        <v>89.849491410730309</v>
      </c>
      <c r="KV13" s="49">
        <f t="shared" si="18"/>
        <v>323.47108417610161</v>
      </c>
      <c r="KW13">
        <f t="shared" si="19"/>
        <v>8824.9116269322876</v>
      </c>
      <c r="KX13">
        <f t="shared" si="20"/>
        <v>8104.5824661156985</v>
      </c>
      <c r="KY13">
        <f t="shared" si="21"/>
        <v>2.7459880404426023</v>
      </c>
      <c r="KZ13">
        <f t="shared" si="22"/>
        <v>7.5404503182538027</v>
      </c>
      <c r="LA13">
        <f t="shared" si="23"/>
        <v>15.836048065065196</v>
      </c>
      <c r="LB13" s="49" t="e">
        <f t="shared" si="24"/>
        <v>#NUM!</v>
      </c>
      <c r="LC13" t="e">
        <f t="shared" si="25"/>
        <v>#NUM!</v>
      </c>
      <c r="LD13"/>
      <c r="LE13"/>
      <c r="LF13"/>
      <c r="LG13"/>
      <c r="LH13">
        <f>$KS$2</f>
        <v>1041.8990999999999</v>
      </c>
      <c r="LI13">
        <f>$KU$2</f>
        <v>482.83866996438582</v>
      </c>
      <c r="LJ13"/>
      <c r="LK13"/>
      <c r="LN13"/>
      <c r="LQ13" s="3" t="e">
        <f>$KZ$2</f>
        <v>#NUM!</v>
      </c>
      <c r="LR13" s="3" t="e">
        <f>$LA$2</f>
        <v>#NUM!</v>
      </c>
      <c r="LS13" s="3" t="e">
        <f>MDETERM(LQ12:LR13)</f>
        <v>#NUM!</v>
      </c>
    </row>
    <row r="14" spans="1:332" ht="15.75" thickBot="1">
      <c r="A14" s="24" t="e">
        <f ca="1"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#NAME?</v>
      </c>
      <c r="C14" s="3">
        <f>C13+1</f>
        <v>8</v>
      </c>
      <c r="D14" s="4">
        <f>SALIDA!D14</f>
        <v>13.19</v>
      </c>
      <c r="E14" s="59">
        <f>SALIDA!E14</f>
        <v>286.23</v>
      </c>
      <c r="F14" s="20">
        <f>$E14-'MODELO DE 10o. GRADO'!F14</f>
        <v>286.23</v>
      </c>
      <c r="G14" s="20">
        <f>$E14-'MODELO DE 10o. GRADO'!G14</f>
        <v>286.23</v>
      </c>
      <c r="H14" s="20">
        <f>$E14-'MODELO DE 10o. GRADO'!H14</f>
        <v>286.23</v>
      </c>
      <c r="I14" s="20">
        <f>$E14-'MODELO DE 10o. GRADO'!I14</f>
        <v>286.23</v>
      </c>
      <c r="J14" s="20">
        <f>$E14-'MODELO DE 10o. GRADO'!J14</f>
        <v>286.23</v>
      </c>
      <c r="K14" s="20">
        <f>$E14-'MODELO DE 10o. GRADO'!K14</f>
        <v>286.23</v>
      </c>
      <c r="L14" s="20">
        <f>$E14-'MODELO DE 10o. GRADO'!L14</f>
        <v>286.23</v>
      </c>
      <c r="M14" s="20">
        <f>$E14-'MODELO DE 10o. GRADO'!M14</f>
        <v>286.23</v>
      </c>
      <c r="N14" s="20">
        <f>$E14-'MODELO DE 10o. GRADO'!N14</f>
        <v>286.23</v>
      </c>
      <c r="O14" s="20">
        <f>$E14-'MODELO DE 10o. GRADO'!O14</f>
        <v>286.23</v>
      </c>
      <c r="P14" s="20">
        <f>$E14-'MODELO DE 10o. GRADO'!P14</f>
        <v>286.23</v>
      </c>
      <c r="Q14" s="20">
        <f>$E14-'MODELO DE 10o. GRADO'!Q14</f>
        <v>286.23</v>
      </c>
      <c r="R14" s="21">
        <f t="shared" si="26"/>
        <v>1.152921504606847E+18</v>
      </c>
      <c r="S14" s="21">
        <f t="shared" si="26"/>
        <v>1.4411518807585587E+17</v>
      </c>
      <c r="T14" s="21">
        <f t="shared" si="26"/>
        <v>1.8014398509481984E+16</v>
      </c>
      <c r="U14" s="21">
        <f t="shared" si="26"/>
        <v>2251799813685248</v>
      </c>
      <c r="V14" s="21">
        <f t="shared" si="26"/>
        <v>281474976710656</v>
      </c>
      <c r="W14" s="21">
        <f t="shared" si="26"/>
        <v>35184372088832</v>
      </c>
      <c r="X14" s="21">
        <f t="shared" si="26"/>
        <v>4398046511104</v>
      </c>
      <c r="Y14" s="21">
        <f t="shared" si="26"/>
        <v>549755813888</v>
      </c>
      <c r="Z14" s="21">
        <f t="shared" si="26"/>
        <v>68719476736</v>
      </c>
      <c r="AA14" s="21">
        <f t="shared" si="26"/>
        <v>8589934592</v>
      </c>
      <c r="AB14" s="21">
        <f t="shared" si="26"/>
        <v>1073741824</v>
      </c>
      <c r="AC14" s="21">
        <f t="shared" si="26"/>
        <v>134217728</v>
      </c>
      <c r="AD14" s="21">
        <f t="shared" si="26"/>
        <v>16777216</v>
      </c>
      <c r="AE14" s="21">
        <f t="shared" si="26"/>
        <v>2097152</v>
      </c>
      <c r="AF14" s="21">
        <f t="shared" si="26"/>
        <v>262144</v>
      </c>
      <c r="AG14" s="21">
        <f t="shared" si="26"/>
        <v>32768</v>
      </c>
      <c r="AH14" s="21">
        <f t="shared" si="26"/>
        <v>4096</v>
      </c>
      <c r="AI14" s="21">
        <f t="shared" si="26"/>
        <v>512</v>
      </c>
      <c r="AJ14" s="21">
        <f t="shared" si="27"/>
        <v>64</v>
      </c>
      <c r="AK14" s="32">
        <f t="shared" si="46"/>
        <v>8</v>
      </c>
      <c r="AL14" s="21">
        <f t="shared" si="28"/>
        <v>1</v>
      </c>
      <c r="AM14" s="22"/>
      <c r="AN14" s="109">
        <f t="shared" si="29"/>
        <v>307337122283.52002</v>
      </c>
      <c r="AO14" s="109">
        <f t="shared" si="29"/>
        <v>38417140285.440002</v>
      </c>
      <c r="AP14" s="3">
        <f t="shared" si="29"/>
        <v>4802142535.6800003</v>
      </c>
      <c r="AQ14" s="3">
        <f t="shared" si="29"/>
        <v>600267816.96000004</v>
      </c>
      <c r="AR14" s="3">
        <f t="shared" si="29"/>
        <v>75033477.120000005</v>
      </c>
      <c r="AS14" s="3">
        <f t="shared" si="29"/>
        <v>9379184.6400000006</v>
      </c>
      <c r="AT14" s="3">
        <f t="shared" si="29"/>
        <v>1172398.0800000001</v>
      </c>
      <c r="AU14" s="3">
        <f t="shared" si="29"/>
        <v>146549.76000000001</v>
      </c>
      <c r="AV14" s="3">
        <f t="shared" si="29"/>
        <v>18318.72</v>
      </c>
      <c r="AW14" s="3">
        <f t="shared" si="29"/>
        <v>2289.84</v>
      </c>
      <c r="AX14" s="3">
        <f t="shared" si="30"/>
        <v>286.23</v>
      </c>
      <c r="AZ14" s="15">
        <f>$S$5</f>
        <v>1.1506994510201252E+19</v>
      </c>
      <c r="BA14" s="15">
        <f>$T$5</f>
        <v>1.1698428911654851E+18</v>
      </c>
      <c r="BB14" s="15">
        <f>$U$5</f>
        <v>1.1917931893537731E+17</v>
      </c>
      <c r="BC14" s="15">
        <f>$V$5</f>
        <v>1.2170706132009732E+16</v>
      </c>
      <c r="BD14" s="15">
        <f>$W$5</f>
        <v>1246324856379625</v>
      </c>
      <c r="BE14" s="15">
        <f>$X$5</f>
        <v>128037802953445</v>
      </c>
      <c r="BF14" s="15">
        <f>$Y$5</f>
        <v>13202860761145</v>
      </c>
      <c r="BG14" s="15">
        <f>$Z$5</f>
        <v>1367428536133</v>
      </c>
      <c r="BH14" s="15">
        <f>$AA$5</f>
        <v>142364319625</v>
      </c>
      <c r="BI14" s="15">
        <f>$AB$5</f>
        <v>14914341925</v>
      </c>
      <c r="BJ14" s="15">
        <f>$AC$5</f>
        <v>1574304985</v>
      </c>
      <c r="BL14" s="54">
        <f>$AO$5</f>
        <v>527957554897.44</v>
      </c>
      <c r="BM14" s="15">
        <f>$T$5</f>
        <v>1.1698428911654851E+18</v>
      </c>
      <c r="BN14" s="15">
        <f>$U$5</f>
        <v>1.1917931893537731E+17</v>
      </c>
      <c r="BO14" s="15">
        <f>$V$5</f>
        <v>1.2170706132009732E+16</v>
      </c>
      <c r="BP14" s="15">
        <f>$W$5</f>
        <v>1246324856379625</v>
      </c>
      <c r="BQ14" s="15">
        <f>$X$5</f>
        <v>128037802953445</v>
      </c>
      <c r="BR14" s="15">
        <f>$Y$5</f>
        <v>13202860761145</v>
      </c>
      <c r="BS14" s="15">
        <f>$Z$5</f>
        <v>1367428536133</v>
      </c>
      <c r="BT14" s="15">
        <f>$AA$5</f>
        <v>142364319625</v>
      </c>
      <c r="BU14" s="15">
        <f>$AB$5</f>
        <v>14914341925</v>
      </c>
      <c r="BV14" s="15">
        <f>$AC$5</f>
        <v>1574304985</v>
      </c>
      <c r="BW14" s="15"/>
      <c r="BX14" s="15">
        <f>$S$5</f>
        <v>1.1506994510201252E+19</v>
      </c>
      <c r="BY14" s="54">
        <f>$AO$5</f>
        <v>527957554897.44</v>
      </c>
      <c r="BZ14" s="15">
        <f>$U$5</f>
        <v>1.1917931893537731E+17</v>
      </c>
      <c r="CA14" s="15">
        <f>$V$5</f>
        <v>1.2170706132009732E+16</v>
      </c>
      <c r="CB14" s="15">
        <f>$W$5</f>
        <v>1246324856379625</v>
      </c>
      <c r="CC14" s="15">
        <f>$X$5</f>
        <v>128037802953445</v>
      </c>
      <c r="CD14" s="15">
        <f>$Y$5</f>
        <v>13202860761145</v>
      </c>
      <c r="CE14" s="15">
        <f>$Z$5</f>
        <v>1367428536133</v>
      </c>
      <c r="CF14" s="15">
        <f>$AA$5</f>
        <v>142364319625</v>
      </c>
      <c r="CG14" s="15">
        <f>$AB$5</f>
        <v>14914341925</v>
      </c>
      <c r="CH14" s="15">
        <f>$AC$5</f>
        <v>1574304985</v>
      </c>
      <c r="CJ14" s="15">
        <f>$S$5</f>
        <v>1.1506994510201252E+19</v>
      </c>
      <c r="CK14" s="15">
        <f>$T$5</f>
        <v>1.1698428911654851E+18</v>
      </c>
      <c r="CL14" s="54">
        <f>$AO$5</f>
        <v>527957554897.44</v>
      </c>
      <c r="CM14" s="15">
        <f>$V$5</f>
        <v>1.2170706132009732E+16</v>
      </c>
      <c r="CN14" s="15">
        <f>$W$5</f>
        <v>1246324856379625</v>
      </c>
      <c r="CO14" s="15">
        <f>$X$5</f>
        <v>128037802953445</v>
      </c>
      <c r="CP14" s="15">
        <f>$Y$5</f>
        <v>13202860761145</v>
      </c>
      <c r="CQ14" s="15">
        <f>$Z$5</f>
        <v>1367428536133</v>
      </c>
      <c r="CR14" s="15">
        <f>$AA$5</f>
        <v>142364319625</v>
      </c>
      <c r="CS14" s="15">
        <f>$AB$5</f>
        <v>14914341925</v>
      </c>
      <c r="CT14" s="15">
        <f>$AC$5</f>
        <v>1574304985</v>
      </c>
      <c r="CV14" s="15">
        <f>$S$5</f>
        <v>1.1506994510201252E+19</v>
      </c>
      <c r="CW14" s="15">
        <f>$T$5</f>
        <v>1.1698428911654851E+18</v>
      </c>
      <c r="CX14" s="15">
        <f>$U$5</f>
        <v>1.1917931893537731E+17</v>
      </c>
      <c r="CY14" s="54">
        <f>$AO$5</f>
        <v>527957554897.44</v>
      </c>
      <c r="CZ14" s="15">
        <f>$W$5</f>
        <v>1246324856379625</v>
      </c>
      <c r="DA14" s="15">
        <f>$X$5</f>
        <v>128037802953445</v>
      </c>
      <c r="DB14" s="15">
        <f>$Y$5</f>
        <v>13202860761145</v>
      </c>
      <c r="DC14" s="15">
        <f>$Z$5</f>
        <v>1367428536133</v>
      </c>
      <c r="DD14" s="15">
        <f>$AA$5</f>
        <v>142364319625</v>
      </c>
      <c r="DE14" s="15">
        <f>$AB$5</f>
        <v>14914341925</v>
      </c>
      <c r="DF14" s="15">
        <f>$AC$5</f>
        <v>1574304985</v>
      </c>
      <c r="DH14" s="15">
        <f>$S$5</f>
        <v>1.1506994510201252E+19</v>
      </c>
      <c r="DI14" s="15">
        <f>$T$5</f>
        <v>1.1698428911654851E+18</v>
      </c>
      <c r="DJ14" s="15">
        <f>$U$5</f>
        <v>1.1917931893537731E+17</v>
      </c>
      <c r="DK14" s="15">
        <f>$V$5</f>
        <v>1.2170706132009732E+16</v>
      </c>
      <c r="DL14" s="54">
        <f>$AO$5</f>
        <v>527957554897.44</v>
      </c>
      <c r="DM14" s="15">
        <f>$X$5</f>
        <v>128037802953445</v>
      </c>
      <c r="DN14" s="15">
        <f>$Y$5</f>
        <v>13202860761145</v>
      </c>
      <c r="DO14" s="15">
        <f>$Z$5</f>
        <v>1367428536133</v>
      </c>
      <c r="DP14" s="15">
        <f>$AA$5</f>
        <v>142364319625</v>
      </c>
      <c r="DQ14" s="15">
        <f>$AB$5</f>
        <v>14914341925</v>
      </c>
      <c r="DR14" s="15">
        <f>$AC$5</f>
        <v>1574304985</v>
      </c>
      <c r="DT14" s="15">
        <f>$S$5</f>
        <v>1.1506994510201252E+19</v>
      </c>
      <c r="DU14" s="15">
        <f>$T$5</f>
        <v>1.1698428911654851E+18</v>
      </c>
      <c r="DV14" s="15">
        <f>$U$5</f>
        <v>1.1917931893537731E+17</v>
      </c>
      <c r="DW14" s="15">
        <f>$V$5</f>
        <v>1.2170706132009732E+16</v>
      </c>
      <c r="DX14" s="15">
        <f>$W$5</f>
        <v>1246324856379625</v>
      </c>
      <c r="DY14" s="54">
        <f>$AO$5</f>
        <v>527957554897.44</v>
      </c>
      <c r="DZ14" s="15">
        <f>$Y$5</f>
        <v>13202860761145</v>
      </c>
      <c r="EA14" s="15">
        <f>$Z$5</f>
        <v>1367428536133</v>
      </c>
      <c r="EB14" s="15">
        <f>$AA$5</f>
        <v>142364319625</v>
      </c>
      <c r="EC14" s="15">
        <f>$AB$5</f>
        <v>14914341925</v>
      </c>
      <c r="ED14" s="15">
        <f>$AC$5</f>
        <v>1574304985</v>
      </c>
      <c r="EF14" s="15">
        <f>$S$5</f>
        <v>1.1506994510201252E+19</v>
      </c>
      <c r="EG14" s="15">
        <f>$T$5</f>
        <v>1.1698428911654851E+18</v>
      </c>
      <c r="EH14" s="15">
        <f>$U$5</f>
        <v>1.1917931893537731E+17</v>
      </c>
      <c r="EI14" s="15">
        <f>$V$5</f>
        <v>1.2170706132009732E+16</v>
      </c>
      <c r="EJ14" s="15">
        <f>$W$5</f>
        <v>1246324856379625</v>
      </c>
      <c r="EK14" s="15">
        <f>$X$5</f>
        <v>128037802953445</v>
      </c>
      <c r="EL14" s="54">
        <f>$AO$5</f>
        <v>527957554897.44</v>
      </c>
      <c r="EM14" s="15">
        <f>$Z$5</f>
        <v>1367428536133</v>
      </c>
      <c r="EN14" s="15">
        <f>$AA$5</f>
        <v>142364319625</v>
      </c>
      <c r="EO14" s="15">
        <f>$AB$5</f>
        <v>14914341925</v>
      </c>
      <c r="EP14" s="15">
        <f>$AC$5</f>
        <v>1574304985</v>
      </c>
      <c r="ER14" s="15">
        <f>$S$5</f>
        <v>1.1506994510201252E+19</v>
      </c>
      <c r="ES14" s="15">
        <f>$T$5</f>
        <v>1.1698428911654851E+18</v>
      </c>
      <c r="ET14" s="15">
        <f>$U$5</f>
        <v>1.1917931893537731E+17</v>
      </c>
      <c r="EU14" s="15">
        <f>$V$5</f>
        <v>1.2170706132009732E+16</v>
      </c>
      <c r="EV14" s="15">
        <f>$W$5</f>
        <v>1246324856379625</v>
      </c>
      <c r="EW14" s="15">
        <f>$X$5</f>
        <v>128037802953445</v>
      </c>
      <c r="EX14" s="15">
        <f>$Y$5</f>
        <v>13202860761145</v>
      </c>
      <c r="EY14" s="54">
        <f>$AO$5</f>
        <v>527957554897.44</v>
      </c>
      <c r="EZ14" s="15">
        <f>$AA$5</f>
        <v>142364319625</v>
      </c>
      <c r="FA14" s="15">
        <f>$AB$5</f>
        <v>14914341925</v>
      </c>
      <c r="FB14" s="15">
        <f>$AC$5</f>
        <v>1574304985</v>
      </c>
      <c r="FD14" s="15">
        <f>$S$5</f>
        <v>1.1506994510201252E+19</v>
      </c>
      <c r="FE14" s="15">
        <f>$T$5</f>
        <v>1.1698428911654851E+18</v>
      </c>
      <c r="FF14" s="15">
        <f>$U$5</f>
        <v>1.1917931893537731E+17</v>
      </c>
      <c r="FG14" s="15">
        <f>$V$5</f>
        <v>1.2170706132009732E+16</v>
      </c>
      <c r="FH14" s="15">
        <f>$W$5</f>
        <v>1246324856379625</v>
      </c>
      <c r="FI14" s="15">
        <f>$X$5</f>
        <v>128037802953445</v>
      </c>
      <c r="FJ14" s="15">
        <f>$Y$5</f>
        <v>13202860761145</v>
      </c>
      <c r="FK14" s="15">
        <f>$Z$5</f>
        <v>1367428536133</v>
      </c>
      <c r="FL14" s="54">
        <f>$AO$5</f>
        <v>527957554897.44</v>
      </c>
      <c r="FM14" s="15">
        <f>$AB$5</f>
        <v>14914341925</v>
      </c>
      <c r="FN14" s="15">
        <f>$AC$5</f>
        <v>1574304985</v>
      </c>
      <c r="FP14" s="15">
        <f>$S$5</f>
        <v>1.1506994510201252E+19</v>
      </c>
      <c r="FQ14" s="15">
        <f>$T$5</f>
        <v>1.1698428911654851E+18</v>
      </c>
      <c r="FR14" s="15">
        <f>$U$5</f>
        <v>1.1917931893537731E+17</v>
      </c>
      <c r="FS14" s="15">
        <f>$V$5</f>
        <v>1.2170706132009732E+16</v>
      </c>
      <c r="FT14" s="15">
        <f>$W$5</f>
        <v>1246324856379625</v>
      </c>
      <c r="FU14" s="15">
        <f>$X$5</f>
        <v>128037802953445</v>
      </c>
      <c r="FV14" s="15">
        <f>$Y$5</f>
        <v>13202860761145</v>
      </c>
      <c r="FW14" s="15">
        <f>$Z$5</f>
        <v>1367428536133</v>
      </c>
      <c r="FX14" s="15">
        <f>$AA$5</f>
        <v>142364319625</v>
      </c>
      <c r="FY14" s="54">
        <f>$AO$5</f>
        <v>527957554897.44</v>
      </c>
      <c r="FZ14" s="15">
        <f>$AC$5</f>
        <v>1574304985</v>
      </c>
      <c r="GB14" s="15">
        <f>$S$5</f>
        <v>1.1506994510201252E+19</v>
      </c>
      <c r="GC14" s="15">
        <f>$T$5</f>
        <v>1.1698428911654851E+18</v>
      </c>
      <c r="GD14" s="15">
        <f>$U$5</f>
        <v>1.1917931893537731E+17</v>
      </c>
      <c r="GE14" s="15">
        <f>$V$5</f>
        <v>1.2170706132009732E+16</v>
      </c>
      <c r="GF14" s="15">
        <f>$W$5</f>
        <v>1246324856379625</v>
      </c>
      <c r="GG14" s="15">
        <f>$X$5</f>
        <v>128037802953445</v>
      </c>
      <c r="GH14" s="15">
        <f>$Y$5</f>
        <v>13202860761145</v>
      </c>
      <c r="GI14" s="15">
        <f>$Z$5</f>
        <v>1367428536133</v>
      </c>
      <c r="GJ14" s="15">
        <f>$AA$5</f>
        <v>142364319625</v>
      </c>
      <c r="GK14" s="15">
        <f>$AB$5</f>
        <v>14914341925</v>
      </c>
      <c r="GL14" s="54">
        <f>$AO$5</f>
        <v>527957554897.44</v>
      </c>
      <c r="HY14" s="3" t="e">
        <f t="shared" ca="1" si="47"/>
        <v>#NAME?</v>
      </c>
      <c r="HZ14" s="3" t="e">
        <f t="shared" ca="1" si="31"/>
        <v>#NAME?</v>
      </c>
      <c r="IA14" s="3" t="e">
        <f t="shared" ca="1" si="32"/>
        <v>#NAME?</v>
      </c>
      <c r="IB14" s="3" t="e">
        <f t="shared" ca="1" si="33"/>
        <v>#NAME?</v>
      </c>
      <c r="IC14" s="3" t="e">
        <f t="shared" ca="1" si="34"/>
        <v>#NAME?</v>
      </c>
      <c r="ID14" s="3" t="e">
        <f t="shared" ca="1" si="35"/>
        <v>#NAME?</v>
      </c>
      <c r="IE14" s="3" t="e">
        <f t="shared" ca="1" si="36"/>
        <v>#NAME?</v>
      </c>
      <c r="IF14" s="3" t="e">
        <f t="shared" ca="1" si="37"/>
        <v>#NAME?</v>
      </c>
      <c r="IG14" s="3" t="e">
        <f t="shared" ca="1" si="38"/>
        <v>#NAME?</v>
      </c>
      <c r="IH14" s="3" t="e">
        <f t="shared" ca="1" si="39"/>
        <v>#NAME?</v>
      </c>
      <c r="II14" s="3">
        <f t="shared" si="40"/>
        <v>3213.2407570247938</v>
      </c>
      <c r="KO14"/>
      <c r="KP14"/>
      <c r="KQ14" s="187">
        <f t="shared" si="6"/>
        <v>18.13</v>
      </c>
      <c r="KR14" s="183">
        <f t="shared" si="6"/>
        <v>352.3</v>
      </c>
      <c r="KS14">
        <f t="shared" si="15"/>
        <v>328.69689999999997</v>
      </c>
      <c r="KT14">
        <f t="shared" si="16"/>
        <v>5.8644830853471923</v>
      </c>
      <c r="KU14">
        <f t="shared" si="17"/>
        <v>106.3230783373446</v>
      </c>
      <c r="KV14" s="49">
        <f t="shared" si="18"/>
        <v>367.19516599876067</v>
      </c>
      <c r="KW14">
        <f t="shared" si="19"/>
        <v>18951.67496709471</v>
      </c>
      <c r="KX14">
        <f t="shared" si="20"/>
        <v>15068.901620661156</v>
      </c>
      <c r="KY14">
        <f t="shared" si="21"/>
        <v>2.8975680247667595</v>
      </c>
      <c r="KZ14">
        <f t="shared" si="22"/>
        <v>8.3959004581507397</v>
      </c>
      <c r="LA14">
        <f t="shared" si="23"/>
        <v>16.992738669887537</v>
      </c>
      <c r="LB14" s="49" t="e">
        <f t="shared" si="24"/>
        <v>#NUM!</v>
      </c>
      <c r="LC14" t="e">
        <f t="shared" si="25"/>
        <v>#NUM!</v>
      </c>
      <c r="LD14"/>
      <c r="LE14"/>
      <c r="LF14"/>
      <c r="LG14"/>
      <c r="LH14"/>
      <c r="LI14"/>
      <c r="LJ14">
        <f>MDETERM(LH12:LI13)</f>
        <v>-20230.699741886612</v>
      </c>
      <c r="LK14" s="191">
        <f>EXP(LJ14/LJ15)</f>
        <v>149.08040025993958</v>
      </c>
      <c r="LT14" s="193" t="e">
        <f>EXP(LS13/LS15)</f>
        <v>#NUM!</v>
      </c>
    </row>
    <row r="15" spans="1:332" ht="15">
      <c r="A15" s="24" t="e">
        <f ca="1">A14-$D$1</f>
        <v>#NAME?</v>
      </c>
      <c r="C15" s="3">
        <f>C14+1</f>
        <v>9</v>
      </c>
      <c r="D15" s="4">
        <f>SALIDA!D15</f>
        <v>15.58</v>
      </c>
      <c r="E15" s="59">
        <f>SALIDA!E15</f>
        <v>319.57</v>
      </c>
      <c r="F15" s="20">
        <f>$E15-'MODELO DE 10o. GRADO'!F15</f>
        <v>319.57</v>
      </c>
      <c r="G15" s="20">
        <f>$E15-'MODELO DE 10o. GRADO'!G15</f>
        <v>319.57</v>
      </c>
      <c r="H15" s="20">
        <f>$E15-'MODELO DE 10o. GRADO'!H15</f>
        <v>319.57</v>
      </c>
      <c r="I15" s="20">
        <f>$E15-'MODELO DE 10o. GRADO'!I15</f>
        <v>319.57</v>
      </c>
      <c r="J15" s="20">
        <f>$E15-'MODELO DE 10o. GRADO'!J15</f>
        <v>319.57</v>
      </c>
      <c r="K15" s="20">
        <f>$E15-'MODELO DE 10o. GRADO'!K15</f>
        <v>319.57</v>
      </c>
      <c r="L15" s="20">
        <f>$E15-'MODELO DE 10o. GRADO'!L15</f>
        <v>319.57</v>
      </c>
      <c r="M15" s="20">
        <f>$E15-'MODELO DE 10o. GRADO'!M15</f>
        <v>319.57</v>
      </c>
      <c r="N15" s="20">
        <f>$E15-'MODELO DE 10o. GRADO'!N15</f>
        <v>319.57</v>
      </c>
      <c r="O15" s="20">
        <f>$E15-'MODELO DE 10o. GRADO'!O15</f>
        <v>319.57</v>
      </c>
      <c r="P15" s="20">
        <f>$E15-'MODELO DE 10o. GRADO'!P15</f>
        <v>319.57</v>
      </c>
      <c r="Q15" s="20">
        <f>$E15-'MODELO DE 10o. GRADO'!Q15</f>
        <v>319.57</v>
      </c>
      <c r="R15" s="21">
        <f t="shared" si="26"/>
        <v>1.2157665459056929E+19</v>
      </c>
      <c r="S15" s="21">
        <f t="shared" si="26"/>
        <v>1.350851717672992E+18</v>
      </c>
      <c r="T15" s="21">
        <f t="shared" si="26"/>
        <v>1.5009463529699914E+17</v>
      </c>
      <c r="U15" s="21">
        <f t="shared" si="26"/>
        <v>1.6677181699666568E+16</v>
      </c>
      <c r="V15" s="21">
        <f t="shared" si="26"/>
        <v>1853020188851841</v>
      </c>
      <c r="W15" s="21">
        <f t="shared" si="26"/>
        <v>205891132094649</v>
      </c>
      <c r="X15" s="21">
        <f t="shared" si="26"/>
        <v>22876792454961</v>
      </c>
      <c r="Y15" s="21">
        <f t="shared" si="26"/>
        <v>2541865828329</v>
      </c>
      <c r="Z15" s="21">
        <f t="shared" si="26"/>
        <v>282429536481</v>
      </c>
      <c r="AA15" s="21">
        <f t="shared" si="26"/>
        <v>31381059609</v>
      </c>
      <c r="AB15" s="21">
        <f t="shared" si="26"/>
        <v>3486784401</v>
      </c>
      <c r="AC15" s="21">
        <f t="shared" si="26"/>
        <v>387420489</v>
      </c>
      <c r="AD15" s="21">
        <f t="shared" si="26"/>
        <v>43046721</v>
      </c>
      <c r="AE15" s="21">
        <f t="shared" si="26"/>
        <v>4782969</v>
      </c>
      <c r="AF15" s="21">
        <f t="shared" si="26"/>
        <v>531441</v>
      </c>
      <c r="AG15" s="21">
        <f t="shared" si="26"/>
        <v>59049</v>
      </c>
      <c r="AH15" s="21">
        <f t="shared" si="26"/>
        <v>6561</v>
      </c>
      <c r="AI15" s="21">
        <f t="shared" si="26"/>
        <v>729</v>
      </c>
      <c r="AJ15" s="21">
        <f t="shared" si="27"/>
        <v>81</v>
      </c>
      <c r="AK15" s="32">
        <f>C15</f>
        <v>9</v>
      </c>
      <c r="AL15" s="21">
        <f>COUNT(C15)</f>
        <v>1</v>
      </c>
      <c r="AN15" s="109">
        <f t="shared" si="29"/>
        <v>1114271691027.5701</v>
      </c>
      <c r="AO15" s="109">
        <f t="shared" si="29"/>
        <v>123807965669.73</v>
      </c>
      <c r="AP15" s="3">
        <f t="shared" si="29"/>
        <v>13756440629.969999</v>
      </c>
      <c r="AQ15" s="3">
        <f t="shared" si="29"/>
        <v>1528493403.3299999</v>
      </c>
      <c r="AR15" s="3">
        <f t="shared" si="29"/>
        <v>169832600.37</v>
      </c>
      <c r="AS15" s="3">
        <f t="shared" si="29"/>
        <v>18870288.93</v>
      </c>
      <c r="AT15" s="3">
        <f t="shared" si="29"/>
        <v>2096698.77</v>
      </c>
      <c r="AU15" s="3">
        <f t="shared" si="29"/>
        <v>232966.53</v>
      </c>
      <c r="AV15" s="3">
        <f t="shared" si="29"/>
        <v>25885.17</v>
      </c>
      <c r="AW15" s="3">
        <f t="shared" si="29"/>
        <v>2876.13</v>
      </c>
      <c r="AX15" s="3">
        <f>E15</f>
        <v>319.57</v>
      </c>
      <c r="AZ15" s="15">
        <f>$R$5</f>
        <v>1.1339413185883256E+20</v>
      </c>
      <c r="BA15" s="15">
        <f>$S$5</f>
        <v>1.1506994510201252E+19</v>
      </c>
      <c r="BB15" s="15">
        <f>$T$5</f>
        <v>1.1698428911654851E+18</v>
      </c>
      <c r="BC15" s="15">
        <f>$U$5</f>
        <v>1.1917931893537731E+17</v>
      </c>
      <c r="BD15" s="15">
        <f>$V$5</f>
        <v>1.2170706132009732E+16</v>
      </c>
      <c r="BE15" s="15">
        <f>$W$5</f>
        <v>1246324856379625</v>
      </c>
      <c r="BF15" s="15">
        <f>$X$5</f>
        <v>128037802953445</v>
      </c>
      <c r="BG15" s="15">
        <f>$Y$5</f>
        <v>13202860761145</v>
      </c>
      <c r="BH15" s="15">
        <f>$Z$5</f>
        <v>1367428536133</v>
      </c>
      <c r="BI15" s="15">
        <f>$AA$5</f>
        <v>142364319625</v>
      </c>
      <c r="BJ15" s="15">
        <f>$AB$5</f>
        <v>14914341925</v>
      </c>
      <c r="BL15" s="54">
        <f>$AN$5</f>
        <v>5035148239849.3604</v>
      </c>
      <c r="BM15" s="15">
        <f>$S$5</f>
        <v>1.1506994510201252E+19</v>
      </c>
      <c r="BN15" s="15">
        <f>$T$5</f>
        <v>1.1698428911654851E+18</v>
      </c>
      <c r="BO15" s="15">
        <f>$U$5</f>
        <v>1.1917931893537731E+17</v>
      </c>
      <c r="BP15" s="15">
        <f>$V$5</f>
        <v>1.2170706132009732E+16</v>
      </c>
      <c r="BQ15" s="15">
        <f>$W$5</f>
        <v>1246324856379625</v>
      </c>
      <c r="BR15" s="15">
        <f>$X$5</f>
        <v>128037802953445</v>
      </c>
      <c r="BS15" s="15">
        <f>$Y$5</f>
        <v>13202860761145</v>
      </c>
      <c r="BT15" s="15">
        <f>$Z$5</f>
        <v>1367428536133</v>
      </c>
      <c r="BU15" s="15">
        <f>$AA$5</f>
        <v>142364319625</v>
      </c>
      <c r="BV15" s="15">
        <f>$AB$5</f>
        <v>14914341925</v>
      </c>
      <c r="BW15" s="15"/>
      <c r="BX15" s="15">
        <f>$R$5</f>
        <v>1.1339413185883256E+20</v>
      </c>
      <c r="BY15" s="54">
        <f>$AN$5</f>
        <v>5035148239849.3604</v>
      </c>
      <c r="BZ15" s="15">
        <f>$T$5</f>
        <v>1.1698428911654851E+18</v>
      </c>
      <c r="CA15" s="15">
        <f>$U$5</f>
        <v>1.1917931893537731E+17</v>
      </c>
      <c r="CB15" s="15">
        <f>$V$5</f>
        <v>1.2170706132009732E+16</v>
      </c>
      <c r="CC15" s="15">
        <f>$W$5</f>
        <v>1246324856379625</v>
      </c>
      <c r="CD15" s="15">
        <f>$X$5</f>
        <v>128037802953445</v>
      </c>
      <c r="CE15" s="15">
        <f>$Y$5</f>
        <v>13202860761145</v>
      </c>
      <c r="CF15" s="15">
        <f>$Z$5</f>
        <v>1367428536133</v>
      </c>
      <c r="CG15" s="15">
        <f>$AA$5</f>
        <v>142364319625</v>
      </c>
      <c r="CH15" s="15">
        <f>$AB$5</f>
        <v>14914341925</v>
      </c>
      <c r="CJ15" s="15">
        <f>$R$5</f>
        <v>1.1339413185883256E+20</v>
      </c>
      <c r="CK15" s="15">
        <f>$S$5</f>
        <v>1.1506994510201252E+19</v>
      </c>
      <c r="CL15" s="54">
        <f>$AN$5</f>
        <v>5035148239849.3604</v>
      </c>
      <c r="CM15" s="15">
        <f>$U$5</f>
        <v>1.1917931893537731E+17</v>
      </c>
      <c r="CN15" s="15">
        <f>$V$5</f>
        <v>1.2170706132009732E+16</v>
      </c>
      <c r="CO15" s="15">
        <f>$W$5</f>
        <v>1246324856379625</v>
      </c>
      <c r="CP15" s="15">
        <f>$X$5</f>
        <v>128037802953445</v>
      </c>
      <c r="CQ15" s="15">
        <f>$Y$5</f>
        <v>13202860761145</v>
      </c>
      <c r="CR15" s="15">
        <f>$Z$5</f>
        <v>1367428536133</v>
      </c>
      <c r="CS15" s="15">
        <f>$AA$5</f>
        <v>142364319625</v>
      </c>
      <c r="CT15" s="15">
        <f>$AB$5</f>
        <v>14914341925</v>
      </c>
      <c r="CV15" s="15">
        <f>$R$5</f>
        <v>1.1339413185883256E+20</v>
      </c>
      <c r="CW15" s="15">
        <f>$S$5</f>
        <v>1.1506994510201252E+19</v>
      </c>
      <c r="CX15" s="15">
        <f>$T$5</f>
        <v>1.1698428911654851E+18</v>
      </c>
      <c r="CY15" s="54">
        <f>$AN$5</f>
        <v>5035148239849.3604</v>
      </c>
      <c r="CZ15" s="15">
        <f>$V$5</f>
        <v>1.2170706132009732E+16</v>
      </c>
      <c r="DA15" s="15">
        <f>$W$5</f>
        <v>1246324856379625</v>
      </c>
      <c r="DB15" s="15">
        <f>$X$5</f>
        <v>128037802953445</v>
      </c>
      <c r="DC15" s="15">
        <f>$Y$5</f>
        <v>13202860761145</v>
      </c>
      <c r="DD15" s="15">
        <f>$Z$5</f>
        <v>1367428536133</v>
      </c>
      <c r="DE15" s="15">
        <f>$AA$5</f>
        <v>142364319625</v>
      </c>
      <c r="DF15" s="15">
        <f>$AB$5</f>
        <v>14914341925</v>
      </c>
      <c r="DH15" s="15">
        <f>$R$5</f>
        <v>1.1339413185883256E+20</v>
      </c>
      <c r="DI15" s="15">
        <f>$S$5</f>
        <v>1.1506994510201252E+19</v>
      </c>
      <c r="DJ15" s="15">
        <f>$T$5</f>
        <v>1.1698428911654851E+18</v>
      </c>
      <c r="DK15" s="15">
        <f>$U$5</f>
        <v>1.1917931893537731E+17</v>
      </c>
      <c r="DL15" s="54">
        <f>$AN$5</f>
        <v>5035148239849.3604</v>
      </c>
      <c r="DM15" s="15">
        <f>$W$5</f>
        <v>1246324856379625</v>
      </c>
      <c r="DN15" s="15">
        <f>$X$5</f>
        <v>128037802953445</v>
      </c>
      <c r="DO15" s="15">
        <f>$Y$5</f>
        <v>13202860761145</v>
      </c>
      <c r="DP15" s="15">
        <f>$Z$5</f>
        <v>1367428536133</v>
      </c>
      <c r="DQ15" s="15">
        <f>$AA$5</f>
        <v>142364319625</v>
      </c>
      <c r="DR15" s="15">
        <f>$AB$5</f>
        <v>14914341925</v>
      </c>
      <c r="DT15" s="15">
        <f>$R$5</f>
        <v>1.1339413185883256E+20</v>
      </c>
      <c r="DU15" s="15">
        <f>$S$5</f>
        <v>1.1506994510201252E+19</v>
      </c>
      <c r="DV15" s="15">
        <f>$T$5</f>
        <v>1.1698428911654851E+18</v>
      </c>
      <c r="DW15" s="15">
        <f>$U$5</f>
        <v>1.1917931893537731E+17</v>
      </c>
      <c r="DX15" s="15">
        <f>$V$5</f>
        <v>1.2170706132009732E+16</v>
      </c>
      <c r="DY15" s="54">
        <f>$AN$5</f>
        <v>5035148239849.3604</v>
      </c>
      <c r="DZ15" s="15">
        <f>$X$5</f>
        <v>128037802953445</v>
      </c>
      <c r="EA15" s="15">
        <f>$Y$5</f>
        <v>13202860761145</v>
      </c>
      <c r="EB15" s="15">
        <f>$Z$5</f>
        <v>1367428536133</v>
      </c>
      <c r="EC15" s="15">
        <f>$AA$5</f>
        <v>142364319625</v>
      </c>
      <c r="ED15" s="15">
        <f>$AB$5</f>
        <v>14914341925</v>
      </c>
      <c r="EF15" s="15">
        <f>$R$5</f>
        <v>1.1339413185883256E+20</v>
      </c>
      <c r="EG15" s="15">
        <f>$S$5</f>
        <v>1.1506994510201252E+19</v>
      </c>
      <c r="EH15" s="15">
        <f>$T$5</f>
        <v>1.1698428911654851E+18</v>
      </c>
      <c r="EI15" s="15">
        <f>$U$5</f>
        <v>1.1917931893537731E+17</v>
      </c>
      <c r="EJ15" s="15">
        <f>$V$5</f>
        <v>1.2170706132009732E+16</v>
      </c>
      <c r="EK15" s="15">
        <f>$W$5</f>
        <v>1246324856379625</v>
      </c>
      <c r="EL15" s="54">
        <f>$AN$5</f>
        <v>5035148239849.3604</v>
      </c>
      <c r="EM15" s="15">
        <f>$Y$5</f>
        <v>13202860761145</v>
      </c>
      <c r="EN15" s="15">
        <f>$Z$5</f>
        <v>1367428536133</v>
      </c>
      <c r="EO15" s="15">
        <f>$AA$5</f>
        <v>142364319625</v>
      </c>
      <c r="EP15" s="15">
        <f>$AB$5</f>
        <v>14914341925</v>
      </c>
      <c r="ER15" s="15">
        <f>$R$5</f>
        <v>1.1339413185883256E+20</v>
      </c>
      <c r="ES15" s="15">
        <f>$S$5</f>
        <v>1.1506994510201252E+19</v>
      </c>
      <c r="ET15" s="15">
        <f>$T$5</f>
        <v>1.1698428911654851E+18</v>
      </c>
      <c r="EU15" s="15">
        <f>$U$5</f>
        <v>1.1917931893537731E+17</v>
      </c>
      <c r="EV15" s="15">
        <f>$V$5</f>
        <v>1.2170706132009732E+16</v>
      </c>
      <c r="EW15" s="15">
        <f>$W$5</f>
        <v>1246324856379625</v>
      </c>
      <c r="EX15" s="15">
        <f>$X$5</f>
        <v>128037802953445</v>
      </c>
      <c r="EY15" s="54">
        <f>$AN$5</f>
        <v>5035148239849.3604</v>
      </c>
      <c r="EZ15" s="15">
        <f>$Z$5</f>
        <v>1367428536133</v>
      </c>
      <c r="FA15" s="15">
        <f>$AA$5</f>
        <v>142364319625</v>
      </c>
      <c r="FB15" s="15">
        <f>$AB$5</f>
        <v>14914341925</v>
      </c>
      <c r="FD15" s="15">
        <f>$R$5</f>
        <v>1.1339413185883256E+20</v>
      </c>
      <c r="FE15" s="15">
        <f>$S$5</f>
        <v>1.1506994510201252E+19</v>
      </c>
      <c r="FF15" s="15">
        <f>$T$5</f>
        <v>1.1698428911654851E+18</v>
      </c>
      <c r="FG15" s="15">
        <f>$U$5</f>
        <v>1.1917931893537731E+17</v>
      </c>
      <c r="FH15" s="15">
        <f>$V$5</f>
        <v>1.2170706132009732E+16</v>
      </c>
      <c r="FI15" s="15">
        <f>$W$5</f>
        <v>1246324856379625</v>
      </c>
      <c r="FJ15" s="15">
        <f>$X$5</f>
        <v>128037802953445</v>
      </c>
      <c r="FK15" s="15">
        <f>$Y$5</f>
        <v>13202860761145</v>
      </c>
      <c r="FL15" s="54">
        <f>$AN$5</f>
        <v>5035148239849.3604</v>
      </c>
      <c r="FM15" s="15">
        <f>$AA$5</f>
        <v>142364319625</v>
      </c>
      <c r="FN15" s="15">
        <f>$AB$5</f>
        <v>14914341925</v>
      </c>
      <c r="FP15" s="15">
        <f>$R$5</f>
        <v>1.1339413185883256E+20</v>
      </c>
      <c r="FQ15" s="15">
        <f>$S$5</f>
        <v>1.1506994510201252E+19</v>
      </c>
      <c r="FR15" s="15">
        <f>$T$5</f>
        <v>1.1698428911654851E+18</v>
      </c>
      <c r="FS15" s="15">
        <f>$U$5</f>
        <v>1.1917931893537731E+17</v>
      </c>
      <c r="FT15" s="15">
        <f>$V$5</f>
        <v>1.2170706132009732E+16</v>
      </c>
      <c r="FU15" s="15">
        <f>$W$5</f>
        <v>1246324856379625</v>
      </c>
      <c r="FV15" s="15">
        <f>$X$5</f>
        <v>128037802953445</v>
      </c>
      <c r="FW15" s="15">
        <f>$Y$5</f>
        <v>13202860761145</v>
      </c>
      <c r="FX15" s="15">
        <f>$Z$5</f>
        <v>1367428536133</v>
      </c>
      <c r="FY15" s="54">
        <f>$AN$5</f>
        <v>5035148239849.3604</v>
      </c>
      <c r="FZ15" s="15">
        <f>$AB$5</f>
        <v>14914341925</v>
      </c>
      <c r="GB15" s="15">
        <f>$R$5</f>
        <v>1.1339413185883256E+20</v>
      </c>
      <c r="GC15" s="15">
        <f>$S$5</f>
        <v>1.1506994510201252E+19</v>
      </c>
      <c r="GD15" s="15">
        <f>$T$5</f>
        <v>1.1698428911654851E+18</v>
      </c>
      <c r="GE15" s="15">
        <f>$U$5</f>
        <v>1.1917931893537731E+17</v>
      </c>
      <c r="GF15" s="15">
        <f>$V$5</f>
        <v>1.2170706132009732E+16</v>
      </c>
      <c r="GG15" s="15">
        <f>$W$5</f>
        <v>1246324856379625</v>
      </c>
      <c r="GH15" s="15">
        <f>$X$5</f>
        <v>128037802953445</v>
      </c>
      <c r="GI15" s="15">
        <f>$Y$5</f>
        <v>13202860761145</v>
      </c>
      <c r="GJ15" s="15">
        <f>$Z$5</f>
        <v>1367428536133</v>
      </c>
      <c r="GK15" s="15">
        <f>$AA$5</f>
        <v>142364319625</v>
      </c>
      <c r="GL15" s="54">
        <f>$AN$5</f>
        <v>5035148239849.3604</v>
      </c>
      <c r="HY15" s="3" t="e">
        <f t="shared" ca="1" si="47"/>
        <v>#NAME?</v>
      </c>
      <c r="HZ15" s="3" t="e">
        <f ca="1">POWER(N15-$HZ$5,2)</f>
        <v>#NAME?</v>
      </c>
      <c r="IA15" s="3" t="e">
        <f ca="1">POWER(M15-$IA$5,2)</f>
        <v>#NAME?</v>
      </c>
      <c r="IB15" s="3" t="e">
        <f ca="1">POWER(L15-$IB$5,2)</f>
        <v>#NAME?</v>
      </c>
      <c r="IC15" s="3" t="e">
        <f ca="1">POWER(K15-$IC$5,2)</f>
        <v>#NAME?</v>
      </c>
      <c r="ID15" s="3" t="e">
        <f ca="1">POWER(J15-$ID$5,2)</f>
        <v>#NAME?</v>
      </c>
      <c r="IE15" s="3" t="e">
        <f ca="1">POWER(I15-$IE$5,2)</f>
        <v>#NAME?</v>
      </c>
      <c r="IF15" s="3" t="e">
        <f ca="1">POWER(H15-$IF$5,2)</f>
        <v>#NAME?</v>
      </c>
      <c r="IG15" s="3" t="e">
        <f ca="1">POWER(G15-$IG$5,2)</f>
        <v>#NAME?</v>
      </c>
      <c r="IH15" s="3" t="e">
        <f ca="1">POWER(F15-$IH$5,2)</f>
        <v>#NAME?</v>
      </c>
      <c r="II15" s="3">
        <f>POWER(AX15-$II$5,2)</f>
        <v>8104.5824661156985</v>
      </c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>
        <f>$KQ$2</f>
        <v>86.13</v>
      </c>
      <c r="LI15">
        <f>$KP$3</f>
        <v>11</v>
      </c>
      <c r="LJ15">
        <f>MDETERM(LH15:LI16)</f>
        <v>-4042.5131999999999</v>
      </c>
      <c r="LK15"/>
      <c r="LQ15" s="3" t="e">
        <f>$KY$2</f>
        <v>#NUM!</v>
      </c>
      <c r="LR15" s="3">
        <f>$KP$3</f>
        <v>11</v>
      </c>
      <c r="LS15" s="3" t="e">
        <f>MDETERM(LQ15:LR16)</f>
        <v>#NUM!</v>
      </c>
    </row>
    <row r="16" spans="1:332" ht="15">
      <c r="A16" s="24" t="e">
        <f t="shared" ref="A16:A40" ca="1" si="60">A15-$D$1</f>
        <v>#NAME?</v>
      </c>
      <c r="C16" s="3">
        <f>C15+1</f>
        <v>10</v>
      </c>
      <c r="D16" s="4">
        <f>SALIDA!D16</f>
        <v>18.13</v>
      </c>
      <c r="E16" s="59">
        <f>SALIDA!E16</f>
        <v>352.3</v>
      </c>
      <c r="F16" s="20">
        <f>$E16-'MODELO DE 10o. GRADO'!F16</f>
        <v>352.3</v>
      </c>
      <c r="G16" s="20">
        <f>$E16-'MODELO DE 10o. GRADO'!G16</f>
        <v>352.3</v>
      </c>
      <c r="H16" s="20">
        <f>$E16-'MODELO DE 10o. GRADO'!H16</f>
        <v>352.3</v>
      </c>
      <c r="I16" s="20">
        <f>$E16-'MODELO DE 10o. GRADO'!I16</f>
        <v>352.3</v>
      </c>
      <c r="J16" s="20">
        <f>$E16-'MODELO DE 10o. GRADO'!J16</f>
        <v>352.3</v>
      </c>
      <c r="K16" s="20">
        <f>$E16-'MODELO DE 10o. GRADO'!K16</f>
        <v>352.3</v>
      </c>
      <c r="L16" s="20">
        <f>$E16-'MODELO DE 10o. GRADO'!L16</f>
        <v>352.3</v>
      </c>
      <c r="M16" s="20">
        <f>$E16-'MODELO DE 10o. GRADO'!M16</f>
        <v>352.3</v>
      </c>
      <c r="N16" s="20">
        <f>$E16-'MODELO DE 10o. GRADO'!N16</f>
        <v>352.3</v>
      </c>
      <c r="O16" s="20">
        <f>$E16-'MODELO DE 10o. GRADO'!O16</f>
        <v>352.3</v>
      </c>
      <c r="P16" s="20">
        <f>$E16-'MODELO DE 10o. GRADO'!P16</f>
        <v>352.3</v>
      </c>
      <c r="Q16" s="20">
        <f>$E16-'MODELO DE 10o. GRADO'!Q16</f>
        <v>352.3</v>
      </c>
      <c r="R16" s="21">
        <f t="shared" si="26"/>
        <v>1E+20</v>
      </c>
      <c r="S16" s="21">
        <f t="shared" si="26"/>
        <v>1E+19</v>
      </c>
      <c r="T16" s="21">
        <f t="shared" si="26"/>
        <v>1E+18</v>
      </c>
      <c r="U16" s="21">
        <f t="shared" si="26"/>
        <v>1E+17</v>
      </c>
      <c r="V16" s="21">
        <f t="shared" si="26"/>
        <v>1E+16</v>
      </c>
      <c r="W16" s="21">
        <f t="shared" si="26"/>
        <v>1000000000000000</v>
      </c>
      <c r="X16" s="21">
        <f t="shared" si="26"/>
        <v>100000000000000</v>
      </c>
      <c r="Y16" s="21">
        <f t="shared" si="26"/>
        <v>10000000000000</v>
      </c>
      <c r="Z16" s="21">
        <f t="shared" si="26"/>
        <v>1000000000000</v>
      </c>
      <c r="AA16" s="21">
        <f t="shared" si="26"/>
        <v>100000000000</v>
      </c>
      <c r="AB16" s="21">
        <f t="shared" si="26"/>
        <v>10000000000</v>
      </c>
      <c r="AC16" s="21">
        <f t="shared" si="26"/>
        <v>1000000000</v>
      </c>
      <c r="AD16" s="21">
        <f t="shared" si="26"/>
        <v>100000000</v>
      </c>
      <c r="AE16" s="21">
        <f t="shared" si="26"/>
        <v>10000000</v>
      </c>
      <c r="AF16" s="21">
        <f t="shared" si="26"/>
        <v>1000000</v>
      </c>
      <c r="AG16" s="21">
        <f t="shared" si="26"/>
        <v>100000</v>
      </c>
      <c r="AH16" s="21">
        <f t="shared" si="26"/>
        <v>10000</v>
      </c>
      <c r="AI16" s="21">
        <f t="shared" si="26"/>
        <v>1000</v>
      </c>
      <c r="AJ16" s="21">
        <f t="shared" si="27"/>
        <v>100</v>
      </c>
      <c r="AK16" s="32">
        <f>C16</f>
        <v>10</v>
      </c>
      <c r="AL16" s="21">
        <f>COUNT(C16)</f>
        <v>1</v>
      </c>
      <c r="AN16" s="109">
        <f t="shared" si="29"/>
        <v>3523000000000</v>
      </c>
      <c r="AO16" s="109">
        <f t="shared" si="29"/>
        <v>352300000000</v>
      </c>
      <c r="AP16" s="3">
        <f t="shared" si="29"/>
        <v>35230000000</v>
      </c>
      <c r="AQ16" s="3">
        <f t="shared" si="29"/>
        <v>3523000000</v>
      </c>
      <c r="AR16" s="3">
        <f t="shared" si="29"/>
        <v>352300000</v>
      </c>
      <c r="AS16" s="3">
        <f t="shared" si="29"/>
        <v>35230000</v>
      </c>
      <c r="AT16" s="3">
        <f t="shared" si="29"/>
        <v>3523000</v>
      </c>
      <c r="AU16" s="3">
        <f t="shared" si="29"/>
        <v>352300</v>
      </c>
      <c r="AV16" s="3">
        <f t="shared" si="29"/>
        <v>35230</v>
      </c>
      <c r="AW16" s="3">
        <f t="shared" si="29"/>
        <v>3523</v>
      </c>
      <c r="AX16" s="3">
        <f>E16</f>
        <v>352.3</v>
      </c>
      <c r="HY16" s="3" t="e">
        <f t="shared" ca="1" si="47"/>
        <v>#NAME?</v>
      </c>
      <c r="HZ16" s="3" t="e">
        <f ca="1">POWER(N16-$HZ$5,2)</f>
        <v>#NAME?</v>
      </c>
      <c r="IA16" s="3" t="e">
        <f ca="1">POWER(M16-$IA$5,2)</f>
        <v>#NAME?</v>
      </c>
      <c r="IB16" s="3" t="e">
        <f ca="1">POWER(L16-$IB$5,2)</f>
        <v>#NAME?</v>
      </c>
      <c r="IC16" s="3" t="e">
        <f ca="1">POWER(K16-$IC$5,2)</f>
        <v>#NAME?</v>
      </c>
      <c r="ID16" s="3" t="e">
        <f ca="1">POWER(J16-$ID$5,2)</f>
        <v>#NAME?</v>
      </c>
      <c r="IE16" s="3" t="e">
        <f ca="1">POWER(I16-$IE$5,2)</f>
        <v>#NAME?</v>
      </c>
      <c r="IF16" s="3" t="e">
        <f ca="1">POWER(H16-$IF$5,2)</f>
        <v>#NAME?</v>
      </c>
      <c r="IG16" s="3" t="e">
        <f ca="1">POWER(G16-$IG$5,2)</f>
        <v>#NAME?</v>
      </c>
      <c r="IH16" s="3" t="e">
        <f ca="1">POWER(F16-$IH$5,2)</f>
        <v>#NAME?</v>
      </c>
      <c r="II16" s="3">
        <f>POWER(AX16-$II$5,2)</f>
        <v>15068.901620661156</v>
      </c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>
        <f>$KS$2</f>
        <v>1041.8990999999999</v>
      </c>
      <c r="LI16">
        <f>$KQ$2</f>
        <v>86.13</v>
      </c>
      <c r="LJ16"/>
      <c r="LK16"/>
      <c r="LQ16" s="3" t="e">
        <f>$KZ$2</f>
        <v>#NUM!</v>
      </c>
      <c r="LR16" s="3" t="e">
        <f>$KY$2</f>
        <v>#NUM!</v>
      </c>
    </row>
    <row r="17" spans="1:328">
      <c r="A17" s="24" t="e">
        <f t="shared" ca="1" si="60"/>
        <v>#NAME?</v>
      </c>
      <c r="B17" s="3" t="e">
        <f ca="1">GR3*D17+GR9</f>
        <v>#NAME?</v>
      </c>
      <c r="C17" s="3">
        <f t="shared" ref="C17:C40" si="61">D17</f>
        <v>19.13</v>
      </c>
      <c r="D17" s="26">
        <f t="shared" ref="D17:D39" si="62">D16+1</f>
        <v>19.13</v>
      </c>
      <c r="E17" s="60" t="e">
        <f ca="1">MEDIAN(F17:Q17)+'MODELO DE 10o. GRADO'!E17</f>
        <v>#NAME?</v>
      </c>
      <c r="F17" s="28" t="e">
        <f t="shared" ref="F17:Q32" ca="1" si="63">FORECAST($C17,F6:F16,$C6:$C16)</f>
        <v>#NAME?</v>
      </c>
      <c r="G17" s="28" t="e">
        <f t="shared" ca="1" si="63"/>
        <v>#NAME?</v>
      </c>
      <c r="H17" s="28" t="e">
        <f t="shared" ca="1" si="63"/>
        <v>#NAME?</v>
      </c>
      <c r="I17" s="28" t="e">
        <f t="shared" ca="1" si="63"/>
        <v>#NAME?</v>
      </c>
      <c r="J17" s="28" t="e">
        <f t="shared" ca="1" si="63"/>
        <v>#NAME?</v>
      </c>
      <c r="K17" s="28" t="e">
        <f t="shared" ca="1" si="63"/>
        <v>#NAME?</v>
      </c>
      <c r="L17" s="28" t="e">
        <f t="shared" ca="1" si="63"/>
        <v>#NAME?</v>
      </c>
      <c r="M17" s="28" t="e">
        <f t="shared" ca="1" si="63"/>
        <v>#NAME?</v>
      </c>
      <c r="N17" s="28" t="e">
        <f t="shared" ca="1" si="63"/>
        <v>#NAME?</v>
      </c>
      <c r="O17" s="28" t="e">
        <f t="shared" ca="1" si="63"/>
        <v>#NAME?</v>
      </c>
      <c r="P17" s="28" t="e">
        <f t="shared" si="63"/>
        <v>#NUM!</v>
      </c>
      <c r="Q17" s="28" t="e">
        <f t="shared" si="63"/>
        <v>#NUM!</v>
      </c>
      <c r="R17" s="28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GX17" s="3" t="e">
        <f ca="1">FX4/BH4</f>
        <v>#NAME?</v>
      </c>
    </row>
    <row r="18" spans="1:328">
      <c r="A18" s="24" t="e">
        <f t="shared" ca="1" si="60"/>
        <v>#NAME?</v>
      </c>
      <c r="C18" s="3">
        <f t="shared" si="61"/>
        <v>20.13</v>
      </c>
      <c r="D18" s="26">
        <f t="shared" si="62"/>
        <v>20.13</v>
      </c>
      <c r="E18" s="60" t="e">
        <f ca="1">MEDIAN(F18:Q18)+'MODELO DE 10o. GRADO'!E18</f>
        <v>#NAME?</v>
      </c>
      <c r="F18" s="28" t="e">
        <f t="shared" ca="1" si="63"/>
        <v>#NAME?</v>
      </c>
      <c r="G18" s="28" t="e">
        <f t="shared" ca="1" si="63"/>
        <v>#NAME?</v>
      </c>
      <c r="H18" s="28" t="e">
        <f t="shared" ca="1" si="63"/>
        <v>#NAME?</v>
      </c>
      <c r="I18" s="28" t="e">
        <f t="shared" ca="1" si="63"/>
        <v>#NAME?</v>
      </c>
      <c r="J18" s="28" t="e">
        <f t="shared" ca="1" si="63"/>
        <v>#NAME?</v>
      </c>
      <c r="K18" s="28" t="e">
        <f t="shared" ca="1" si="63"/>
        <v>#NAME?</v>
      </c>
      <c r="L18" s="28" t="e">
        <f t="shared" ca="1" si="63"/>
        <v>#NAME?</v>
      </c>
      <c r="M18" s="28" t="e">
        <f t="shared" ca="1" si="63"/>
        <v>#NAME?</v>
      </c>
      <c r="N18" s="28" t="e">
        <f t="shared" ca="1" si="63"/>
        <v>#NAME?</v>
      </c>
      <c r="O18" s="28" t="e">
        <f t="shared" ca="1" si="63"/>
        <v>#NAME?</v>
      </c>
      <c r="P18" s="28" t="e">
        <f t="shared" si="63"/>
        <v>#NUM!</v>
      </c>
      <c r="Q18" s="28" t="e">
        <f t="shared" si="63"/>
        <v>#NUM!</v>
      </c>
      <c r="R18" s="28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</row>
    <row r="19" spans="1:328" ht="15">
      <c r="A19" s="24" t="e">
        <f t="shared" ca="1" si="60"/>
        <v>#NAME?</v>
      </c>
      <c r="C19" s="3">
        <f t="shared" si="61"/>
        <v>21.13</v>
      </c>
      <c r="D19" s="26">
        <f t="shared" si="62"/>
        <v>21.13</v>
      </c>
      <c r="E19" s="60" t="e">
        <f ca="1">MEDIAN(F19:Q19)+'MODELO DE 10o. GRADO'!E19</f>
        <v>#NAME?</v>
      </c>
      <c r="F19" s="28" t="e">
        <f t="shared" ca="1" si="63"/>
        <v>#NAME?</v>
      </c>
      <c r="G19" s="28" t="e">
        <f t="shared" ca="1" si="63"/>
        <v>#NAME?</v>
      </c>
      <c r="H19" s="28" t="e">
        <f t="shared" ca="1" si="63"/>
        <v>#NAME?</v>
      </c>
      <c r="I19" s="28" t="e">
        <f t="shared" ca="1" si="63"/>
        <v>#NAME?</v>
      </c>
      <c r="J19" s="28" t="e">
        <f t="shared" ca="1" si="63"/>
        <v>#NAME?</v>
      </c>
      <c r="K19" s="28" t="e">
        <f t="shared" ca="1" si="63"/>
        <v>#NAME?</v>
      </c>
      <c r="L19" s="28" t="e">
        <f t="shared" ca="1" si="63"/>
        <v>#NAME?</v>
      </c>
      <c r="M19" s="28" t="e">
        <f t="shared" ca="1" si="63"/>
        <v>#NAME?</v>
      </c>
      <c r="N19" s="28" t="e">
        <f t="shared" ca="1" si="63"/>
        <v>#NAME?</v>
      </c>
      <c r="O19" s="28" t="e">
        <f t="shared" ca="1" si="63"/>
        <v>#NAME?</v>
      </c>
      <c r="P19" s="28" t="e">
        <f t="shared" si="63"/>
        <v>#NUM!</v>
      </c>
      <c r="Q19" s="28" t="e">
        <f t="shared" si="63"/>
        <v>#NUM!</v>
      </c>
      <c r="R19" s="28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LE19"/>
      <c r="LH19" s="192">
        <f>KW2/KX2</f>
        <v>1.0540015200539616</v>
      </c>
      <c r="LP19" s="194" t="e">
        <f>LC2/KX2</f>
        <v>#NUM!</v>
      </c>
    </row>
    <row r="20" spans="1:328">
      <c r="A20" s="24" t="e">
        <f t="shared" ca="1" si="60"/>
        <v>#NAME?</v>
      </c>
      <c r="C20" s="3">
        <f t="shared" si="61"/>
        <v>22.13</v>
      </c>
      <c r="D20" s="26">
        <f t="shared" si="62"/>
        <v>22.13</v>
      </c>
      <c r="E20" s="60" t="e">
        <f ca="1">MEDIAN(F20:Q20)+'MODELO DE 10o. GRADO'!E20</f>
        <v>#NAME?</v>
      </c>
      <c r="F20" s="28" t="e">
        <f t="shared" ca="1" si="63"/>
        <v>#NAME?</v>
      </c>
      <c r="G20" s="28" t="e">
        <f t="shared" ca="1" si="63"/>
        <v>#NAME?</v>
      </c>
      <c r="H20" s="28" t="e">
        <f t="shared" ca="1" si="63"/>
        <v>#NAME?</v>
      </c>
      <c r="I20" s="28" t="e">
        <f t="shared" ca="1" si="63"/>
        <v>#NAME?</v>
      </c>
      <c r="J20" s="28" t="e">
        <f t="shared" ca="1" si="63"/>
        <v>#NAME?</v>
      </c>
      <c r="K20" s="28" t="e">
        <f t="shared" ca="1" si="63"/>
        <v>#NAME?</v>
      </c>
      <c r="L20" s="28" t="e">
        <f t="shared" ca="1" si="63"/>
        <v>#NAME?</v>
      </c>
      <c r="M20" s="28" t="e">
        <f t="shared" ca="1" si="63"/>
        <v>#NAME?</v>
      </c>
      <c r="N20" s="28" t="e">
        <f t="shared" ca="1" si="63"/>
        <v>#NAME?</v>
      </c>
      <c r="O20" s="28" t="e">
        <f t="shared" ca="1" si="63"/>
        <v>#NAME?</v>
      </c>
      <c r="P20" s="28" t="e">
        <f t="shared" si="63"/>
        <v>#NUM!</v>
      </c>
      <c r="Q20" s="28" t="e">
        <f t="shared" si="63"/>
        <v>#NUM!</v>
      </c>
      <c r="R20" s="28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4"/>
    </row>
    <row r="21" spans="1:328">
      <c r="A21" s="24" t="e">
        <f t="shared" ca="1" si="60"/>
        <v>#NAME?</v>
      </c>
      <c r="C21" s="3">
        <f t="shared" si="61"/>
        <v>23.13</v>
      </c>
      <c r="D21" s="26">
        <f t="shared" si="62"/>
        <v>23.13</v>
      </c>
      <c r="E21" s="60" t="e">
        <f ca="1">MEDIAN(F21:Q21)+'MODELO DE 10o. GRADO'!E21</f>
        <v>#NAME?</v>
      </c>
      <c r="F21" s="28" t="e">
        <f t="shared" ca="1" si="63"/>
        <v>#NAME?</v>
      </c>
      <c r="G21" s="28" t="e">
        <f t="shared" ca="1" si="63"/>
        <v>#NAME?</v>
      </c>
      <c r="H21" s="28" t="e">
        <f t="shared" ca="1" si="63"/>
        <v>#NAME?</v>
      </c>
      <c r="I21" s="28" t="e">
        <f t="shared" ca="1" si="63"/>
        <v>#NAME?</v>
      </c>
      <c r="J21" s="28" t="e">
        <f t="shared" ca="1" si="63"/>
        <v>#NAME?</v>
      </c>
      <c r="K21" s="28" t="e">
        <f t="shared" ca="1" si="63"/>
        <v>#NAME?</v>
      </c>
      <c r="L21" s="28" t="e">
        <f t="shared" ca="1" si="63"/>
        <v>#NAME?</v>
      </c>
      <c r="M21" s="28" t="e">
        <f t="shared" ca="1" si="63"/>
        <v>#NAME?</v>
      </c>
      <c r="N21" s="28" t="e">
        <f t="shared" ca="1" si="63"/>
        <v>#NAME?</v>
      </c>
      <c r="O21" s="28" t="e">
        <f t="shared" ca="1" si="63"/>
        <v>#NAME?</v>
      </c>
      <c r="P21" s="28" t="e">
        <f t="shared" si="63"/>
        <v>#NUM!</v>
      </c>
      <c r="Q21" s="28" t="e">
        <f t="shared" si="63"/>
        <v>#NUM!</v>
      </c>
      <c r="R21" s="2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1:328">
      <c r="A22" s="24" t="e">
        <f t="shared" ca="1" si="60"/>
        <v>#NAME?</v>
      </c>
      <c r="C22" s="3">
        <f t="shared" si="61"/>
        <v>24.13</v>
      </c>
      <c r="D22" s="26">
        <f t="shared" si="62"/>
        <v>24.13</v>
      </c>
      <c r="E22" s="60" t="e">
        <f ca="1">MEDIAN(F22:Q22)+'MODELO DE 10o. GRADO'!E22</f>
        <v>#NAME?</v>
      </c>
      <c r="F22" s="28" t="e">
        <f t="shared" ca="1" si="63"/>
        <v>#NAME?</v>
      </c>
      <c r="G22" s="28" t="e">
        <f t="shared" ca="1" si="63"/>
        <v>#NAME?</v>
      </c>
      <c r="H22" s="28" t="e">
        <f t="shared" ca="1" si="63"/>
        <v>#NAME?</v>
      </c>
      <c r="I22" s="28" t="e">
        <f t="shared" ca="1" si="63"/>
        <v>#NAME?</v>
      </c>
      <c r="J22" s="28" t="e">
        <f t="shared" ca="1" si="63"/>
        <v>#NAME?</v>
      </c>
      <c r="K22" s="28" t="e">
        <f t="shared" ca="1" si="63"/>
        <v>#NAME?</v>
      </c>
      <c r="L22" s="28" t="e">
        <f t="shared" ca="1" si="63"/>
        <v>#NAME?</v>
      </c>
      <c r="M22" s="28" t="e">
        <f t="shared" ca="1" si="63"/>
        <v>#NAME?</v>
      </c>
      <c r="N22" s="28" t="e">
        <f t="shared" ca="1" si="63"/>
        <v>#NAME?</v>
      </c>
      <c r="O22" s="28" t="e">
        <f t="shared" ca="1" si="63"/>
        <v>#NAME?</v>
      </c>
      <c r="P22" s="28" t="e">
        <f t="shared" si="63"/>
        <v>#NUM!</v>
      </c>
      <c r="Q22" s="28" t="e">
        <f t="shared" si="63"/>
        <v>#NUM!</v>
      </c>
      <c r="R22" s="2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1:328">
      <c r="A23" s="24" t="e">
        <f t="shared" ca="1" si="60"/>
        <v>#NAME?</v>
      </c>
      <c r="C23" s="3">
        <f t="shared" si="61"/>
        <v>25.13</v>
      </c>
      <c r="D23" s="26">
        <f t="shared" si="62"/>
        <v>25.13</v>
      </c>
      <c r="E23" s="60" t="e">
        <f ca="1">MEDIAN(F23:Q23)+'MODELO DE 10o. GRADO'!E23</f>
        <v>#NAME?</v>
      </c>
      <c r="F23" s="28" t="e">
        <f t="shared" ca="1" si="63"/>
        <v>#NAME?</v>
      </c>
      <c r="G23" s="28" t="e">
        <f t="shared" ca="1" si="63"/>
        <v>#NAME?</v>
      </c>
      <c r="H23" s="28" t="e">
        <f t="shared" ca="1" si="63"/>
        <v>#NAME?</v>
      </c>
      <c r="I23" s="28" t="e">
        <f t="shared" ca="1" si="63"/>
        <v>#NAME?</v>
      </c>
      <c r="J23" s="28" t="e">
        <f t="shared" ca="1" si="63"/>
        <v>#NAME?</v>
      </c>
      <c r="K23" s="28" t="e">
        <f t="shared" ca="1" si="63"/>
        <v>#NAME?</v>
      </c>
      <c r="L23" s="28" t="e">
        <f t="shared" ca="1" si="63"/>
        <v>#NAME?</v>
      </c>
      <c r="M23" s="28" t="e">
        <f t="shared" ca="1" si="63"/>
        <v>#NAME?</v>
      </c>
      <c r="N23" s="28" t="e">
        <f t="shared" ca="1" si="63"/>
        <v>#NAME?</v>
      </c>
      <c r="O23" s="28" t="e">
        <f t="shared" ca="1" si="63"/>
        <v>#NAME?</v>
      </c>
      <c r="P23" s="28" t="e">
        <f t="shared" si="63"/>
        <v>#NUM!</v>
      </c>
      <c r="Q23" s="28" t="e">
        <f t="shared" si="63"/>
        <v>#NUM!</v>
      </c>
      <c r="R23" s="2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28">
      <c r="A24" s="24" t="e">
        <f t="shared" ca="1" si="60"/>
        <v>#NAME?</v>
      </c>
      <c r="C24" s="3">
        <f t="shared" si="61"/>
        <v>26.13</v>
      </c>
      <c r="D24" s="26">
        <f t="shared" si="62"/>
        <v>26.13</v>
      </c>
      <c r="E24" s="60" t="e">
        <f ca="1">MEDIAN(F24:Q24)+'MODELO DE 10o. GRADO'!E24</f>
        <v>#NAME?</v>
      </c>
      <c r="F24" s="28" t="e">
        <f t="shared" ca="1" si="63"/>
        <v>#NAME?</v>
      </c>
      <c r="G24" s="28" t="e">
        <f t="shared" ca="1" si="63"/>
        <v>#NAME?</v>
      </c>
      <c r="H24" s="28" t="e">
        <f t="shared" ca="1" si="63"/>
        <v>#NAME?</v>
      </c>
      <c r="I24" s="28" t="e">
        <f t="shared" ca="1" si="63"/>
        <v>#NAME?</v>
      </c>
      <c r="J24" s="28" t="e">
        <f t="shared" ca="1" si="63"/>
        <v>#NAME?</v>
      </c>
      <c r="K24" s="28" t="e">
        <f t="shared" ca="1" si="63"/>
        <v>#NAME?</v>
      </c>
      <c r="L24" s="28" t="e">
        <f t="shared" ca="1" si="63"/>
        <v>#NAME?</v>
      </c>
      <c r="M24" s="28" t="e">
        <f t="shared" ca="1" si="63"/>
        <v>#NAME?</v>
      </c>
      <c r="N24" s="28" t="e">
        <f t="shared" ca="1" si="63"/>
        <v>#NAME?</v>
      </c>
      <c r="O24" s="28" t="e">
        <f t="shared" ca="1" si="63"/>
        <v>#NAME?</v>
      </c>
      <c r="P24" s="28" t="e">
        <f t="shared" si="63"/>
        <v>#NUM!</v>
      </c>
      <c r="Q24" s="28" t="e">
        <f t="shared" si="63"/>
        <v>#NUM!</v>
      </c>
      <c r="R24" s="2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GT24" s="6"/>
    </row>
    <row r="25" spans="1:328">
      <c r="A25" s="24" t="e">
        <f t="shared" ca="1" si="60"/>
        <v>#NAME?</v>
      </c>
      <c r="C25" s="3">
        <f t="shared" si="61"/>
        <v>27.13</v>
      </c>
      <c r="D25" s="26">
        <f t="shared" si="62"/>
        <v>27.13</v>
      </c>
      <c r="E25" s="60" t="e">
        <f ca="1">MEDIAN(F25:Q25)+'MODELO DE 10o. GRADO'!E25</f>
        <v>#NAME?</v>
      </c>
      <c r="F25" s="28" t="e">
        <f t="shared" ca="1" si="63"/>
        <v>#NAME?</v>
      </c>
      <c r="G25" s="28" t="e">
        <f t="shared" ca="1" si="63"/>
        <v>#NAME?</v>
      </c>
      <c r="H25" s="28" t="e">
        <f t="shared" ca="1" si="63"/>
        <v>#NAME?</v>
      </c>
      <c r="I25" s="28" t="e">
        <f t="shared" ca="1" si="63"/>
        <v>#NAME?</v>
      </c>
      <c r="J25" s="28" t="e">
        <f t="shared" ca="1" si="63"/>
        <v>#NAME?</v>
      </c>
      <c r="K25" s="28" t="e">
        <f t="shared" ca="1" si="63"/>
        <v>#NAME?</v>
      </c>
      <c r="L25" s="28" t="e">
        <f t="shared" ca="1" si="63"/>
        <v>#NAME?</v>
      </c>
      <c r="M25" s="28" t="e">
        <f t="shared" ca="1" si="63"/>
        <v>#NAME?</v>
      </c>
      <c r="N25" s="28" t="e">
        <f t="shared" ca="1" si="63"/>
        <v>#NAME?</v>
      </c>
      <c r="O25" s="28" t="e">
        <f t="shared" ca="1" si="63"/>
        <v>#NAME?</v>
      </c>
      <c r="P25" s="28" t="e">
        <f t="shared" si="63"/>
        <v>#NUM!</v>
      </c>
      <c r="Q25" s="28" t="e">
        <f t="shared" si="63"/>
        <v>#NUM!</v>
      </c>
      <c r="R25" s="2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1:328">
      <c r="A26" s="24" t="e">
        <f t="shared" ca="1" si="60"/>
        <v>#NAME?</v>
      </c>
      <c r="C26" s="3">
        <f t="shared" si="61"/>
        <v>28.13</v>
      </c>
      <c r="D26" s="26">
        <f t="shared" si="62"/>
        <v>28.13</v>
      </c>
      <c r="E26" s="60" t="e">
        <f ca="1">MEDIAN(F26:Q26)+'MODELO DE 10o. GRADO'!E26</f>
        <v>#NAME?</v>
      </c>
      <c r="F26" s="28" t="e">
        <f t="shared" ca="1" si="63"/>
        <v>#NAME?</v>
      </c>
      <c r="G26" s="28" t="e">
        <f t="shared" ca="1" si="63"/>
        <v>#NAME?</v>
      </c>
      <c r="H26" s="28" t="e">
        <f t="shared" ca="1" si="63"/>
        <v>#NAME?</v>
      </c>
      <c r="I26" s="28" t="e">
        <f t="shared" ca="1" si="63"/>
        <v>#NAME?</v>
      </c>
      <c r="J26" s="28" t="e">
        <f t="shared" ca="1" si="63"/>
        <v>#NAME?</v>
      </c>
      <c r="K26" s="28" t="e">
        <f t="shared" ca="1" si="63"/>
        <v>#NAME?</v>
      </c>
      <c r="L26" s="28" t="e">
        <f t="shared" ca="1" si="63"/>
        <v>#NAME?</v>
      </c>
      <c r="M26" s="28" t="e">
        <f t="shared" ca="1" si="63"/>
        <v>#NAME?</v>
      </c>
      <c r="N26" s="28" t="e">
        <f t="shared" ca="1" si="63"/>
        <v>#NAME?</v>
      </c>
      <c r="O26" s="28" t="e">
        <f t="shared" ca="1" si="63"/>
        <v>#NAME?</v>
      </c>
      <c r="P26" s="28" t="e">
        <f t="shared" si="63"/>
        <v>#NUM!</v>
      </c>
      <c r="Q26" s="28" t="e">
        <f t="shared" si="63"/>
        <v>#NUM!</v>
      </c>
      <c r="R26" s="2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1:328">
      <c r="A27" s="24" t="e">
        <f t="shared" ca="1" si="60"/>
        <v>#NAME?</v>
      </c>
      <c r="C27" s="3">
        <f t="shared" si="61"/>
        <v>29.13</v>
      </c>
      <c r="D27" s="26">
        <f t="shared" si="62"/>
        <v>29.13</v>
      </c>
      <c r="E27" s="60" t="e">
        <f ca="1">MEDIAN(F27:Q27)+'MODELO DE 10o. GRADO'!E27</f>
        <v>#NAME?</v>
      </c>
      <c r="F27" s="28" t="e">
        <f t="shared" ca="1" si="63"/>
        <v>#NAME?</v>
      </c>
      <c r="G27" s="28" t="e">
        <f t="shared" ca="1" si="63"/>
        <v>#NAME?</v>
      </c>
      <c r="H27" s="28" t="e">
        <f t="shared" ca="1" si="63"/>
        <v>#NAME?</v>
      </c>
      <c r="I27" s="28" t="e">
        <f t="shared" ca="1" si="63"/>
        <v>#NAME?</v>
      </c>
      <c r="J27" s="28" t="e">
        <f t="shared" ca="1" si="63"/>
        <v>#NAME?</v>
      </c>
      <c r="K27" s="28" t="e">
        <f t="shared" ca="1" si="63"/>
        <v>#NAME?</v>
      </c>
      <c r="L27" s="28" t="e">
        <f t="shared" ca="1" si="63"/>
        <v>#NAME?</v>
      </c>
      <c r="M27" s="28" t="e">
        <f t="shared" ca="1" si="63"/>
        <v>#NAME?</v>
      </c>
      <c r="N27" s="28" t="e">
        <f t="shared" ca="1" si="63"/>
        <v>#NAME?</v>
      </c>
      <c r="O27" s="28" t="e">
        <f t="shared" ca="1" si="63"/>
        <v>#NAME?</v>
      </c>
      <c r="P27" s="28" t="e">
        <f t="shared" si="63"/>
        <v>#NUM!</v>
      </c>
      <c r="Q27" s="28" t="e">
        <f t="shared" si="63"/>
        <v>#NUM!</v>
      </c>
      <c r="R27" s="2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28">
      <c r="A28" s="24" t="e">
        <f t="shared" ca="1" si="60"/>
        <v>#NAME?</v>
      </c>
      <c r="C28" s="3">
        <f t="shared" si="61"/>
        <v>30.13</v>
      </c>
      <c r="D28" s="26">
        <f t="shared" si="62"/>
        <v>30.13</v>
      </c>
      <c r="E28" s="60" t="e">
        <f ca="1">MEDIAN(F28:Q28)+'MODELO DE 10o. GRADO'!E28</f>
        <v>#NAME?</v>
      </c>
      <c r="F28" s="28" t="e">
        <f t="shared" ca="1" si="63"/>
        <v>#NAME?</v>
      </c>
      <c r="G28" s="28" t="e">
        <f t="shared" ca="1" si="63"/>
        <v>#NAME?</v>
      </c>
      <c r="H28" s="28" t="e">
        <f t="shared" ca="1" si="63"/>
        <v>#NAME?</v>
      </c>
      <c r="I28" s="28" t="e">
        <f t="shared" ca="1" si="63"/>
        <v>#NAME?</v>
      </c>
      <c r="J28" s="28" t="e">
        <f t="shared" ca="1" si="63"/>
        <v>#NAME?</v>
      </c>
      <c r="K28" s="28" t="e">
        <f t="shared" ca="1" si="63"/>
        <v>#NAME?</v>
      </c>
      <c r="L28" s="28" t="e">
        <f t="shared" ca="1" si="63"/>
        <v>#NAME?</v>
      </c>
      <c r="M28" s="28" t="e">
        <f t="shared" ca="1" si="63"/>
        <v>#NAME?</v>
      </c>
      <c r="N28" s="28" t="e">
        <f t="shared" ca="1" si="63"/>
        <v>#NAME?</v>
      </c>
      <c r="O28" s="28" t="e">
        <f t="shared" ca="1" si="63"/>
        <v>#NAME?</v>
      </c>
      <c r="P28" s="28" t="e">
        <f t="shared" si="63"/>
        <v>#NUM!</v>
      </c>
      <c r="Q28" s="28" t="e">
        <f t="shared" si="63"/>
        <v>#NUM!</v>
      </c>
      <c r="R28" s="2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28">
      <c r="A29" s="24" t="e">
        <f t="shared" ca="1" si="60"/>
        <v>#NAME?</v>
      </c>
      <c r="C29" s="3">
        <f t="shared" si="61"/>
        <v>31.13</v>
      </c>
      <c r="D29" s="26">
        <f t="shared" si="62"/>
        <v>31.13</v>
      </c>
      <c r="E29" s="60" t="e">
        <f ca="1">MEDIAN(F29:Q29)+'MODELO DE 10o. GRADO'!E29</f>
        <v>#NAME?</v>
      </c>
      <c r="F29" s="28" t="e">
        <f t="shared" ca="1" si="63"/>
        <v>#NAME?</v>
      </c>
      <c r="G29" s="28" t="e">
        <f t="shared" ca="1" si="63"/>
        <v>#NAME?</v>
      </c>
      <c r="H29" s="28" t="e">
        <f t="shared" ca="1" si="63"/>
        <v>#NAME?</v>
      </c>
      <c r="I29" s="28" t="e">
        <f t="shared" ca="1" si="63"/>
        <v>#NAME?</v>
      </c>
      <c r="J29" s="28" t="e">
        <f t="shared" ca="1" si="63"/>
        <v>#NAME?</v>
      </c>
      <c r="K29" s="28" t="e">
        <f t="shared" ca="1" si="63"/>
        <v>#NAME?</v>
      </c>
      <c r="L29" s="28" t="e">
        <f t="shared" ca="1" si="63"/>
        <v>#NAME?</v>
      </c>
      <c r="M29" s="28" t="e">
        <f t="shared" ca="1" si="63"/>
        <v>#NAME?</v>
      </c>
      <c r="N29" s="28" t="e">
        <f t="shared" ca="1" si="63"/>
        <v>#NAME?</v>
      </c>
      <c r="O29" s="28" t="e">
        <f t="shared" ca="1" si="63"/>
        <v>#NAME?</v>
      </c>
      <c r="P29" s="28" t="e">
        <f t="shared" si="63"/>
        <v>#NUM!</v>
      </c>
      <c r="Q29" s="28" t="e">
        <f t="shared" si="63"/>
        <v>#NUM!</v>
      </c>
      <c r="R29" s="2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28">
      <c r="A30" s="24" t="e">
        <f t="shared" ca="1" si="60"/>
        <v>#NAME?</v>
      </c>
      <c r="C30" s="3">
        <f t="shared" si="61"/>
        <v>32.129999999999995</v>
      </c>
      <c r="D30" s="26">
        <f t="shared" si="62"/>
        <v>32.129999999999995</v>
      </c>
      <c r="E30" s="60" t="e">
        <f ca="1">MEDIAN(F30:Q30)+'MODELO DE 10o. GRADO'!E30</f>
        <v>#NAME?</v>
      </c>
      <c r="F30" s="28" t="e">
        <f t="shared" ca="1" si="63"/>
        <v>#NAME?</v>
      </c>
      <c r="G30" s="28" t="e">
        <f t="shared" ca="1" si="63"/>
        <v>#NAME?</v>
      </c>
      <c r="H30" s="28" t="e">
        <f t="shared" ca="1" si="63"/>
        <v>#NAME?</v>
      </c>
      <c r="I30" s="28" t="e">
        <f t="shared" ca="1" si="63"/>
        <v>#NAME?</v>
      </c>
      <c r="J30" s="28" t="e">
        <f t="shared" ca="1" si="63"/>
        <v>#NAME?</v>
      </c>
      <c r="K30" s="28" t="e">
        <f t="shared" ca="1" si="63"/>
        <v>#NAME?</v>
      </c>
      <c r="L30" s="28" t="e">
        <f t="shared" ca="1" si="63"/>
        <v>#NAME?</v>
      </c>
      <c r="M30" s="28" t="e">
        <f t="shared" ca="1" si="63"/>
        <v>#NAME?</v>
      </c>
      <c r="N30" s="28" t="e">
        <f t="shared" ca="1" si="63"/>
        <v>#NAME?</v>
      </c>
      <c r="O30" s="28" t="e">
        <f t="shared" ca="1" si="63"/>
        <v>#NAME?</v>
      </c>
      <c r="P30" s="28" t="e">
        <f t="shared" si="63"/>
        <v>#NUM!</v>
      </c>
      <c r="Q30" s="28" t="e">
        <f t="shared" si="63"/>
        <v>#NUM!</v>
      </c>
      <c r="R30" s="2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GX30" s="3" t="e">
        <f ca="1">GJ4/BH4</f>
        <v>#NAME?</v>
      </c>
    </row>
    <row r="31" spans="1:328">
      <c r="A31" s="24" t="e">
        <f t="shared" ca="1" si="60"/>
        <v>#NAME?</v>
      </c>
      <c r="C31" s="3">
        <f t="shared" si="61"/>
        <v>33.129999999999995</v>
      </c>
      <c r="D31" s="26">
        <f t="shared" si="62"/>
        <v>33.129999999999995</v>
      </c>
      <c r="E31" s="60" t="e">
        <f ca="1">MEDIAN(F31:Q31)+'MODELO DE 10o. GRADO'!E31</f>
        <v>#NAME?</v>
      </c>
      <c r="F31" s="28" t="e">
        <f t="shared" ca="1" si="63"/>
        <v>#NAME?</v>
      </c>
      <c r="G31" s="28" t="e">
        <f t="shared" ca="1" si="63"/>
        <v>#NAME?</v>
      </c>
      <c r="H31" s="28" t="e">
        <f t="shared" ca="1" si="63"/>
        <v>#NAME?</v>
      </c>
      <c r="I31" s="28" t="e">
        <f t="shared" ca="1" si="63"/>
        <v>#NAME?</v>
      </c>
      <c r="J31" s="28" t="e">
        <f t="shared" ca="1" si="63"/>
        <v>#NAME?</v>
      </c>
      <c r="K31" s="28" t="e">
        <f t="shared" ca="1" si="63"/>
        <v>#NAME?</v>
      </c>
      <c r="L31" s="28" t="e">
        <f t="shared" ca="1" si="63"/>
        <v>#NAME?</v>
      </c>
      <c r="M31" s="28" t="e">
        <f t="shared" ca="1" si="63"/>
        <v>#NAME?</v>
      </c>
      <c r="N31" s="28" t="e">
        <f t="shared" ca="1" si="63"/>
        <v>#NAME?</v>
      </c>
      <c r="O31" s="28" t="e">
        <f t="shared" ca="1" si="63"/>
        <v>#NAME?</v>
      </c>
      <c r="P31" s="28" t="e">
        <f t="shared" si="63"/>
        <v>#NUM!</v>
      </c>
      <c r="Q31" s="28" t="e">
        <f t="shared" si="63"/>
        <v>#NUM!</v>
      </c>
      <c r="R31" s="28"/>
    </row>
    <row r="32" spans="1:328">
      <c r="A32" s="24" t="e">
        <f t="shared" ca="1" si="60"/>
        <v>#NAME?</v>
      </c>
      <c r="C32" s="3">
        <f t="shared" si="61"/>
        <v>34.129999999999995</v>
      </c>
      <c r="D32" s="26">
        <f t="shared" si="62"/>
        <v>34.129999999999995</v>
      </c>
      <c r="E32" s="60" t="e">
        <f ca="1">MEDIAN(F32:Q32)+'MODELO DE 10o. GRADO'!E32</f>
        <v>#NAME?</v>
      </c>
      <c r="F32" s="28" t="e">
        <f t="shared" ca="1" si="63"/>
        <v>#NAME?</v>
      </c>
      <c r="G32" s="28" t="e">
        <f t="shared" ca="1" si="63"/>
        <v>#NAME?</v>
      </c>
      <c r="H32" s="28" t="e">
        <f t="shared" ca="1" si="63"/>
        <v>#NAME?</v>
      </c>
      <c r="I32" s="28" t="e">
        <f t="shared" ca="1" si="63"/>
        <v>#NAME?</v>
      </c>
      <c r="J32" s="28" t="e">
        <f t="shared" ca="1" si="63"/>
        <v>#NAME?</v>
      </c>
      <c r="K32" s="28" t="e">
        <f t="shared" ca="1" si="63"/>
        <v>#NAME?</v>
      </c>
      <c r="L32" s="28" t="e">
        <f t="shared" ca="1" si="63"/>
        <v>#NAME?</v>
      </c>
      <c r="M32" s="28" t="e">
        <f t="shared" ca="1" si="63"/>
        <v>#NAME?</v>
      </c>
      <c r="N32" s="28" t="e">
        <f t="shared" ca="1" si="63"/>
        <v>#NAME?</v>
      </c>
      <c r="O32" s="28" t="e">
        <f t="shared" ca="1" si="63"/>
        <v>#NAME?</v>
      </c>
      <c r="P32" s="28" t="e">
        <f t="shared" si="63"/>
        <v>#NUM!</v>
      </c>
      <c r="Q32" s="28" t="e">
        <f t="shared" si="63"/>
        <v>#NUM!</v>
      </c>
      <c r="R32" s="28"/>
    </row>
    <row r="33" spans="1:18">
      <c r="A33" s="24" t="e">
        <f t="shared" ca="1" si="60"/>
        <v>#NAME?</v>
      </c>
      <c r="C33" s="3">
        <f t="shared" si="61"/>
        <v>35.129999999999995</v>
      </c>
      <c r="D33" s="26">
        <f t="shared" si="62"/>
        <v>35.129999999999995</v>
      </c>
      <c r="E33" s="60" t="e">
        <f ca="1">MEDIAN(F33:Q33)+'MODELO DE 10o. GRADO'!E33</f>
        <v>#NAME?</v>
      </c>
      <c r="F33" s="28" t="e">
        <f t="shared" ref="F33:Q40" ca="1" si="64">FORECAST($C33,F22:F32,$C22:$C32)</f>
        <v>#NAME?</v>
      </c>
      <c r="G33" s="28" t="e">
        <f t="shared" ca="1" si="64"/>
        <v>#NAME?</v>
      </c>
      <c r="H33" s="28" t="e">
        <f t="shared" ca="1" si="64"/>
        <v>#NAME?</v>
      </c>
      <c r="I33" s="28" t="e">
        <f t="shared" ca="1" si="64"/>
        <v>#NAME?</v>
      </c>
      <c r="J33" s="28" t="e">
        <f t="shared" ca="1" si="64"/>
        <v>#NAME?</v>
      </c>
      <c r="K33" s="28" t="e">
        <f t="shared" ca="1" si="64"/>
        <v>#NAME?</v>
      </c>
      <c r="L33" s="28" t="e">
        <f t="shared" ca="1" si="64"/>
        <v>#NAME?</v>
      </c>
      <c r="M33" s="28" t="e">
        <f t="shared" ca="1" si="64"/>
        <v>#NAME?</v>
      </c>
      <c r="N33" s="28" t="e">
        <f t="shared" ca="1" si="64"/>
        <v>#NAME?</v>
      </c>
      <c r="O33" s="28" t="e">
        <f t="shared" ca="1" si="64"/>
        <v>#NAME?</v>
      </c>
      <c r="P33" s="28" t="e">
        <f t="shared" si="64"/>
        <v>#NUM!</v>
      </c>
      <c r="Q33" s="28" t="e">
        <f t="shared" si="64"/>
        <v>#NUM!</v>
      </c>
      <c r="R33" s="28"/>
    </row>
    <row r="34" spans="1:18">
      <c r="A34" s="24" t="e">
        <f t="shared" ca="1" si="60"/>
        <v>#NAME?</v>
      </c>
      <c r="C34" s="3">
        <f t="shared" si="61"/>
        <v>36.129999999999995</v>
      </c>
      <c r="D34" s="26">
        <f t="shared" si="62"/>
        <v>36.129999999999995</v>
      </c>
      <c r="E34" s="60" t="e">
        <f ca="1">MEDIAN(F34:Q34)+'MODELO DE 10o. GRADO'!E34</f>
        <v>#NAME?</v>
      </c>
      <c r="F34" s="28" t="e">
        <f t="shared" ca="1" si="64"/>
        <v>#NAME?</v>
      </c>
      <c r="G34" s="28" t="e">
        <f t="shared" ca="1" si="64"/>
        <v>#NAME?</v>
      </c>
      <c r="H34" s="28" t="e">
        <f t="shared" ca="1" si="64"/>
        <v>#NAME?</v>
      </c>
      <c r="I34" s="28" t="e">
        <f t="shared" ca="1" si="64"/>
        <v>#NAME?</v>
      </c>
      <c r="J34" s="28" t="e">
        <f t="shared" ca="1" si="64"/>
        <v>#NAME?</v>
      </c>
      <c r="K34" s="28" t="e">
        <f t="shared" ca="1" si="64"/>
        <v>#NAME?</v>
      </c>
      <c r="L34" s="28" t="e">
        <f t="shared" ca="1" si="64"/>
        <v>#NAME?</v>
      </c>
      <c r="M34" s="28" t="e">
        <f t="shared" ca="1" si="64"/>
        <v>#NAME?</v>
      </c>
      <c r="N34" s="28" t="e">
        <f t="shared" ca="1" si="64"/>
        <v>#NAME?</v>
      </c>
      <c r="O34" s="28" t="e">
        <f t="shared" ca="1" si="64"/>
        <v>#NAME?</v>
      </c>
      <c r="P34" s="28" t="e">
        <f t="shared" si="64"/>
        <v>#NUM!</v>
      </c>
      <c r="Q34" s="28" t="e">
        <f t="shared" si="64"/>
        <v>#NUM!</v>
      </c>
      <c r="R34" s="28"/>
    </row>
    <row r="35" spans="1:18">
      <c r="A35" s="24" t="e">
        <f t="shared" ca="1" si="60"/>
        <v>#NAME?</v>
      </c>
      <c r="C35" s="3">
        <f t="shared" si="61"/>
        <v>37.129999999999995</v>
      </c>
      <c r="D35" s="26">
        <f t="shared" si="62"/>
        <v>37.129999999999995</v>
      </c>
      <c r="E35" s="60" t="e">
        <f ca="1">MEDIAN(F35:Q35)+'MODELO DE 10o. GRADO'!E35</f>
        <v>#NAME?</v>
      </c>
      <c r="F35" s="28" t="e">
        <f t="shared" ca="1" si="64"/>
        <v>#NAME?</v>
      </c>
      <c r="G35" s="28" t="e">
        <f t="shared" ca="1" si="64"/>
        <v>#NAME?</v>
      </c>
      <c r="H35" s="28" t="e">
        <f t="shared" ca="1" si="64"/>
        <v>#NAME?</v>
      </c>
      <c r="I35" s="28" t="e">
        <f t="shared" ca="1" si="64"/>
        <v>#NAME?</v>
      </c>
      <c r="J35" s="28" t="e">
        <f t="shared" ca="1" si="64"/>
        <v>#NAME?</v>
      </c>
      <c r="K35" s="28" t="e">
        <f t="shared" ca="1" si="64"/>
        <v>#NAME?</v>
      </c>
      <c r="L35" s="28" t="e">
        <f t="shared" ca="1" si="64"/>
        <v>#NAME?</v>
      </c>
      <c r="M35" s="28" t="e">
        <f t="shared" ca="1" si="64"/>
        <v>#NAME?</v>
      </c>
      <c r="N35" s="28" t="e">
        <f t="shared" ca="1" si="64"/>
        <v>#NAME?</v>
      </c>
      <c r="O35" s="28" t="e">
        <f t="shared" ca="1" si="64"/>
        <v>#NAME?</v>
      </c>
      <c r="P35" s="28" t="e">
        <f t="shared" si="64"/>
        <v>#NUM!</v>
      </c>
      <c r="Q35" s="28" t="e">
        <f t="shared" si="64"/>
        <v>#NUM!</v>
      </c>
      <c r="R35" s="28"/>
    </row>
    <row r="36" spans="1:18">
      <c r="A36" s="24" t="e">
        <f t="shared" ca="1" si="60"/>
        <v>#NAME?</v>
      </c>
      <c r="C36" s="3">
        <f t="shared" si="61"/>
        <v>38.129999999999995</v>
      </c>
      <c r="D36" s="26">
        <f t="shared" si="62"/>
        <v>38.129999999999995</v>
      </c>
      <c r="E36" s="60" t="e">
        <f ca="1">MEDIAN(F36:Q36)+'MODELO DE 10o. GRADO'!E36</f>
        <v>#NAME?</v>
      </c>
      <c r="F36" s="28" t="e">
        <f t="shared" ca="1" si="64"/>
        <v>#NAME?</v>
      </c>
      <c r="G36" s="28" t="e">
        <f t="shared" ca="1" si="64"/>
        <v>#NAME?</v>
      </c>
      <c r="H36" s="28" t="e">
        <f t="shared" ca="1" si="64"/>
        <v>#NAME?</v>
      </c>
      <c r="I36" s="28" t="e">
        <f t="shared" ca="1" si="64"/>
        <v>#NAME?</v>
      </c>
      <c r="J36" s="28" t="e">
        <f t="shared" ca="1" si="64"/>
        <v>#NAME?</v>
      </c>
      <c r="K36" s="28" t="e">
        <f t="shared" ca="1" si="64"/>
        <v>#NAME?</v>
      </c>
      <c r="L36" s="28" t="e">
        <f t="shared" ca="1" si="64"/>
        <v>#NAME?</v>
      </c>
      <c r="M36" s="28" t="e">
        <f t="shared" ca="1" si="64"/>
        <v>#NAME?</v>
      </c>
      <c r="N36" s="28" t="e">
        <f t="shared" ca="1" si="64"/>
        <v>#NAME?</v>
      </c>
      <c r="O36" s="28" t="e">
        <f t="shared" ca="1" si="64"/>
        <v>#NAME?</v>
      </c>
      <c r="P36" s="28" t="e">
        <f t="shared" si="64"/>
        <v>#NUM!</v>
      </c>
      <c r="Q36" s="28" t="e">
        <f t="shared" si="64"/>
        <v>#NUM!</v>
      </c>
      <c r="R36" s="28"/>
    </row>
    <row r="37" spans="1:18">
      <c r="A37" s="24" t="e">
        <f t="shared" ca="1" si="60"/>
        <v>#NAME?</v>
      </c>
      <c r="C37" s="3">
        <f t="shared" si="61"/>
        <v>39.129999999999995</v>
      </c>
      <c r="D37" s="26">
        <f t="shared" si="62"/>
        <v>39.129999999999995</v>
      </c>
      <c r="E37" s="60" t="e">
        <f ca="1">MEDIAN(F37:Q37)+'MODELO DE 10o. GRADO'!E37</f>
        <v>#NAME?</v>
      </c>
      <c r="F37" s="28" t="e">
        <f t="shared" ca="1" si="64"/>
        <v>#NAME?</v>
      </c>
      <c r="G37" s="28" t="e">
        <f t="shared" ca="1" si="64"/>
        <v>#NAME?</v>
      </c>
      <c r="H37" s="28" t="e">
        <f t="shared" ca="1" si="64"/>
        <v>#NAME?</v>
      </c>
      <c r="I37" s="28" t="e">
        <f t="shared" ca="1" si="64"/>
        <v>#NAME?</v>
      </c>
      <c r="J37" s="28" t="e">
        <f t="shared" ca="1" si="64"/>
        <v>#NAME?</v>
      </c>
      <c r="K37" s="28" t="e">
        <f t="shared" ca="1" si="64"/>
        <v>#NAME?</v>
      </c>
      <c r="L37" s="28" t="e">
        <f t="shared" ca="1" si="64"/>
        <v>#NAME?</v>
      </c>
      <c r="M37" s="28" t="e">
        <f t="shared" ca="1" si="64"/>
        <v>#NAME?</v>
      </c>
      <c r="N37" s="28" t="e">
        <f t="shared" ca="1" si="64"/>
        <v>#NAME?</v>
      </c>
      <c r="O37" s="28" t="e">
        <f t="shared" ca="1" si="64"/>
        <v>#NAME?</v>
      </c>
      <c r="P37" s="28" t="e">
        <f t="shared" si="64"/>
        <v>#NUM!</v>
      </c>
      <c r="Q37" s="28" t="e">
        <f t="shared" si="64"/>
        <v>#NUM!</v>
      </c>
      <c r="R37" s="28"/>
    </row>
    <row r="38" spans="1:18">
      <c r="A38" s="24" t="e">
        <f t="shared" ca="1" si="60"/>
        <v>#NAME?</v>
      </c>
      <c r="C38" s="3">
        <f t="shared" si="61"/>
        <v>40.129999999999995</v>
      </c>
      <c r="D38" s="26">
        <f t="shared" si="62"/>
        <v>40.129999999999995</v>
      </c>
      <c r="E38" s="60" t="e">
        <f ca="1">MEDIAN(F38:Q38)+'MODELO DE 10o. GRADO'!E38</f>
        <v>#NAME?</v>
      </c>
      <c r="F38" s="28" t="e">
        <f t="shared" ca="1" si="64"/>
        <v>#NAME?</v>
      </c>
      <c r="G38" s="28" t="e">
        <f t="shared" ca="1" si="64"/>
        <v>#NAME?</v>
      </c>
      <c r="H38" s="28" t="e">
        <f t="shared" ca="1" si="64"/>
        <v>#NAME?</v>
      </c>
      <c r="I38" s="28" t="e">
        <f t="shared" ca="1" si="64"/>
        <v>#NAME?</v>
      </c>
      <c r="J38" s="28" t="e">
        <f t="shared" ca="1" si="64"/>
        <v>#NAME?</v>
      </c>
      <c r="K38" s="28" t="e">
        <f t="shared" ca="1" si="64"/>
        <v>#NAME?</v>
      </c>
      <c r="L38" s="28" t="e">
        <f t="shared" ca="1" si="64"/>
        <v>#NAME?</v>
      </c>
      <c r="M38" s="28" t="e">
        <f t="shared" ca="1" si="64"/>
        <v>#NAME?</v>
      </c>
      <c r="N38" s="28" t="e">
        <f t="shared" ca="1" si="64"/>
        <v>#NAME?</v>
      </c>
      <c r="O38" s="28" t="e">
        <f t="shared" ca="1" si="64"/>
        <v>#NAME?</v>
      </c>
      <c r="P38" s="28" t="e">
        <f t="shared" si="64"/>
        <v>#NUM!</v>
      </c>
      <c r="Q38" s="28" t="e">
        <f t="shared" si="64"/>
        <v>#NUM!</v>
      </c>
      <c r="R38" s="28"/>
    </row>
    <row r="39" spans="1:18">
      <c r="A39" s="24" t="e">
        <f t="shared" ca="1" si="60"/>
        <v>#NAME?</v>
      </c>
      <c r="C39" s="3">
        <f t="shared" si="61"/>
        <v>41.129999999999995</v>
      </c>
      <c r="D39" s="26">
        <f t="shared" si="62"/>
        <v>41.129999999999995</v>
      </c>
      <c r="E39" s="60" t="e">
        <f ca="1">MEDIAN(F39:Q39)+'MODELO DE 10o. GRADO'!E39</f>
        <v>#NAME?</v>
      </c>
      <c r="F39" s="28" t="e">
        <f t="shared" ca="1" si="64"/>
        <v>#NAME?</v>
      </c>
      <c r="G39" s="28" t="e">
        <f t="shared" ca="1" si="64"/>
        <v>#NAME?</v>
      </c>
      <c r="H39" s="28" t="e">
        <f t="shared" ca="1" si="64"/>
        <v>#NAME?</v>
      </c>
      <c r="I39" s="28" t="e">
        <f t="shared" ca="1" si="64"/>
        <v>#NAME?</v>
      </c>
      <c r="J39" s="28" t="e">
        <f t="shared" ca="1" si="64"/>
        <v>#NAME?</v>
      </c>
      <c r="K39" s="28" t="e">
        <f t="shared" ca="1" si="64"/>
        <v>#NAME?</v>
      </c>
      <c r="L39" s="28" t="e">
        <f t="shared" ca="1" si="64"/>
        <v>#NAME?</v>
      </c>
      <c r="M39" s="28" t="e">
        <f t="shared" ca="1" si="64"/>
        <v>#NAME?</v>
      </c>
      <c r="N39" s="28" t="e">
        <f t="shared" ca="1" si="64"/>
        <v>#NAME?</v>
      </c>
      <c r="O39" s="28" t="e">
        <f t="shared" ca="1" si="64"/>
        <v>#NAME?</v>
      </c>
      <c r="P39" s="28" t="e">
        <f t="shared" si="64"/>
        <v>#NUM!</v>
      </c>
      <c r="Q39" s="28" t="e">
        <f t="shared" si="64"/>
        <v>#NUM!</v>
      </c>
      <c r="R39" s="28"/>
    </row>
    <row r="40" spans="1:18">
      <c r="A40" s="24" t="e">
        <f t="shared" ca="1" si="60"/>
        <v>#NAME?</v>
      </c>
      <c r="C40" s="3">
        <f t="shared" si="61"/>
        <v>42.129999999999995</v>
      </c>
      <c r="D40" s="26">
        <f>D39+1</f>
        <v>42.129999999999995</v>
      </c>
      <c r="E40" s="60" t="e">
        <f ca="1">MEDIAN(F40:Q40)+'MODELO DE 10o. GRADO'!E40</f>
        <v>#NAME?</v>
      </c>
      <c r="F40" s="28" t="e">
        <f t="shared" ca="1" si="64"/>
        <v>#NAME?</v>
      </c>
      <c r="G40" s="28" t="e">
        <f t="shared" ca="1" si="64"/>
        <v>#NAME?</v>
      </c>
      <c r="H40" s="28" t="e">
        <f t="shared" ca="1" si="64"/>
        <v>#NAME?</v>
      </c>
      <c r="I40" s="28" t="e">
        <f t="shared" ca="1" si="64"/>
        <v>#NAME?</v>
      </c>
      <c r="J40" s="28" t="e">
        <f t="shared" ca="1" si="64"/>
        <v>#NAME?</v>
      </c>
      <c r="K40" s="28" t="e">
        <f t="shared" ca="1" si="64"/>
        <v>#NAME?</v>
      </c>
      <c r="L40" s="28" t="e">
        <f t="shared" ca="1" si="64"/>
        <v>#NAME?</v>
      </c>
      <c r="M40" s="28" t="e">
        <f t="shared" ca="1" si="64"/>
        <v>#NAME?</v>
      </c>
      <c r="N40" s="28" t="e">
        <f t="shared" ca="1" si="64"/>
        <v>#NAME?</v>
      </c>
      <c r="O40" s="28" t="e">
        <f t="shared" ca="1" si="64"/>
        <v>#NAME?</v>
      </c>
      <c r="P40" s="28" t="e">
        <f t="shared" si="64"/>
        <v>#NUM!</v>
      </c>
      <c r="Q40" s="28" t="e">
        <f t="shared" si="64"/>
        <v>#NUM!</v>
      </c>
      <c r="R40" s="28"/>
    </row>
    <row r="43" spans="1:18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8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65">G5</f>
        <v>2</v>
      </c>
      <c r="G82" s="39">
        <f t="shared" si="65"/>
        <v>3</v>
      </c>
      <c r="H82" s="39">
        <f t="shared" si="65"/>
        <v>4</v>
      </c>
      <c r="I82" s="39">
        <f t="shared" si="65"/>
        <v>5</v>
      </c>
      <c r="J82" s="39">
        <f>K5</f>
        <v>6</v>
      </c>
      <c r="K82" s="39">
        <f t="shared" si="65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6">D83</f>
        <v>1</v>
      </c>
      <c r="D83" s="35">
        <v>1</v>
      </c>
      <c r="E83" s="34" t="e">
        <f t="shared" ref="E83:E97" ca="1" si="67">$GR$3*B83+$GR$9</f>
        <v>#NAME?</v>
      </c>
      <c r="F83" s="34" t="e">
        <f t="shared" ref="F83:F97" ca="1" si="68">$GX$5*POWER(B83,2)+$GX$17*B83+$GX$30</f>
        <v>#NAME?</v>
      </c>
      <c r="G83" s="34" t="e">
        <f t="shared" ref="G83:G97" ca="1" si="69">$HA$3*POWER(B83,3)+$HA$5*POWER(B83,2)+$HA$7*B83+$HA$9</f>
        <v>#NAME?</v>
      </c>
      <c r="H83" s="34" t="e">
        <f t="shared" ref="H83:H97" ca="1" si="70">$HD$3*POWER(B83,4)+$HD$4*POWER(B83,3)+$HD$5*POWER(B83,2)+$HD$6*B83+$HD$7</f>
        <v>#NAME?</v>
      </c>
      <c r="I83" s="34" t="e">
        <f t="shared" ref="I83:I97" ca="1" si="71">$HG$3*POWER(B83,5)+$HG$4*POWER(B83,4)+$HG$5*POWER(B83,3)+$HG$6*POWER(B83,2)+$HG$7*B83+$HG$8</f>
        <v>#NAME?</v>
      </c>
      <c r="J83" s="34" t="e">
        <f t="shared" ref="J83:J97" ca="1" si="72">$HJ$3*POWER(B83,6)+$HJ$4*POWER(B83,5)+$HJ$5*POWER(B83,4)+$HJ$6*POWER(B83,3)+$HJ$7*POWER(B83,2)+$HJ$8*B83+$HJ$9</f>
        <v>#NAME?</v>
      </c>
      <c r="K83" s="34" t="e">
        <f t="shared" ref="K83:K97" ca="1" si="73">$HM$3*POWER(B83,7)+$HM$4*POWER(B83,6)+$HM$5*POWER(B83,5)+$HM$6*POWER(B83,4)+$HM$7*POWER(B83,3)+$HM$8*POWER(B83,2)+$HM$9*B83+$HM$10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66"/>
        <v>2</v>
      </c>
      <c r="D84" s="35">
        <v>2</v>
      </c>
      <c r="E84" s="34" t="e">
        <f t="shared" ca="1" si="67"/>
        <v>#NAME?</v>
      </c>
      <c r="F84" s="34" t="e">
        <f t="shared" ca="1" si="68"/>
        <v>#NAME?</v>
      </c>
      <c r="G84" s="34" t="e">
        <f t="shared" ca="1" si="69"/>
        <v>#NAME?</v>
      </c>
      <c r="H84" s="34" t="e">
        <f t="shared" ca="1" si="70"/>
        <v>#NAME?</v>
      </c>
      <c r="I84" s="34" t="e">
        <f t="shared" ca="1" si="71"/>
        <v>#NAME?</v>
      </c>
      <c r="J84" s="34" t="e">
        <f t="shared" ca="1" si="72"/>
        <v>#NAME?</v>
      </c>
      <c r="K84" s="34" t="e">
        <f t="shared" ca="1" si="73"/>
        <v>#NAME?</v>
      </c>
      <c r="L84" s="35" t="e">
        <f t="shared" ref="L84:L97" ca="1" si="74">ROUND(AVERAGE(E84:K84),0)</f>
        <v>#NAME?</v>
      </c>
      <c r="M84" s="35" t="e">
        <f t="shared" ref="M84:M97" ca="1" si="75">ROUND(AVERAGEIF(E84:K84,"&gt;0"),0)</f>
        <v>#DIV/0!</v>
      </c>
    </row>
    <row r="85" spans="2:13">
      <c r="B85" s="3">
        <f t="shared" si="66"/>
        <v>3</v>
      </c>
      <c r="D85" s="35">
        <v>3</v>
      </c>
      <c r="E85" s="34" t="e">
        <f t="shared" ca="1" si="67"/>
        <v>#NAME?</v>
      </c>
      <c r="F85" s="34" t="e">
        <f t="shared" ca="1" si="68"/>
        <v>#NAME?</v>
      </c>
      <c r="G85" s="34" t="e">
        <f t="shared" ca="1" si="69"/>
        <v>#NAME?</v>
      </c>
      <c r="H85" s="34" t="e">
        <f t="shared" ca="1" si="70"/>
        <v>#NAME?</v>
      </c>
      <c r="I85" s="34" t="e">
        <f t="shared" ca="1" si="71"/>
        <v>#NAME?</v>
      </c>
      <c r="J85" s="34" t="e">
        <f t="shared" ca="1" si="72"/>
        <v>#NAME?</v>
      </c>
      <c r="K85" s="34" t="e">
        <f t="shared" ca="1" si="73"/>
        <v>#NAME?</v>
      </c>
      <c r="L85" s="35" t="e">
        <f t="shared" ca="1" si="74"/>
        <v>#NAME?</v>
      </c>
      <c r="M85" s="35" t="e">
        <f t="shared" ca="1" si="75"/>
        <v>#DIV/0!</v>
      </c>
    </row>
    <row r="86" spans="2:13">
      <c r="B86" s="3">
        <f t="shared" si="66"/>
        <v>4</v>
      </c>
      <c r="D86" s="35">
        <v>4</v>
      </c>
      <c r="E86" s="34" t="e">
        <f t="shared" ca="1" si="67"/>
        <v>#NAME?</v>
      </c>
      <c r="F86" s="34" t="e">
        <f t="shared" ca="1" si="68"/>
        <v>#NAME?</v>
      </c>
      <c r="G86" s="34" t="e">
        <f t="shared" ca="1" si="69"/>
        <v>#NAME?</v>
      </c>
      <c r="H86" s="34" t="e">
        <f t="shared" ca="1" si="70"/>
        <v>#NAME?</v>
      </c>
      <c r="I86" s="34" t="e">
        <f t="shared" ca="1" si="71"/>
        <v>#NAME?</v>
      </c>
      <c r="J86" s="34" t="e">
        <f t="shared" ca="1" si="72"/>
        <v>#NAME?</v>
      </c>
      <c r="K86" s="34" t="e">
        <f t="shared" ca="1" si="73"/>
        <v>#NAME?</v>
      </c>
      <c r="L86" s="35" t="e">
        <f t="shared" ca="1" si="74"/>
        <v>#NAME?</v>
      </c>
      <c r="M86" s="35" t="e">
        <f t="shared" ca="1" si="75"/>
        <v>#DIV/0!</v>
      </c>
    </row>
    <row r="87" spans="2:13">
      <c r="B87" s="3">
        <f t="shared" si="66"/>
        <v>5</v>
      </c>
      <c r="D87" s="35">
        <v>5</v>
      </c>
      <c r="E87" s="34" t="e">
        <f t="shared" ca="1" si="67"/>
        <v>#NAME?</v>
      </c>
      <c r="F87" s="34" t="e">
        <f t="shared" ca="1" si="68"/>
        <v>#NAME?</v>
      </c>
      <c r="G87" s="34" t="e">
        <f t="shared" ca="1" si="69"/>
        <v>#NAME?</v>
      </c>
      <c r="H87" s="34" t="e">
        <f t="shared" ca="1" si="70"/>
        <v>#NAME?</v>
      </c>
      <c r="I87" s="34" t="e">
        <f t="shared" ca="1" si="71"/>
        <v>#NAME?</v>
      </c>
      <c r="J87" s="34" t="e">
        <f t="shared" ca="1" si="72"/>
        <v>#NAME?</v>
      </c>
      <c r="K87" s="34" t="e">
        <f t="shared" ca="1" si="73"/>
        <v>#NAME?</v>
      </c>
      <c r="L87" s="35" t="e">
        <f t="shared" ca="1" si="74"/>
        <v>#NAME?</v>
      </c>
      <c r="M87" s="35" t="e">
        <f t="shared" ca="1" si="75"/>
        <v>#DIV/0!</v>
      </c>
    </row>
    <row r="88" spans="2:13">
      <c r="B88" s="3">
        <f t="shared" si="66"/>
        <v>6</v>
      </c>
      <c r="D88" s="35">
        <v>6</v>
      </c>
      <c r="E88" s="34" t="e">
        <f t="shared" ca="1" si="67"/>
        <v>#NAME?</v>
      </c>
      <c r="F88" s="34" t="e">
        <f t="shared" ca="1" si="68"/>
        <v>#NAME?</v>
      </c>
      <c r="G88" s="34" t="e">
        <f t="shared" ca="1" si="69"/>
        <v>#NAME?</v>
      </c>
      <c r="H88" s="34" t="e">
        <f t="shared" ca="1" si="70"/>
        <v>#NAME?</v>
      </c>
      <c r="I88" s="34" t="e">
        <f t="shared" ca="1" si="71"/>
        <v>#NAME?</v>
      </c>
      <c r="J88" s="34" t="e">
        <f t="shared" ca="1" si="72"/>
        <v>#NAME?</v>
      </c>
      <c r="K88" s="34" t="e">
        <f t="shared" ca="1" si="73"/>
        <v>#NAME?</v>
      </c>
      <c r="L88" s="35" t="e">
        <f t="shared" ca="1" si="74"/>
        <v>#NAME?</v>
      </c>
      <c r="M88" s="35" t="e">
        <f t="shared" ca="1" si="75"/>
        <v>#DIV/0!</v>
      </c>
    </row>
    <row r="89" spans="2:13">
      <c r="B89" s="3">
        <f t="shared" si="66"/>
        <v>7</v>
      </c>
      <c r="D89" s="35">
        <v>7</v>
      </c>
      <c r="E89" s="34" t="e">
        <f t="shared" ca="1" si="67"/>
        <v>#NAME?</v>
      </c>
      <c r="F89" s="34" t="e">
        <f t="shared" ca="1" si="68"/>
        <v>#NAME?</v>
      </c>
      <c r="G89" s="34" t="e">
        <f t="shared" ca="1" si="69"/>
        <v>#NAME?</v>
      </c>
      <c r="H89" s="34" t="e">
        <f t="shared" ca="1" si="70"/>
        <v>#NAME?</v>
      </c>
      <c r="I89" s="34" t="e">
        <f t="shared" ca="1" si="71"/>
        <v>#NAME?</v>
      </c>
      <c r="J89" s="34" t="e">
        <f t="shared" ca="1" si="72"/>
        <v>#NAME?</v>
      </c>
      <c r="K89" s="34" t="e">
        <f t="shared" ca="1" si="73"/>
        <v>#NAME?</v>
      </c>
      <c r="L89" s="35" t="e">
        <f t="shared" ca="1" si="74"/>
        <v>#NAME?</v>
      </c>
      <c r="M89" s="35" t="e">
        <f t="shared" ca="1" si="75"/>
        <v>#DIV/0!</v>
      </c>
    </row>
    <row r="90" spans="2:13">
      <c r="B90" s="3">
        <f t="shared" si="66"/>
        <v>8</v>
      </c>
      <c r="D90" s="35">
        <v>8</v>
      </c>
      <c r="E90" s="34" t="e">
        <f t="shared" ca="1" si="67"/>
        <v>#NAME?</v>
      </c>
      <c r="F90" s="34" t="e">
        <f t="shared" ca="1" si="68"/>
        <v>#NAME?</v>
      </c>
      <c r="G90" s="34" t="e">
        <f t="shared" ca="1" si="69"/>
        <v>#NAME?</v>
      </c>
      <c r="H90" s="34" t="e">
        <f t="shared" ca="1" si="70"/>
        <v>#NAME?</v>
      </c>
      <c r="I90" s="34" t="e">
        <f t="shared" ca="1" si="71"/>
        <v>#NAME?</v>
      </c>
      <c r="J90" s="34" t="e">
        <f t="shared" ca="1" si="72"/>
        <v>#NAME?</v>
      </c>
      <c r="K90" s="34" t="e">
        <f t="shared" ca="1" si="73"/>
        <v>#NAME?</v>
      </c>
      <c r="L90" s="35" t="e">
        <f t="shared" ca="1" si="74"/>
        <v>#NAME?</v>
      </c>
      <c r="M90" s="35" t="e">
        <f t="shared" ca="1" si="75"/>
        <v>#DIV/0!</v>
      </c>
    </row>
    <row r="91" spans="2:13">
      <c r="B91" s="3">
        <f t="shared" si="66"/>
        <v>9</v>
      </c>
      <c r="D91" s="35">
        <v>9</v>
      </c>
      <c r="E91" s="34" t="e">
        <f t="shared" ca="1" si="67"/>
        <v>#NAME?</v>
      </c>
      <c r="F91" s="34" t="e">
        <f t="shared" ca="1" si="68"/>
        <v>#NAME?</v>
      </c>
      <c r="G91" s="34" t="e">
        <f t="shared" ca="1" si="69"/>
        <v>#NAME?</v>
      </c>
      <c r="H91" s="34" t="e">
        <f t="shared" ca="1" si="70"/>
        <v>#NAME?</v>
      </c>
      <c r="I91" s="34" t="e">
        <f t="shared" ca="1" si="71"/>
        <v>#NAME?</v>
      </c>
      <c r="J91" s="34" t="e">
        <f t="shared" ca="1" si="72"/>
        <v>#NAME?</v>
      </c>
      <c r="K91" s="34" t="e">
        <f t="shared" ca="1" si="73"/>
        <v>#NAME?</v>
      </c>
      <c r="L91" s="35" t="e">
        <f t="shared" ca="1" si="74"/>
        <v>#NAME?</v>
      </c>
      <c r="M91" s="35" t="e">
        <f t="shared" ca="1" si="75"/>
        <v>#DIV/0!</v>
      </c>
    </row>
    <row r="92" spans="2:13">
      <c r="B92" s="3">
        <f t="shared" si="66"/>
        <v>10</v>
      </c>
      <c r="D92" s="35">
        <v>10</v>
      </c>
      <c r="E92" s="34" t="e">
        <f t="shared" ca="1" si="67"/>
        <v>#NAME?</v>
      </c>
      <c r="F92" s="34" t="e">
        <f t="shared" ca="1" si="68"/>
        <v>#NAME?</v>
      </c>
      <c r="G92" s="34" t="e">
        <f t="shared" ca="1" si="69"/>
        <v>#NAME?</v>
      </c>
      <c r="H92" s="34" t="e">
        <f t="shared" ca="1" si="70"/>
        <v>#NAME?</v>
      </c>
      <c r="I92" s="34" t="e">
        <f t="shared" ca="1" si="71"/>
        <v>#NAME?</v>
      </c>
      <c r="J92" s="34" t="e">
        <f t="shared" ca="1" si="72"/>
        <v>#NAME?</v>
      </c>
      <c r="K92" s="34" t="e">
        <f t="shared" ca="1" si="73"/>
        <v>#NAME?</v>
      </c>
      <c r="L92" s="35" t="e">
        <f t="shared" ca="1" si="74"/>
        <v>#NAME?</v>
      </c>
      <c r="M92" s="35" t="e">
        <f t="shared" ca="1" si="75"/>
        <v>#DIV/0!</v>
      </c>
    </row>
    <row r="93" spans="2:13">
      <c r="B93" s="3">
        <f t="shared" si="66"/>
        <v>11</v>
      </c>
      <c r="D93" s="35">
        <v>11</v>
      </c>
      <c r="E93" s="34" t="e">
        <f t="shared" ca="1" si="67"/>
        <v>#NAME?</v>
      </c>
      <c r="F93" s="34" t="e">
        <f t="shared" ca="1" si="68"/>
        <v>#NAME?</v>
      </c>
      <c r="G93" s="34" t="e">
        <f t="shared" ca="1" si="69"/>
        <v>#NAME?</v>
      </c>
      <c r="H93" s="34" t="e">
        <f t="shared" ca="1" si="70"/>
        <v>#NAME?</v>
      </c>
      <c r="I93" s="34" t="e">
        <f t="shared" ca="1" si="71"/>
        <v>#NAME?</v>
      </c>
      <c r="J93" s="34" t="e">
        <f t="shared" ca="1" si="72"/>
        <v>#NAME?</v>
      </c>
      <c r="K93" s="34" t="e">
        <f t="shared" ca="1" si="73"/>
        <v>#NAME?</v>
      </c>
      <c r="L93" s="35" t="e">
        <f t="shared" ca="1" si="74"/>
        <v>#NAME?</v>
      </c>
      <c r="M93" s="35" t="e">
        <f t="shared" ca="1" si="75"/>
        <v>#DIV/0!</v>
      </c>
    </row>
    <row r="94" spans="2:13">
      <c r="B94" s="3">
        <f t="shared" si="66"/>
        <v>12</v>
      </c>
      <c r="D94" s="35">
        <v>12</v>
      </c>
      <c r="E94" s="34" t="e">
        <f t="shared" ca="1" si="67"/>
        <v>#NAME?</v>
      </c>
      <c r="F94" s="34" t="e">
        <f t="shared" ca="1" si="68"/>
        <v>#NAME?</v>
      </c>
      <c r="G94" s="34" t="e">
        <f t="shared" ca="1" si="69"/>
        <v>#NAME?</v>
      </c>
      <c r="H94" s="34" t="e">
        <f t="shared" ca="1" si="70"/>
        <v>#NAME?</v>
      </c>
      <c r="I94" s="34" t="e">
        <f t="shared" ca="1" si="71"/>
        <v>#NAME?</v>
      </c>
      <c r="J94" s="34" t="e">
        <f t="shared" ca="1" si="72"/>
        <v>#NAME?</v>
      </c>
      <c r="K94" s="34" t="e">
        <f t="shared" ca="1" si="73"/>
        <v>#NAME?</v>
      </c>
      <c r="L94" s="35" t="e">
        <f t="shared" ca="1" si="74"/>
        <v>#NAME?</v>
      </c>
      <c r="M94" s="35" t="e">
        <f t="shared" ca="1" si="75"/>
        <v>#DIV/0!</v>
      </c>
    </row>
    <row r="95" spans="2:13" ht="13.5" thickBot="1">
      <c r="B95" s="3">
        <f t="shared" si="66"/>
        <v>13</v>
      </c>
      <c r="D95" s="37">
        <v>13</v>
      </c>
      <c r="E95" s="36" t="e">
        <f t="shared" ca="1" si="67"/>
        <v>#NAME?</v>
      </c>
      <c r="F95" s="36" t="e">
        <f t="shared" ca="1" si="68"/>
        <v>#NAME?</v>
      </c>
      <c r="G95" s="36" t="e">
        <f t="shared" ca="1" si="69"/>
        <v>#NAME?</v>
      </c>
      <c r="H95" s="36" t="e">
        <f t="shared" ca="1" si="70"/>
        <v>#NAME?</v>
      </c>
      <c r="I95" s="36" t="e">
        <f t="shared" ca="1" si="71"/>
        <v>#NAME?</v>
      </c>
      <c r="J95" s="36" t="e">
        <f t="shared" ca="1" si="72"/>
        <v>#NAME?</v>
      </c>
      <c r="K95" s="36" t="e">
        <f t="shared" ca="1" si="73"/>
        <v>#NAME?</v>
      </c>
      <c r="L95" s="37" t="e">
        <f t="shared" ca="1" si="74"/>
        <v>#NAME?</v>
      </c>
      <c r="M95" s="37" t="e">
        <f t="shared" ca="1" si="75"/>
        <v>#DIV/0!</v>
      </c>
    </row>
    <row r="96" spans="2:13" ht="14.25" thickTop="1" thickBot="1">
      <c r="D96" s="37">
        <v>14</v>
      </c>
      <c r="E96" s="36" t="e">
        <f t="shared" ca="1" si="67"/>
        <v>#NAME?</v>
      </c>
      <c r="F96" s="36" t="e">
        <f t="shared" ca="1" si="68"/>
        <v>#NAME?</v>
      </c>
      <c r="G96" s="36" t="e">
        <f t="shared" ca="1" si="69"/>
        <v>#NAME?</v>
      </c>
      <c r="H96" s="36" t="e">
        <f t="shared" ca="1" si="70"/>
        <v>#NAME?</v>
      </c>
      <c r="I96" s="36" t="e">
        <f t="shared" ca="1" si="71"/>
        <v>#NAME?</v>
      </c>
      <c r="J96" s="36" t="e">
        <f t="shared" ca="1" si="72"/>
        <v>#NAME?</v>
      </c>
      <c r="K96" s="36" t="e">
        <f t="shared" ca="1" si="73"/>
        <v>#NAME?</v>
      </c>
      <c r="L96" s="37" t="e">
        <f t="shared" ca="1" si="74"/>
        <v>#NAME?</v>
      </c>
      <c r="M96" s="37" t="e">
        <f t="shared" ca="1" si="75"/>
        <v>#DIV/0!</v>
      </c>
    </row>
    <row r="97" spans="4:13" ht="14.25" thickTop="1" thickBot="1">
      <c r="D97" s="37">
        <v>15</v>
      </c>
      <c r="E97" s="36" t="e">
        <f t="shared" ca="1" si="67"/>
        <v>#NAME?</v>
      </c>
      <c r="F97" s="36" t="e">
        <f t="shared" ca="1" si="68"/>
        <v>#NAME?</v>
      </c>
      <c r="G97" s="36" t="e">
        <f t="shared" ca="1" si="69"/>
        <v>#NAME?</v>
      </c>
      <c r="H97" s="36" t="e">
        <f t="shared" ca="1" si="70"/>
        <v>#NAME?</v>
      </c>
      <c r="I97" s="36" t="e">
        <f t="shared" ca="1" si="71"/>
        <v>#NAME?</v>
      </c>
      <c r="J97" s="36" t="e">
        <f t="shared" ca="1" si="72"/>
        <v>#NAME?</v>
      </c>
      <c r="K97" s="36" t="e">
        <f t="shared" ca="1" si="73"/>
        <v>#NAME?</v>
      </c>
      <c r="L97" s="37" t="e">
        <f t="shared" ca="1" si="74"/>
        <v>#NAME?</v>
      </c>
      <c r="M97" s="37" t="e">
        <f t="shared" ca="1" si="75"/>
        <v>#DIV/0!</v>
      </c>
    </row>
    <row r="98" spans="4:13" ht="13.5" thickTop="1"/>
  </sheetData>
  <mergeCells count="1">
    <mergeCell ref="JH4:JK4"/>
  </mergeCells>
  <conditionalFormatting sqref="L83:M83">
    <cfRule type="cellIs" dxfId="13" priority="2" operator="notEqual">
      <formula>$M$83</formula>
    </cfRule>
  </conditionalFormatting>
  <conditionalFormatting sqref="L84:M84">
    <cfRule type="cellIs" dxfId="12" priority="1" operator="notEqual">
      <formula>$M$84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T98"/>
  <sheetViews>
    <sheetView zoomScale="110" zoomScaleNormal="110" workbookViewId="0">
      <selection activeCell="E7" sqref="E7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7" width="30.85546875" style="3" customWidth="1"/>
    <col min="18" max="18" width="86.140625" style="3" bestFit="1" customWidth="1"/>
    <col min="19" max="19" width="34.140625" style="3" bestFit="1" customWidth="1"/>
    <col min="20" max="20" width="32.85546875" style="3" bestFit="1" customWidth="1"/>
    <col min="21" max="21" width="31.7109375" style="3" bestFit="1" customWidth="1"/>
    <col min="22" max="27" width="28.5703125" style="3" customWidth="1"/>
    <col min="28" max="28" width="24.140625" style="3" customWidth="1"/>
    <col min="29" max="29" width="22.7109375" style="3" customWidth="1"/>
    <col min="30" max="30" width="19.85546875" style="3" customWidth="1"/>
    <col min="31" max="31" width="22" style="3" customWidth="1"/>
    <col min="32" max="32" width="22.7109375" style="3" customWidth="1"/>
    <col min="33" max="33" width="24.7109375" style="3" customWidth="1"/>
    <col min="34" max="34" width="12.5703125" style="3" bestFit="1" customWidth="1"/>
    <col min="35" max="37" width="11.42578125" style="3"/>
    <col min="38" max="38" width="12.28515625" style="3" bestFit="1" customWidth="1"/>
    <col min="39" max="39" width="12.28515625" style="3" customWidth="1"/>
    <col min="40" max="40" width="31.28515625" style="3" bestFit="1" customWidth="1"/>
    <col min="41" max="41" width="30.140625" style="3" bestFit="1" customWidth="1"/>
    <col min="42" max="42" width="18.85546875" style="3" bestFit="1" customWidth="1"/>
    <col min="43" max="43" width="17.85546875" style="3" bestFit="1" customWidth="1"/>
    <col min="44" max="44" width="16" style="3" bestFit="1" customWidth="1"/>
    <col min="45" max="45" width="15" style="3" bestFit="1" customWidth="1"/>
    <col min="46" max="46" width="13.85546875" style="3" bestFit="1" customWidth="1"/>
    <col min="47" max="47" width="12.28515625" style="3" customWidth="1"/>
    <col min="48" max="50" width="11.42578125" style="3"/>
    <col min="51" max="51" width="11.42578125" style="3" customWidth="1"/>
    <col min="52" max="52" width="35.7109375" style="3" bestFit="1" customWidth="1"/>
    <col min="53" max="53" width="39.85546875" style="3" bestFit="1" customWidth="1"/>
    <col min="54" max="54" width="38.85546875" style="3" bestFit="1" customWidth="1"/>
    <col min="55" max="55" width="37.85546875" style="3" bestFit="1" customWidth="1"/>
    <col min="56" max="56" width="39.85546875" style="3" bestFit="1" customWidth="1"/>
    <col min="57" max="57" width="30.28515625" style="3" bestFit="1" customWidth="1"/>
    <col min="58" max="58" width="26.28515625" style="3" bestFit="1" customWidth="1"/>
    <col min="59" max="59" width="25.140625" style="3" bestFit="1" customWidth="1"/>
    <col min="60" max="60" width="24.140625" style="3" bestFit="1" customWidth="1"/>
    <col min="61" max="61" width="21.28515625" style="3" bestFit="1" customWidth="1"/>
    <col min="62" max="62" width="20.140625" style="3" bestFit="1" customWidth="1"/>
    <col min="63" max="63" width="11.42578125" style="3"/>
    <col min="64" max="64" width="35.7109375" style="3" bestFit="1" customWidth="1"/>
    <col min="65" max="65" width="39.85546875" style="3" bestFit="1" customWidth="1"/>
    <col min="66" max="66" width="38.85546875" style="3" bestFit="1" customWidth="1"/>
    <col min="67" max="67" width="37.85546875" style="3" bestFit="1" customWidth="1"/>
    <col min="68" max="68" width="39.85546875" style="3" bestFit="1" customWidth="1"/>
    <col min="69" max="69" width="30.28515625" style="3" bestFit="1" customWidth="1"/>
    <col min="70" max="70" width="26.28515625" style="3" bestFit="1" customWidth="1"/>
    <col min="71" max="71" width="25.140625" style="3" bestFit="1" customWidth="1"/>
    <col min="72" max="72" width="24.140625" style="3" bestFit="1" customWidth="1"/>
    <col min="73" max="73" width="21.28515625" style="3" bestFit="1" customWidth="1"/>
    <col min="74" max="74" width="20.140625" style="3" bestFit="1" customWidth="1"/>
    <col min="75" max="75" width="20.140625" style="3" customWidth="1"/>
    <col min="76" max="76" width="35.7109375" style="3" bestFit="1" customWidth="1"/>
    <col min="77" max="77" width="27.85546875" style="3" bestFit="1" customWidth="1"/>
    <col min="78" max="78" width="61.7109375" style="3" bestFit="1" customWidth="1"/>
    <col min="79" max="79" width="50.7109375" style="3" bestFit="1" customWidth="1"/>
    <col min="80" max="80" width="40.28515625" style="3" bestFit="1" customWidth="1"/>
    <col min="81" max="81" width="30.28515625" style="3" bestFit="1" customWidth="1"/>
    <col min="82" max="82" width="26.28515625" style="3" bestFit="1" customWidth="1"/>
    <col min="83" max="83" width="25.140625" style="3" bestFit="1" customWidth="1"/>
    <col min="84" max="84" width="24.140625" style="3" bestFit="1" customWidth="1"/>
    <col min="85" max="85" width="21.28515625" style="3" bestFit="1" customWidth="1"/>
    <col min="86" max="86" width="20.140625" style="3" bestFit="1" customWidth="1"/>
    <col min="87" max="87" width="11.42578125" style="3"/>
    <col min="88" max="88" width="110.85546875" style="3" bestFit="1" customWidth="1"/>
    <col min="89" max="89" width="112.85546875" style="3" bestFit="1" customWidth="1"/>
    <col min="90" max="90" width="25.140625" style="3" bestFit="1" customWidth="1"/>
    <col min="91" max="91" width="50.7109375" style="3" bestFit="1" customWidth="1"/>
    <col min="92" max="92" width="40.28515625" style="3" bestFit="1" customWidth="1"/>
    <col min="93" max="93" width="30.28515625" style="3" bestFit="1" customWidth="1"/>
    <col min="94" max="94" width="26.28515625" style="3" bestFit="1" customWidth="1"/>
    <col min="95" max="95" width="25.140625" style="3" bestFit="1" customWidth="1"/>
    <col min="96" max="96" width="24.140625" style="3" bestFit="1" customWidth="1"/>
    <col min="97" max="97" width="21.28515625" style="3" bestFit="1" customWidth="1"/>
    <col min="98" max="98" width="20.140625" style="3" bestFit="1" customWidth="1"/>
    <col min="99" max="99" width="11.42578125" style="3"/>
    <col min="100" max="100" width="112.85546875" style="3" bestFit="1" customWidth="1"/>
    <col min="101" max="101" width="112.140625" style="3" bestFit="1" customWidth="1"/>
    <col min="102" max="102" width="59.140625" style="3" bestFit="1" customWidth="1"/>
    <col min="103" max="103" width="25.140625" style="3" bestFit="1" customWidth="1"/>
    <col min="104" max="104" width="40.28515625" style="3" bestFit="1" customWidth="1"/>
    <col min="105" max="105" width="30.28515625" style="3" bestFit="1" customWidth="1"/>
    <col min="106" max="106" width="26.28515625" style="3" bestFit="1" customWidth="1"/>
    <col min="107" max="107" width="25.140625" style="3" bestFit="1" customWidth="1"/>
    <col min="108" max="108" width="24.140625" style="3" bestFit="1" customWidth="1"/>
    <col min="109" max="109" width="21.28515625" style="3" bestFit="1" customWidth="1"/>
    <col min="110" max="110" width="20.140625" style="3" bestFit="1" customWidth="1"/>
    <col min="111" max="111" width="11.42578125" style="3"/>
    <col min="112" max="112" width="112.140625" style="3" bestFit="1" customWidth="1"/>
    <col min="113" max="113" width="73.5703125" style="3" bestFit="1" customWidth="1"/>
    <col min="114" max="114" width="59.42578125" style="3" bestFit="1" customWidth="1"/>
    <col min="115" max="115" width="47.28515625" style="3" bestFit="1" customWidth="1"/>
    <col min="116" max="116" width="24.140625" style="3" bestFit="1" customWidth="1"/>
    <col min="117" max="117" width="30.28515625" style="3" bestFit="1" customWidth="1"/>
    <col min="118" max="118" width="26.28515625" style="3" bestFit="1" customWidth="1"/>
    <col min="119" max="119" width="25.140625" style="3" bestFit="1" customWidth="1"/>
    <col min="120" max="120" width="24.140625" style="3" bestFit="1" customWidth="1"/>
    <col min="121" max="121" width="21.28515625" style="3" bestFit="1" customWidth="1"/>
    <col min="122" max="122" width="20.140625" style="3" bestFit="1" customWidth="1"/>
    <col min="123" max="123" width="11.42578125" style="3"/>
    <col min="124" max="124" width="112.85546875" style="3" bestFit="1" customWidth="1"/>
    <col min="125" max="125" width="112.140625" style="3" bestFit="1" customWidth="1"/>
    <col min="126" max="126" width="61.28515625" style="3" bestFit="1" customWidth="1"/>
    <col min="127" max="127" width="49.140625" style="3" bestFit="1" customWidth="1"/>
    <col min="128" max="128" width="37" style="3" bestFit="1" customWidth="1"/>
    <col min="129" max="129" width="22.28515625" style="3" bestFit="1" customWidth="1"/>
    <col min="130" max="130" width="26.28515625" style="3" bestFit="1" customWidth="1"/>
    <col min="131" max="131" width="25.140625" style="3" bestFit="1" customWidth="1"/>
    <col min="132" max="132" width="24.140625" style="3" bestFit="1" customWidth="1"/>
    <col min="133" max="133" width="21.28515625" style="3" bestFit="1" customWidth="1"/>
    <col min="134" max="134" width="20.140625" style="3" bestFit="1" customWidth="1"/>
    <col min="135" max="135" width="11.42578125" style="3"/>
    <col min="136" max="136" width="112.140625" style="3" bestFit="1" customWidth="1"/>
    <col min="137" max="137" width="112.85546875" style="3" bestFit="1" customWidth="1"/>
    <col min="138" max="138" width="61.7109375" style="3" bestFit="1" customWidth="1"/>
    <col min="139" max="139" width="49.42578125" style="3" bestFit="1" customWidth="1"/>
    <col min="140" max="140" width="37.28515625" style="3" bestFit="1" customWidth="1"/>
    <col min="141" max="141" width="27.85546875" style="3" bestFit="1" customWidth="1"/>
    <col min="142" max="142" width="22.7109375" style="3" bestFit="1" customWidth="1"/>
    <col min="143" max="143" width="25.140625" style="3" bestFit="1" customWidth="1"/>
    <col min="144" max="144" width="24.140625" style="3" bestFit="1" customWidth="1"/>
    <col min="145" max="145" width="21.28515625" style="3" bestFit="1" customWidth="1"/>
    <col min="146" max="146" width="20.140625" style="3" bestFit="1" customWidth="1"/>
    <col min="147" max="147" width="11.42578125" style="3"/>
    <col min="148" max="148" width="112.85546875" style="3" bestFit="1" customWidth="1"/>
    <col min="149" max="149" width="112.140625" style="3" bestFit="1" customWidth="1"/>
    <col min="150" max="150" width="63.5703125" style="3" bestFit="1" customWidth="1"/>
    <col min="151" max="151" width="49.5703125" style="3" bestFit="1" customWidth="1"/>
    <col min="152" max="152" width="39.140625" style="3" bestFit="1" customWidth="1"/>
    <col min="153" max="153" width="29.28515625" style="3" bestFit="1" customWidth="1"/>
    <col min="154" max="154" width="26.28515625" style="3" bestFit="1" customWidth="1"/>
    <col min="155" max="155" width="22.7109375" style="3" bestFit="1" customWidth="1"/>
    <col min="156" max="156" width="24.140625" style="3" bestFit="1" customWidth="1"/>
    <col min="157" max="157" width="21.28515625" style="3" bestFit="1" customWidth="1"/>
    <col min="158" max="158" width="20.140625" style="3" bestFit="1" customWidth="1"/>
    <col min="159" max="159" width="11.42578125" style="3"/>
    <col min="160" max="160" width="112.140625" style="3" bestFit="1" customWidth="1"/>
    <col min="161" max="161" width="112.85546875" style="3" bestFit="1" customWidth="1"/>
    <col min="162" max="162" width="63.85546875" style="3" bestFit="1" customWidth="1"/>
    <col min="163" max="163" width="51.7109375" style="3" bestFit="1" customWidth="1"/>
    <col min="164" max="164" width="39.5703125" style="3" bestFit="1" customWidth="1"/>
    <col min="165" max="165" width="29.5703125" style="3" bestFit="1" customWidth="1"/>
    <col min="166" max="166" width="26.28515625" style="3" bestFit="1" customWidth="1"/>
    <col min="167" max="167" width="25.140625" style="3" bestFit="1" customWidth="1"/>
    <col min="168" max="168" width="22.7109375" style="3" bestFit="1" customWidth="1"/>
    <col min="169" max="169" width="21.28515625" style="3" bestFit="1" customWidth="1"/>
    <col min="170" max="170" width="20.140625" style="3" bestFit="1" customWidth="1"/>
    <col min="171" max="171" width="11.42578125" style="3"/>
    <col min="172" max="172" width="112.85546875" style="3" bestFit="1" customWidth="1"/>
    <col min="173" max="173" width="112.140625" style="3" bestFit="1" customWidth="1"/>
    <col min="174" max="174" width="64.5703125" style="3" bestFit="1" customWidth="1"/>
    <col min="175" max="175" width="52.42578125" style="3" bestFit="1" customWidth="1"/>
    <col min="176" max="176" width="41.42578125" style="3" bestFit="1" customWidth="1"/>
    <col min="177" max="177" width="30.28515625" style="3" bestFit="1" customWidth="1"/>
    <col min="178" max="178" width="26.28515625" style="3" bestFit="1" customWidth="1"/>
    <col min="179" max="179" width="25.140625" style="3" bestFit="1" customWidth="1"/>
    <col min="180" max="180" width="24.140625" style="3" bestFit="1" customWidth="1"/>
    <col min="181" max="181" width="22.7109375" style="3" bestFit="1" customWidth="1"/>
    <col min="182" max="182" width="20.140625" style="3" bestFit="1" customWidth="1"/>
    <col min="183" max="183" width="11.42578125" style="3"/>
    <col min="184" max="184" width="112.140625" style="3" bestFit="1" customWidth="1"/>
    <col min="185" max="185" width="112.85546875" style="3" bestFit="1" customWidth="1"/>
    <col min="186" max="186" width="63.85546875" style="3" bestFit="1" customWidth="1"/>
    <col min="187" max="187" width="51.7109375" style="3" bestFit="1" customWidth="1"/>
    <col min="188" max="188" width="39.5703125" style="3" bestFit="1" customWidth="1"/>
    <col min="189" max="189" width="28.5703125" style="3" bestFit="1" customWidth="1"/>
    <col min="190" max="190" width="26.28515625" style="3" bestFit="1" customWidth="1"/>
    <col min="191" max="191" width="25.140625" style="3" bestFit="1" customWidth="1"/>
    <col min="192" max="192" width="24.140625" style="3" bestFit="1" customWidth="1"/>
    <col min="193" max="193" width="21.28515625" style="3" bestFit="1" customWidth="1"/>
    <col min="194" max="194" width="22.7109375" style="3" bestFit="1" customWidth="1"/>
    <col min="195" max="220" width="11.42578125" style="3"/>
    <col min="221" max="221" width="13" style="3" bestFit="1" customWidth="1"/>
    <col min="222" max="226" width="11.42578125" style="3"/>
    <col min="227" max="227" width="13.7109375" style="3" bestFit="1" customWidth="1"/>
    <col min="228" max="229" width="11.42578125" style="3"/>
    <col min="230" max="230" width="13.7109375" style="3" bestFit="1" customWidth="1"/>
    <col min="231" max="233" width="11.42578125" style="3"/>
    <col min="234" max="234" width="16" style="3" bestFit="1" customWidth="1"/>
    <col min="235" max="235" width="20" style="3" bestFit="1" customWidth="1"/>
    <col min="236" max="237" width="12.28515625" style="3" bestFit="1" customWidth="1"/>
    <col min="238" max="243" width="11.5703125" style="3" bestFit="1" customWidth="1"/>
    <col min="244" max="245" width="11.42578125" style="3"/>
    <col min="246" max="246" width="28" style="3" customWidth="1"/>
    <col min="247" max="254" width="27.7109375" style="3" bestFit="1" customWidth="1"/>
    <col min="255" max="256" width="11.42578125" style="3"/>
    <col min="257" max="257" width="27.42578125" style="3" customWidth="1"/>
    <col min="258" max="265" width="27.7109375" style="3" bestFit="1" customWidth="1"/>
    <col min="266" max="267" width="11.42578125" style="3"/>
    <col min="268" max="268" width="27.5703125" style="3" customWidth="1"/>
    <col min="269" max="276" width="27.7109375" style="3" bestFit="1" customWidth="1"/>
    <col min="277" max="278" width="11.42578125" style="3"/>
    <col min="279" max="279" width="25.140625" style="3" customWidth="1"/>
    <col min="280" max="308" width="11.42578125" style="3"/>
    <col min="309" max="309" width="13.28515625" style="3" customWidth="1"/>
    <col min="310" max="310" width="12" style="3" bestFit="1" customWidth="1"/>
    <col min="311" max="315" width="12" style="3" customWidth="1"/>
    <col min="316" max="322" width="11.42578125" style="3"/>
    <col min="323" max="323" width="12.5703125" style="3" bestFit="1" customWidth="1"/>
    <col min="324" max="16384" width="11.42578125" style="3"/>
  </cols>
  <sheetData>
    <row r="1" spans="1:332">
      <c r="A1" s="1" t="s">
        <v>0</v>
      </c>
      <c r="B1" s="2">
        <f>B4</f>
        <v>11</v>
      </c>
      <c r="D1" s="51" t="e">
        <f ca="1">MEDIAN(G1:L1)</f>
        <v>#NAME?</v>
      </c>
      <c r="G1" s="51" t="e">
        <f ca="1">F2-G2</f>
        <v>#NAME?</v>
      </c>
      <c r="H1" s="51" t="e">
        <f t="shared" ref="H1:Q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O1" s="51" t="e">
        <f t="shared" ca="1" si="0"/>
        <v>#NAME?</v>
      </c>
      <c r="P1" s="51" t="e">
        <f t="shared" ca="1" si="0"/>
        <v>#NAME?</v>
      </c>
      <c r="Q1" s="51" t="e">
        <f t="shared" ca="1" si="0"/>
        <v>#NAME?</v>
      </c>
      <c r="R1" s="4">
        <f t="shared" ref="R1:AJ1" si="1">S1+1</f>
        <v>20</v>
      </c>
      <c r="S1" s="4">
        <f t="shared" si="1"/>
        <v>19</v>
      </c>
      <c r="T1" s="4">
        <f t="shared" si="1"/>
        <v>18</v>
      </c>
      <c r="U1" s="4">
        <f t="shared" si="1"/>
        <v>17</v>
      </c>
      <c r="V1" s="4">
        <f t="shared" si="1"/>
        <v>16</v>
      </c>
      <c r="W1" s="4">
        <f t="shared" si="1"/>
        <v>15</v>
      </c>
      <c r="X1" s="4">
        <f t="shared" si="1"/>
        <v>14</v>
      </c>
      <c r="Y1" s="4">
        <f t="shared" si="1"/>
        <v>13</v>
      </c>
      <c r="Z1" s="4">
        <f t="shared" si="1"/>
        <v>12</v>
      </c>
      <c r="AA1" s="4">
        <f t="shared" si="1"/>
        <v>11</v>
      </c>
      <c r="AB1" s="4">
        <f t="shared" si="1"/>
        <v>10</v>
      </c>
      <c r="AC1" s="4">
        <f t="shared" si="1"/>
        <v>9</v>
      </c>
      <c r="AD1" s="4">
        <f t="shared" si="1"/>
        <v>8</v>
      </c>
      <c r="AE1" s="4">
        <f t="shared" si="1"/>
        <v>7</v>
      </c>
      <c r="AF1" s="4">
        <f t="shared" si="1"/>
        <v>6</v>
      </c>
      <c r="AG1" s="4">
        <f t="shared" si="1"/>
        <v>5</v>
      </c>
      <c r="AH1" s="4">
        <f t="shared" si="1"/>
        <v>4</v>
      </c>
      <c r="AI1" s="4">
        <f t="shared" si="1"/>
        <v>3</v>
      </c>
      <c r="AJ1" s="4">
        <f t="shared" si="1"/>
        <v>2</v>
      </c>
      <c r="AK1" s="4">
        <v>1</v>
      </c>
      <c r="GO1" s="6"/>
      <c r="GR1" s="31" t="s">
        <v>24</v>
      </c>
      <c r="GX1" s="31" t="s">
        <v>25</v>
      </c>
      <c r="HA1" s="31" t="s">
        <v>26</v>
      </c>
      <c r="HD1" s="31" t="s">
        <v>27</v>
      </c>
      <c r="HG1" s="31" t="s">
        <v>28</v>
      </c>
      <c r="HJ1" s="31" t="s">
        <v>29</v>
      </c>
      <c r="HM1" s="31" t="s">
        <v>30</v>
      </c>
      <c r="HP1" s="31" t="s">
        <v>31</v>
      </c>
      <c r="HS1" s="31" t="s">
        <v>32</v>
      </c>
      <c r="HV1" s="31" t="s">
        <v>48</v>
      </c>
      <c r="KO1" s="6" t="s">
        <v>76</v>
      </c>
      <c r="KR1" s="3" t="e">
        <f ca="1">AVERAGE(KR4:KR46)</f>
        <v>#NAME?</v>
      </c>
      <c r="KV1" s="3" t="e">
        <f ca="1">AVERAGE(KV4:KV140)</f>
        <v>#NAME?</v>
      </c>
      <c r="LB1" s="3" t="e">
        <f ca="1">AVERAGE(LB4:LB140)</f>
        <v>#NUM!</v>
      </c>
    </row>
    <row r="2" spans="1:332" ht="1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Q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O2" s="46" t="e">
        <f t="shared" ca="1" si="2"/>
        <v>#NAME?</v>
      </c>
      <c r="P2" s="46" t="e">
        <f t="shared" ca="1" si="2"/>
        <v>#NAME?</v>
      </c>
      <c r="Q2" s="46" t="e">
        <f t="shared" ca="1" si="2"/>
        <v>#NUM!</v>
      </c>
      <c r="R2" s="46"/>
      <c r="X2" s="6"/>
      <c r="Z2" s="6"/>
      <c r="AA2" s="6"/>
      <c r="AB2" s="6"/>
      <c r="AC2" s="6"/>
      <c r="AF2" s="6"/>
      <c r="AG2" s="6"/>
      <c r="AI2" s="6"/>
      <c r="AX2" s="6"/>
      <c r="AZ2" s="6" t="s">
        <v>1</v>
      </c>
      <c r="BL2" s="6" t="s">
        <v>2</v>
      </c>
      <c r="BX2" s="6" t="s">
        <v>2</v>
      </c>
      <c r="CJ2" s="6" t="s">
        <v>2</v>
      </c>
      <c r="CV2" s="6" t="s">
        <v>2</v>
      </c>
      <c r="DH2" s="6" t="s">
        <v>2</v>
      </c>
      <c r="DU2" s="6" t="s">
        <v>2</v>
      </c>
      <c r="EF2" s="6" t="s">
        <v>2</v>
      </c>
      <c r="ER2" s="6" t="s">
        <v>2</v>
      </c>
      <c r="FE2" s="6" t="s">
        <v>2</v>
      </c>
      <c r="FQ2" s="6" t="s">
        <v>2</v>
      </c>
      <c r="GB2" s="6" t="s">
        <v>2</v>
      </c>
      <c r="GM2" s="6"/>
      <c r="GN2" s="6"/>
      <c r="HU2"/>
      <c r="HV2" s="110" t="e">
        <f ca="1">BL4/$AZ$4</f>
        <v>#NAME?</v>
      </c>
      <c r="HX2" s="6" t="s">
        <v>3</v>
      </c>
      <c r="HY2" s="6"/>
      <c r="HZ2" s="6"/>
      <c r="IA2" s="6"/>
      <c r="IB2" s="6"/>
      <c r="IC2" s="6"/>
      <c r="ID2" s="6"/>
      <c r="IE2" s="6"/>
      <c r="IF2" s="6"/>
      <c r="IG2" s="6"/>
      <c r="JH2" s="7" t="e">
        <f ca="1">ABS(F14-$E$13)</f>
        <v>#NAME?</v>
      </c>
      <c r="JI2" s="3" t="e">
        <f ca="1">$JH$4*(IW6/SUMIFS($IW6:$JE6,$IW6:$JE6,"&gt;=0",$IW6:$JE6,"&lt;=1")+F$4/SUMIFS($F$4:$N$4,$F$4:$N$4,"&gt;=0",$F$4:$N$4,"&lt;=1"))</f>
        <v>#NAME?</v>
      </c>
      <c r="KO2"/>
      <c r="KP2"/>
      <c r="KQ2">
        <f>SUM(KQ4:KQ211)</f>
        <v>86.13</v>
      </c>
      <c r="KR2" t="e">
        <f t="shared" ref="KR2:LC2" ca="1" si="3">SUM(KR4:KR211)</f>
        <v>#NAME?</v>
      </c>
      <c r="KS2">
        <f t="shared" si="3"/>
        <v>1041.8990999999999</v>
      </c>
      <c r="KT2" t="e">
        <f t="shared" ca="1" si="3"/>
        <v>#NAME?</v>
      </c>
      <c r="KU2" t="e">
        <f t="shared" ca="1" si="3"/>
        <v>#NAME?</v>
      </c>
      <c r="KV2" t="e">
        <f t="shared" ca="1" si="3"/>
        <v>#NAME?</v>
      </c>
      <c r="KW2" t="e">
        <f t="shared" ca="1" si="3"/>
        <v>#NAME?</v>
      </c>
      <c r="KX2" t="e">
        <f t="shared" ca="1" si="3"/>
        <v>#NAME?</v>
      </c>
      <c r="KY2" t="e">
        <f t="shared" si="3"/>
        <v>#NUM!</v>
      </c>
      <c r="KZ2" t="e">
        <f t="shared" si="3"/>
        <v>#NUM!</v>
      </c>
      <c r="LA2" t="e">
        <f t="shared" ca="1" si="3"/>
        <v>#NUM!</v>
      </c>
      <c r="LB2" t="e">
        <f t="shared" ca="1" si="3"/>
        <v>#NUM!</v>
      </c>
      <c r="LC2" t="e">
        <f t="shared" ca="1" si="3"/>
        <v>#NUM!</v>
      </c>
      <c r="LD2"/>
      <c r="LE2" s="64" t="s">
        <v>76</v>
      </c>
      <c r="LF2"/>
      <c r="LG2"/>
      <c r="LH2"/>
      <c r="LI2"/>
      <c r="LJ2"/>
      <c r="LK2"/>
      <c r="LM2" s="6" t="s">
        <v>77</v>
      </c>
    </row>
    <row r="3" spans="1:332" ht="15.75" thickBot="1">
      <c r="E3" s="1" t="s">
        <v>4</v>
      </c>
      <c r="F3" s="8">
        <f ca="1">IFERROR(IF(AND(F4&gt;0,F4&lt;=100.09%),F4,0),0)</f>
        <v>0</v>
      </c>
      <c r="G3" s="8">
        <f t="shared" ref="G3:Q3" ca="1" si="4">IFERROR(IF(AND(G4&gt;0,G4&lt;=100.09%),G4,0),0)</f>
        <v>0</v>
      </c>
      <c r="H3" s="8">
        <f t="shared" ca="1" si="4"/>
        <v>0</v>
      </c>
      <c r="I3" s="8">
        <f t="shared" ca="1" si="4"/>
        <v>0</v>
      </c>
      <c r="J3" s="8">
        <f t="shared" ca="1" si="4"/>
        <v>0</v>
      </c>
      <c r="K3" s="8">
        <f t="shared" ca="1" si="4"/>
        <v>0</v>
      </c>
      <c r="L3" s="8">
        <f t="shared" ca="1" si="4"/>
        <v>0</v>
      </c>
      <c r="M3" s="8">
        <f t="shared" ca="1" si="4"/>
        <v>0</v>
      </c>
      <c r="N3" s="8">
        <f t="shared" ca="1" si="4"/>
        <v>0</v>
      </c>
      <c r="O3" s="8">
        <f t="shared" ca="1" si="4"/>
        <v>0</v>
      </c>
      <c r="P3" s="8">
        <f t="shared" ca="1" si="4"/>
        <v>0</v>
      </c>
      <c r="Q3" s="8">
        <f t="shared" ca="1" si="4"/>
        <v>0</v>
      </c>
      <c r="R3" s="8"/>
      <c r="S3"/>
      <c r="T3" s="6"/>
      <c r="U3" s="6"/>
      <c r="V3" s="6"/>
      <c r="W3" s="6"/>
      <c r="Y3" s="6"/>
      <c r="AD3" s="6"/>
      <c r="AE3" s="6"/>
      <c r="AH3" s="6"/>
      <c r="AJ3" s="6"/>
      <c r="AO3" s="6"/>
      <c r="AP3" s="6"/>
      <c r="AQ3" s="6"/>
      <c r="AR3" s="6"/>
      <c r="AS3" s="6"/>
      <c r="AT3" s="6"/>
      <c r="AU3" s="6"/>
      <c r="AV3" s="6"/>
      <c r="AW3" s="6"/>
      <c r="AZ3" s="4" t="s">
        <v>47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4" t="s">
        <v>14</v>
      </c>
      <c r="BK3" s="4"/>
      <c r="BL3" s="4" t="s">
        <v>47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4" t="s">
        <v>14</v>
      </c>
      <c r="BW3" s="4"/>
      <c r="BX3" s="4" t="s">
        <v>47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4" t="s">
        <v>14</v>
      </c>
      <c r="CI3" s="4"/>
      <c r="CJ3" s="4" t="s">
        <v>47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4" t="s">
        <v>14</v>
      </c>
      <c r="CU3" s="4"/>
      <c r="CV3" s="4" t="s">
        <v>47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4" t="s">
        <v>14</v>
      </c>
      <c r="DG3" s="4"/>
      <c r="DH3" s="4" t="s">
        <v>47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47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4" t="s">
        <v>14</v>
      </c>
      <c r="EE3" s="4"/>
      <c r="EF3" s="4" t="s">
        <v>47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4" t="s">
        <v>14</v>
      </c>
      <c r="EQ3" s="4"/>
      <c r="ER3" s="4" t="s">
        <v>47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4" t="s">
        <v>14</v>
      </c>
      <c r="FC3" s="4"/>
      <c r="FD3" s="4" t="s">
        <v>47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4" t="s">
        <v>14</v>
      </c>
      <c r="FO3" s="4"/>
      <c r="FP3" s="4" t="s">
        <v>47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4" t="s">
        <v>14</v>
      </c>
      <c r="GB3" s="4" t="s">
        <v>47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4" t="s">
        <v>14</v>
      </c>
      <c r="GQ3" s="6"/>
      <c r="GR3" s="3" t="e">
        <f ca="1">FY4/BI4</f>
        <v>#NAME?</v>
      </c>
      <c r="GZ3" s="6"/>
      <c r="HA3" s="3" t="e">
        <f ca="1">EY4/BG4</f>
        <v>#NAME?</v>
      </c>
      <c r="HC3" s="6"/>
      <c r="HD3" s="3" t="e">
        <f ca="1">EL4/BF4</f>
        <v>#NAME?</v>
      </c>
      <c r="HF3" s="6"/>
      <c r="HG3" s="3" t="e">
        <f ca="1">DY4/BE4</f>
        <v>#NAME?</v>
      </c>
      <c r="HJ3" s="3" t="e">
        <f ca="1">DL4/BD4</f>
        <v>#NAME?</v>
      </c>
      <c r="HM3" s="3" t="e">
        <f ca="1">CY4/BC4</f>
        <v>#NAME?</v>
      </c>
      <c r="HO3" s="6"/>
      <c r="HP3" s="3" t="e">
        <f ca="1">CL4/BB4</f>
        <v>#NAME?</v>
      </c>
      <c r="HR3" s="6"/>
      <c r="HS3" s="3" t="e">
        <f ca="1">BY4/BA4</f>
        <v>#NAME?</v>
      </c>
      <c r="HU3" s="6"/>
      <c r="HV3" s="110" t="e">
        <f ca="1">BX4/$AZ$4</f>
        <v>#NAME?</v>
      </c>
      <c r="HY3" s="4" t="s">
        <v>47</v>
      </c>
      <c r="HZ3" s="4" t="s">
        <v>5</v>
      </c>
      <c r="IA3" s="4" t="s">
        <v>6</v>
      </c>
      <c r="IB3" s="4" t="s">
        <v>7</v>
      </c>
      <c r="IC3" s="4" t="s">
        <v>8</v>
      </c>
      <c r="ID3" s="4" t="s">
        <v>9</v>
      </c>
      <c r="IE3" s="4" t="s">
        <v>10</v>
      </c>
      <c r="IF3" s="4" t="s">
        <v>11</v>
      </c>
      <c r="IG3" s="4" t="s">
        <v>12</v>
      </c>
      <c r="IH3" s="4" t="s">
        <v>13</v>
      </c>
      <c r="II3" s="4" t="s">
        <v>14</v>
      </c>
      <c r="KO3" s="189" t="s">
        <v>75</v>
      </c>
      <c r="KP3" s="190">
        <f>COUNT(KQ4:KQ29)</f>
        <v>11</v>
      </c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</row>
    <row r="4" spans="1:332" ht="15.75" thickBot="1">
      <c r="B4" s="3">
        <f>COUNT($D$6:D16)</f>
        <v>11</v>
      </c>
      <c r="E4" s="6"/>
      <c r="F4" s="9" t="e">
        <f ca="1">IH4/II4</f>
        <v>#NAME?</v>
      </c>
      <c r="G4" s="9" t="e">
        <f ca="1">IG4/II4</f>
        <v>#NAME?</v>
      </c>
      <c r="H4" s="9" t="e">
        <f ca="1">IF4/II4</f>
        <v>#NAME?</v>
      </c>
      <c r="I4" s="9" t="e">
        <f ca="1">IE4/II4</f>
        <v>#NAME?</v>
      </c>
      <c r="J4" s="9" t="e">
        <f ca="1">ID4/II4</f>
        <v>#NAME?</v>
      </c>
      <c r="K4" s="9" t="e">
        <f ca="1">IC4/II4</f>
        <v>#NAME?</v>
      </c>
      <c r="L4" s="9" t="e">
        <f ca="1">IB4/II4</f>
        <v>#NAME?</v>
      </c>
      <c r="M4" s="9" t="e">
        <f ca="1">IA4/II4</f>
        <v>#NAME?</v>
      </c>
      <c r="N4" s="9" t="e">
        <f ca="1">HZ4/II4</f>
        <v>#NAME?</v>
      </c>
      <c r="O4" s="9" t="e">
        <f ca="1">HY4/II4</f>
        <v>#NAME?</v>
      </c>
      <c r="P4" s="9" t="e">
        <f ca="1">$LH$19</f>
        <v>#NAME?</v>
      </c>
      <c r="Q4" s="9" t="e">
        <f ca="1">$LP$19</f>
        <v>#NUM!</v>
      </c>
      <c r="R4" s="9"/>
      <c r="AK4" s="6"/>
      <c r="AZ4" s="57" t="e">
        <f ca="1">[1]!xMatDet(AZ5:BJ15,100)</f>
        <v>#NAME?</v>
      </c>
      <c r="BA4" s="57" t="e">
        <f ca="1">[1]!xMatDet(BA5:BJ14,100)</f>
        <v>#NAME?</v>
      </c>
      <c r="BB4" s="57" t="e">
        <f ca="1">[1]!xMatDet(BB5:BJ13,100)</f>
        <v>#NAME?</v>
      </c>
      <c r="BC4" s="57" t="e">
        <f ca="1">[1]!xMatDet(BC5:BJ12,100)</f>
        <v>#NAME?</v>
      </c>
      <c r="BD4" s="57" t="e">
        <f ca="1">[1]!xMatDet(BD5:BJ11,100)</f>
        <v>#NAME?</v>
      </c>
      <c r="BE4" s="57" t="e">
        <f ca="1">[1]!xMatDet(BE5:BJ10,100)</f>
        <v>#NAME?</v>
      </c>
      <c r="BF4" s="57" t="e">
        <f ca="1">[1]!xMatDet(BF5:BJ9,100)</f>
        <v>#NAME?</v>
      </c>
      <c r="BG4" s="57" t="e">
        <f ca="1">[1]!xMatDet(BG5:BJ8,100)</f>
        <v>#NAME?</v>
      </c>
      <c r="BH4" s="57" t="e">
        <f ca="1">[1]!xMatDet(BH5:BJ7,100)</f>
        <v>#NAME?</v>
      </c>
      <c r="BI4" s="57" t="e">
        <f ca="1">[1]!xMatDet(BI5:BJ6,100)</f>
        <v>#NAME?</v>
      </c>
      <c r="BJ4" s="57" t="e">
        <f ca="1">[1]!xMatDet(BJ5,100)</f>
        <v>#NAME?</v>
      </c>
      <c r="BK4" s="6"/>
      <c r="BL4" s="57" t="e">
        <f ca="1">[1]!xMatDet(BL5:BV15,100)</f>
        <v>#NAME?</v>
      </c>
      <c r="BM4" s="57" t="e">
        <f ca="1">[1]!xMatDet(BM5:BV14,100)</f>
        <v>#NAME?</v>
      </c>
      <c r="BN4" s="57" t="e">
        <f ca="1">[1]!xMatDet(BN5:BV13,100)</f>
        <v>#NAME?</v>
      </c>
      <c r="BO4" s="57" t="e">
        <f ca="1">[1]!xMatDet(BO5:BV12,100)</f>
        <v>#NAME?</v>
      </c>
      <c r="BP4" s="57" t="e">
        <f ca="1">[1]!xMatDet(BP5:BV11,100)</f>
        <v>#NAME?</v>
      </c>
      <c r="BQ4" s="57" t="e">
        <f ca="1">[1]!xMatDet(BQ5:BV10,100)</f>
        <v>#NAME?</v>
      </c>
      <c r="BR4" s="57" t="e">
        <f ca="1">[1]!xMatDet(BR5:BV9,100)</f>
        <v>#NAME?</v>
      </c>
      <c r="BS4" s="57" t="e">
        <f ca="1">[1]!xMatDet(BS5:BV8,100)</f>
        <v>#NAME?</v>
      </c>
      <c r="BT4" s="57" t="e">
        <f ca="1">[1]!xMatDet(BT5:BV7,100)</f>
        <v>#NAME?</v>
      </c>
      <c r="BU4" s="57" t="e">
        <f ca="1">[1]!xMatDet(BU5:BV6,100)</f>
        <v>#NAME?</v>
      </c>
      <c r="BV4" s="57" t="e">
        <f ca="1">[1]!xMatDet(BV5,100)</f>
        <v>#NAME?</v>
      </c>
      <c r="BW4" s="57"/>
      <c r="BX4" s="57" t="e">
        <f ca="1">[1]!xMatDet($BX5:CH15,100)</f>
        <v>#NAME?</v>
      </c>
      <c r="BY4" s="57" t="e">
        <f ca="1">[1]!xMatDet(BY5:CH14,"30")</f>
        <v>#NAME?</v>
      </c>
      <c r="BZ4" s="57" t="e">
        <f ca="1">[1]!xMatDet(BZ5:CH13,100)</f>
        <v>#NAME?</v>
      </c>
      <c r="CA4" s="57" t="e">
        <f ca="1">[1]!xMatDet(CA5:CH12,100)</f>
        <v>#NAME?</v>
      </c>
      <c r="CB4" s="57" t="e">
        <f ca="1">[1]!xMatDet(CB5:CH11,100)</f>
        <v>#NAME?</v>
      </c>
      <c r="CC4" s="57" t="e">
        <f ca="1">[1]!xMatDet(CC5:CH10,100)</f>
        <v>#NAME?</v>
      </c>
      <c r="CD4" s="57" t="e">
        <f ca="1">[1]!xMatDet(CD5:CH9,100)</f>
        <v>#NAME?</v>
      </c>
      <c r="CE4" s="57" t="e">
        <f ca="1">[1]!xMatDet(CE5:CH8,100)</f>
        <v>#NAME?</v>
      </c>
      <c r="CF4" s="57" t="e">
        <f ca="1">[1]!xMatDet(CF5:CH7,100)</f>
        <v>#NAME?</v>
      </c>
      <c r="CG4" s="57" t="e">
        <f ca="1">[1]!xMatDet(CG5:CH6,100)</f>
        <v>#NAME?</v>
      </c>
      <c r="CH4" s="57" t="e">
        <f ca="1">[1]!xMatDet(CH5,100)</f>
        <v>#NAME?</v>
      </c>
      <c r="CI4" s="6"/>
      <c r="CJ4" s="57" t="e">
        <f ca="1">[1]!xMatDet(CJ5:CT15,100)</f>
        <v>#NAME?</v>
      </c>
      <c r="CK4" s="57" t="e">
        <f ca="1">[1]!xMatDet(CK5:CT14,100)</f>
        <v>#NAME?</v>
      </c>
      <c r="CL4" s="57" t="e">
        <f ca="1">[1]!xMatDet(CL5:CT13,100)</f>
        <v>#NAME?</v>
      </c>
      <c r="CM4" s="57" t="e">
        <f ca="1">[1]!xMatDet(CM5:CT12,100)</f>
        <v>#NAME?</v>
      </c>
      <c r="CN4" s="57" t="e">
        <f ca="1">[1]!xMatDet(CN5:CT11,100)</f>
        <v>#NAME?</v>
      </c>
      <c r="CO4" s="57" t="e">
        <f ca="1">[1]!xMatDet(CO5:CT10,100)</f>
        <v>#NAME?</v>
      </c>
      <c r="CP4" s="57" t="e">
        <f ca="1">[1]!xMatDet(CP5:CT9,100)</f>
        <v>#NAME?</v>
      </c>
      <c r="CQ4" s="57" t="e">
        <f ca="1">[1]!xMatDet(CQ5:CT8,100)</f>
        <v>#NAME?</v>
      </c>
      <c r="CR4" s="57" t="e">
        <f ca="1">[1]!xMatDet(CR5:CT7,100)</f>
        <v>#NAME?</v>
      </c>
      <c r="CS4" s="57" t="e">
        <f ca="1">[1]!xMatDet(CS5:CT6,100)</f>
        <v>#NAME?</v>
      </c>
      <c r="CT4" s="57" t="e">
        <f ca="1">[1]!xMatDet(CT5,100)</f>
        <v>#NAME?</v>
      </c>
      <c r="CU4" s="6"/>
      <c r="CV4" s="57" t="e">
        <f ca="1">[1]!xMatDet(CV5:DF15,100)</f>
        <v>#NAME?</v>
      </c>
      <c r="CW4" s="57" t="e">
        <f ca="1">[1]!xMatDet(CW5:DF14,100)</f>
        <v>#NAME?</v>
      </c>
      <c r="CX4" s="57" t="e">
        <f ca="1">[1]!xMatDet(CX5:DF13,100)</f>
        <v>#NAME?</v>
      </c>
      <c r="CY4" s="57" t="e">
        <f ca="1">[1]!xMatDet(CY5:DF12,100)</f>
        <v>#NAME?</v>
      </c>
      <c r="CZ4" s="57" t="e">
        <f ca="1">[1]!xMatDet(CZ5:DF11,100)</f>
        <v>#NAME?</v>
      </c>
      <c r="DA4" s="57" t="e">
        <f ca="1">[1]!xMatDet(DA5:DF10,100)</f>
        <v>#NAME?</v>
      </c>
      <c r="DB4" s="57" t="e">
        <f ca="1">[1]!xMatDet(DB5:DF9,100)</f>
        <v>#NAME?</v>
      </c>
      <c r="DC4" s="57" t="e">
        <f ca="1">[1]!xMatDet(DC5:DF8,100)</f>
        <v>#NAME?</v>
      </c>
      <c r="DD4" s="57" t="e">
        <f ca="1">[1]!xMatDet(DD5:DF7,100)</f>
        <v>#NAME?</v>
      </c>
      <c r="DE4" s="57" t="e">
        <f ca="1">[1]!xMatDet(DE5:DF6,100)</f>
        <v>#NAME?</v>
      </c>
      <c r="DF4" s="57" t="e">
        <f ca="1">[1]!xMatDet(DF5,100)</f>
        <v>#NAME?</v>
      </c>
      <c r="DG4" s="6"/>
      <c r="DH4" s="57" t="e">
        <f ca="1">[1]!xMatDet(DH5:DR15,100)</f>
        <v>#NAME?</v>
      </c>
      <c r="DI4" s="57" t="e">
        <f ca="1">[1]!xMatDet(DI5:DR14,100)</f>
        <v>#NAME?</v>
      </c>
      <c r="DJ4" s="57" t="e">
        <f ca="1">[1]!xMatDet(DJ5:DR13,100)</f>
        <v>#NAME?</v>
      </c>
      <c r="DK4" s="57" t="e">
        <f ca="1">[1]!xMatDet(DK5:DR12,100)</f>
        <v>#NAME?</v>
      </c>
      <c r="DL4" s="57" t="e">
        <f ca="1">[1]!xMatDet(DL5:DR11,100)</f>
        <v>#NAME?</v>
      </c>
      <c r="DM4" s="57" t="e">
        <f ca="1">[1]!xMatDet(DM5:DR10,100)</f>
        <v>#NAME?</v>
      </c>
      <c r="DN4" s="57" t="e">
        <f ca="1">[1]!xMatDet(DN5:DR9,100)</f>
        <v>#NAME?</v>
      </c>
      <c r="DO4" s="57" t="e">
        <f ca="1">[1]!xMatDet(DO5:DR8,100)</f>
        <v>#NAME?</v>
      </c>
      <c r="DP4" s="57" t="e">
        <f ca="1">[1]!xMatDet(DP5:DR7,100)</f>
        <v>#NAME?</v>
      </c>
      <c r="DQ4" s="57" t="e">
        <f ca="1">[1]!xMatDet(DQ5:DR6,100)</f>
        <v>#NAME?</v>
      </c>
      <c r="DR4" s="57" t="e">
        <f ca="1">[1]!xMatDet(DR5,100)</f>
        <v>#NAME?</v>
      </c>
      <c r="DS4" s="6"/>
      <c r="DT4" s="57" t="e">
        <f ca="1">[1]!xMatDet(DT5:ED15,100)</f>
        <v>#NAME?</v>
      </c>
      <c r="DU4" s="57" t="e">
        <f ca="1">[1]!xMatDet(DU5:ED14,100)</f>
        <v>#NAME?</v>
      </c>
      <c r="DV4" s="57" t="e">
        <f ca="1">[1]!xMatDet(DV5:ED13,100)</f>
        <v>#NAME?</v>
      </c>
      <c r="DW4" s="57" t="e">
        <f ca="1">[1]!xMatDet(DW5:ED12,100)</f>
        <v>#NAME?</v>
      </c>
      <c r="DX4" s="57" t="e">
        <f ca="1">[1]!xMatDet(DX5:ED11,100)</f>
        <v>#NAME?</v>
      </c>
      <c r="DY4" s="57" t="e">
        <f ca="1">[1]!xMatDet(DY5:ED10,100)</f>
        <v>#NAME?</v>
      </c>
      <c r="DZ4" s="57" t="e">
        <f ca="1">[1]!xMatDet(DZ5:ED9,100)</f>
        <v>#NAME?</v>
      </c>
      <c r="EA4" s="57" t="e">
        <f ca="1">[1]!xMatDet(EA5:ED8,100)</f>
        <v>#NAME?</v>
      </c>
      <c r="EB4" s="57" t="e">
        <f ca="1">[1]!xMatDet(EB5:ED7,100)</f>
        <v>#NAME?</v>
      </c>
      <c r="EC4" s="57" t="e">
        <f ca="1">[1]!xMatDet(EC5:ED6,100)</f>
        <v>#NAME?</v>
      </c>
      <c r="ED4" s="57" t="e">
        <f ca="1">[1]!xMatDet(ED5,100)</f>
        <v>#NAME?</v>
      </c>
      <c r="EE4" s="6"/>
      <c r="EF4" s="57" t="e">
        <f ca="1">[1]!xMatDet(EF5:EP15,100)</f>
        <v>#NAME?</v>
      </c>
      <c r="EG4" s="57" t="e">
        <f ca="1">[1]!xMatDet(EG5:EP14,100)</f>
        <v>#NAME?</v>
      </c>
      <c r="EH4" s="57" t="e">
        <f ca="1">[1]!xMatDet(EH5:EP13,100)</f>
        <v>#NAME?</v>
      </c>
      <c r="EI4" s="57" t="e">
        <f ca="1">[1]!xMatDet(EI5:EP12,100)</f>
        <v>#NAME?</v>
      </c>
      <c r="EJ4" s="57" t="e">
        <f ca="1">[1]!xMatDet(EJ5:EP11,100)</f>
        <v>#NAME?</v>
      </c>
      <c r="EK4" s="57" t="e">
        <f ca="1">[1]!xMatDet(EK5:EP10,100)</f>
        <v>#NAME?</v>
      </c>
      <c r="EL4" s="57" t="e">
        <f ca="1">[1]!xMatDet(EL5:EP9,100)</f>
        <v>#NAME?</v>
      </c>
      <c r="EM4" s="57" t="e">
        <f ca="1">[1]!xMatDet(EM5:EP8,100)</f>
        <v>#NAME?</v>
      </c>
      <c r="EN4" s="57" t="e">
        <f ca="1">[1]!xMatDet(EN5:EP7,100)</f>
        <v>#NAME?</v>
      </c>
      <c r="EO4" s="57" t="e">
        <f ca="1">[1]!xMatDet(EO5:EP6,100)</f>
        <v>#NAME?</v>
      </c>
      <c r="EP4" s="57" t="e">
        <f ca="1">[1]!xMatDet(EP5,100)</f>
        <v>#NAME?</v>
      </c>
      <c r="EQ4" s="6"/>
      <c r="ER4" s="57" t="e">
        <f ca="1">[1]!xMatDet(ER5:FB15,100)</f>
        <v>#NAME?</v>
      </c>
      <c r="ES4" s="57" t="e">
        <f ca="1">[1]!xMatDet(ES5:FB14,100)</f>
        <v>#NAME?</v>
      </c>
      <c r="ET4" s="57" t="e">
        <f ca="1">[1]!xMatDet(ET5:FB13,100)</f>
        <v>#NAME?</v>
      </c>
      <c r="EU4" s="57" t="e">
        <f ca="1">[1]!xMatDet(EU5:FB12,100)</f>
        <v>#NAME?</v>
      </c>
      <c r="EV4" s="57" t="e">
        <f ca="1">[1]!xMatDet(EV5:FB11,100)</f>
        <v>#NAME?</v>
      </c>
      <c r="EW4" s="57" t="e">
        <f ca="1">[1]!xMatDet(EW5:FB10,100)</f>
        <v>#NAME?</v>
      </c>
      <c r="EX4" s="57" t="e">
        <f ca="1">[1]!xMatDet(EX5:FB9,100)</f>
        <v>#NAME?</v>
      </c>
      <c r="EY4" s="57" t="e">
        <f ca="1">[1]!xMatDet(EY5:FB8,100)</f>
        <v>#NAME?</v>
      </c>
      <c r="EZ4" s="57" t="e">
        <f ca="1">[1]!xMatDet(EZ5:FB7,100)</f>
        <v>#NAME?</v>
      </c>
      <c r="FA4" s="57" t="e">
        <f ca="1">[1]!xMatDet(FA5:FB6,100)</f>
        <v>#NAME?</v>
      </c>
      <c r="FB4" s="57" t="e">
        <f ca="1">[1]!xMatDet(FB5,100)</f>
        <v>#NAME?</v>
      </c>
      <c r="FC4" s="6"/>
      <c r="FD4" s="57" t="e">
        <f ca="1">[1]!xMatDet(FD5:FN15,100)</f>
        <v>#NAME?</v>
      </c>
      <c r="FE4" s="57" t="e">
        <f ca="1">[1]!xMatDet(FE5:FN14,100)</f>
        <v>#NAME?</v>
      </c>
      <c r="FF4" s="57" t="e">
        <f ca="1">[1]!xMatDet(FF5:FN13,100)</f>
        <v>#NAME?</v>
      </c>
      <c r="FG4" s="57" t="e">
        <f ca="1">[1]!xMatDet(FG5:FN12,100)</f>
        <v>#NAME?</v>
      </c>
      <c r="FH4" s="57" t="e">
        <f ca="1">[1]!xMatDet(FH5:FN11,100)</f>
        <v>#NAME?</v>
      </c>
      <c r="FI4" s="57" t="e">
        <f ca="1">[1]!xMatDet(FI5:FN10,100)</f>
        <v>#NAME?</v>
      </c>
      <c r="FJ4" s="57" t="e">
        <f ca="1">[1]!xMatDet(FJ5:FN9,100)</f>
        <v>#NAME?</v>
      </c>
      <c r="FK4" s="57" t="e">
        <f ca="1">[1]!xMatDet(FK5:FN8,100)</f>
        <v>#NAME?</v>
      </c>
      <c r="FL4" s="57" t="e">
        <f ca="1">[1]!xMatDet(FL5:FN7,100)</f>
        <v>#NAME?</v>
      </c>
      <c r="FM4" s="57" t="e">
        <f ca="1">[1]!xMatDet(FM5:FN6,100)</f>
        <v>#NAME?</v>
      </c>
      <c r="FN4" s="57" t="e">
        <f ca="1">[1]!xMatDet(FN5,100)</f>
        <v>#NAME?</v>
      </c>
      <c r="FO4" s="6"/>
      <c r="FP4" s="57" t="e">
        <f ca="1">[1]!xMatDet(FP5:FZ15,100)</f>
        <v>#NAME?</v>
      </c>
      <c r="FQ4" s="57" t="e">
        <f ca="1">[1]!xMatDet(FQ5:FZ14,100)</f>
        <v>#NAME?</v>
      </c>
      <c r="FR4" s="57" t="e">
        <f ca="1">[1]!xMatDet(FR5:FZ13,100)</f>
        <v>#NAME?</v>
      </c>
      <c r="FS4" s="57" t="e">
        <f ca="1">[1]!xMatDet(FS5:FZ12,100)</f>
        <v>#NAME?</v>
      </c>
      <c r="FT4" s="57" t="e">
        <f ca="1">[1]!xMatDet(FT5:FZ11,100)</f>
        <v>#NAME?</v>
      </c>
      <c r="FU4" s="57" t="e">
        <f ca="1">[1]!xMatDet(FU5:FZ10,100)</f>
        <v>#NAME?</v>
      </c>
      <c r="FV4" s="57" t="e">
        <f ca="1">[1]!xMatDet(FV5:FZ9,100)</f>
        <v>#NAME?</v>
      </c>
      <c r="FW4" s="57" t="e">
        <f ca="1">[1]!xMatDet(FW5:FZ8,100)</f>
        <v>#NAME?</v>
      </c>
      <c r="FX4" s="57" t="e">
        <f ca="1">[1]!xMatDet(FX5:FZ7,100)</f>
        <v>#NAME?</v>
      </c>
      <c r="FY4" s="57" t="e">
        <f ca="1">[1]!xMatDet(FY5:FZ6,100)</f>
        <v>#NAME?</v>
      </c>
      <c r="FZ4" s="57" t="e">
        <f ca="1">[1]!xMatDet(FZ5,100)</f>
        <v>#NAME?</v>
      </c>
      <c r="GA4" s="6"/>
      <c r="GB4" s="57" t="e">
        <f ca="1">[1]!xMatDet(GB5:GL15,100)</f>
        <v>#NAME?</v>
      </c>
      <c r="GC4" s="57" t="e">
        <f ca="1">[1]!xMatDet(GC5:GL14,100)</f>
        <v>#NAME?</v>
      </c>
      <c r="GD4" s="57" t="e">
        <f ca="1">[1]!xMatDet(GD5:GL13,100)</f>
        <v>#NAME?</v>
      </c>
      <c r="GE4" s="57" t="e">
        <f ca="1">[1]!xMatDet(GE5:GL12,100)</f>
        <v>#NAME?</v>
      </c>
      <c r="GF4" s="57" t="e">
        <f ca="1">[1]!xMatDet(GF5:GL11,100)</f>
        <v>#NAME?</v>
      </c>
      <c r="GG4" s="57" t="e">
        <f ca="1">[1]!xMatDet(GG5:GL10,100)</f>
        <v>#NAME?</v>
      </c>
      <c r="GH4" s="57" t="e">
        <f ca="1">[1]!xMatDet(GH5:GL9,100)</f>
        <v>#NAME?</v>
      </c>
      <c r="GI4" s="57" t="e">
        <f ca="1">[1]!xMatDet(GI5:GL8,100)</f>
        <v>#NAME?</v>
      </c>
      <c r="GJ4" s="57" t="e">
        <f ca="1">[1]!xMatDet(GJ5:GL7,100)</f>
        <v>#NAME?</v>
      </c>
      <c r="GK4" s="57" t="e">
        <f ca="1">[1]!xMatDet(GK5:GL6,100)</f>
        <v>#NAME?</v>
      </c>
      <c r="GL4" s="57" t="e">
        <f ca="1">[1]!xMatDet(GL5,100)</f>
        <v>#NAME?</v>
      </c>
      <c r="GT4" s="6"/>
      <c r="HC4" s="6"/>
      <c r="HD4" s="3" t="e">
        <f ca="1">EX4/BF4</f>
        <v>#NAME?</v>
      </c>
      <c r="HG4" s="3" t="e">
        <f ca="1">EK4/BE4</f>
        <v>#NAME?</v>
      </c>
      <c r="HJ4" s="3" t="e">
        <f ca="1">DX4/BD4</f>
        <v>#NAME?</v>
      </c>
      <c r="HM4" s="3" t="e">
        <f ca="1">DK4/BC4</f>
        <v>#NAME?</v>
      </c>
      <c r="HP4" s="3" t="e">
        <f ca="1">CX4/BB4</f>
        <v>#NAME?</v>
      </c>
      <c r="HS4" s="3" t="e">
        <f ca="1">CK4/BA4</f>
        <v>#NAME?</v>
      </c>
      <c r="HV4" s="110" t="e">
        <f ca="1">CJ4/$AZ$4</f>
        <v>#NAME?</v>
      </c>
      <c r="HX4" s="6" t="s">
        <v>15</v>
      </c>
      <c r="HY4" s="55" t="e">
        <f t="shared" ref="HY4:IH4" ca="1" si="5">SUM(HY6:HY16)</f>
        <v>#NAME?</v>
      </c>
      <c r="HZ4" s="55" t="e">
        <f t="shared" ca="1" si="5"/>
        <v>#NAME?</v>
      </c>
      <c r="IA4" s="55" t="e">
        <f t="shared" ca="1" si="5"/>
        <v>#NAME?</v>
      </c>
      <c r="IB4" s="55" t="e">
        <f t="shared" ca="1" si="5"/>
        <v>#NAME?</v>
      </c>
      <c r="IC4" s="55" t="e">
        <f t="shared" ca="1" si="5"/>
        <v>#NAME?</v>
      </c>
      <c r="ID4" s="55" t="e">
        <f t="shared" ca="1" si="5"/>
        <v>#NAME?</v>
      </c>
      <c r="IE4" s="55" t="e">
        <f t="shared" ca="1" si="5"/>
        <v>#NAME?</v>
      </c>
      <c r="IF4" s="55" t="e">
        <f t="shared" ca="1" si="5"/>
        <v>#NAME?</v>
      </c>
      <c r="IG4" s="55" t="e">
        <f t="shared" ca="1" si="5"/>
        <v>#NAME?</v>
      </c>
      <c r="IH4" s="55" t="e">
        <f t="shared" ca="1" si="5"/>
        <v>#NAME?</v>
      </c>
      <c r="II4" s="55" t="e">
        <f ca="1">SUM(II6:II16)</f>
        <v>#NAME?</v>
      </c>
      <c r="IL4" s="6" t="s">
        <v>16</v>
      </c>
      <c r="IW4" s="6" t="s">
        <v>17</v>
      </c>
      <c r="JH4" s="237">
        <v>100</v>
      </c>
      <c r="JI4" s="237"/>
      <c r="JJ4" s="237"/>
      <c r="JK4" s="237"/>
      <c r="JL4" s="11"/>
      <c r="JM4" s="11"/>
      <c r="JS4" s="6" t="s">
        <v>18</v>
      </c>
      <c r="KD4" s="6" t="s">
        <v>19</v>
      </c>
      <c r="KO4"/>
      <c r="KP4"/>
      <c r="KQ4" s="187">
        <f t="shared" ref="KQ4:KR14" si="6">D6</f>
        <v>0</v>
      </c>
      <c r="KR4" s="183" t="e">
        <f t="shared" ca="1" si="6"/>
        <v>#NAME?</v>
      </c>
      <c r="KS4">
        <f>POWER(KQ4,2)</f>
        <v>0</v>
      </c>
      <c r="KT4" t="e">
        <f ca="1">LN(KR4)</f>
        <v>#NAME?</v>
      </c>
      <c r="KU4" t="e">
        <f ca="1">KQ4*KT4</f>
        <v>#NAME?</v>
      </c>
      <c r="KV4" s="49" t="e">
        <f ca="1">$LK$14*EXP($LK$8*KQ4)</f>
        <v>#NAME?</v>
      </c>
      <c r="KW4" t="e">
        <f ca="1">POWER(KV4-$KV$1,2)</f>
        <v>#NAME?</v>
      </c>
      <c r="KX4" t="e">
        <f ca="1">POWER(KR4-$KR$1,2)</f>
        <v>#NAME?</v>
      </c>
      <c r="KY4" t="e">
        <f>LN(KQ4)</f>
        <v>#NUM!</v>
      </c>
      <c r="KZ4" t="e">
        <f>POWER(KY4,2)</f>
        <v>#NUM!</v>
      </c>
      <c r="LA4" t="e">
        <f ca="1">KY4*KT4</f>
        <v>#NUM!</v>
      </c>
      <c r="LB4" s="49" t="e">
        <f ca="1">$LT$14*POWER(KQ4,$LT$6)</f>
        <v>#NUM!</v>
      </c>
      <c r="LC4" t="e">
        <f ca="1">POWER(LB4-$LB$1,2)</f>
        <v>#NUM!</v>
      </c>
      <c r="LD4"/>
      <c r="LE4"/>
      <c r="LF4"/>
      <c r="LG4"/>
      <c r="LH4"/>
      <c r="LI4"/>
      <c r="LJ4"/>
      <c r="LK4"/>
      <c r="LQ4" s="3" t="e">
        <f ca="1">$KT$2</f>
        <v>#NAME?</v>
      </c>
      <c r="LR4" s="3">
        <f>$KP$3</f>
        <v>11</v>
      </c>
    </row>
    <row r="5" spans="1:332" ht="15.75" thickBot="1">
      <c r="B5" s="12" t="s">
        <v>20</v>
      </c>
      <c r="C5" s="12" t="s">
        <v>21</v>
      </c>
      <c r="D5" s="4" t="s">
        <v>22</v>
      </c>
      <c r="E5" s="4" t="s">
        <v>36</v>
      </c>
      <c r="F5" s="13">
        <v>1</v>
      </c>
      <c r="G5" s="13">
        <f>F5+1</f>
        <v>2</v>
      </c>
      <c r="H5" s="13">
        <f>G5+1</f>
        <v>3</v>
      </c>
      <c r="I5" s="13">
        <f t="shared" ref="I5:O5" si="7">H5+1</f>
        <v>4</v>
      </c>
      <c r="J5" s="13">
        <f t="shared" si="7"/>
        <v>5</v>
      </c>
      <c r="K5" s="13">
        <f t="shared" si="7"/>
        <v>6</v>
      </c>
      <c r="L5" s="13">
        <f t="shared" si="7"/>
        <v>7</v>
      </c>
      <c r="M5" s="13">
        <f t="shared" si="7"/>
        <v>8</v>
      </c>
      <c r="N5" s="13">
        <f t="shared" si="7"/>
        <v>9</v>
      </c>
      <c r="O5" s="13">
        <f t="shared" si="7"/>
        <v>10</v>
      </c>
      <c r="P5" s="13" t="s">
        <v>74</v>
      </c>
      <c r="Q5" s="13" t="s">
        <v>78</v>
      </c>
      <c r="R5" s="14">
        <f t="shared" ref="R5:AI5" si="8">SUM(R6:R16)</f>
        <v>1.9420252728226834E+21</v>
      </c>
      <c r="S5" s="14">
        <f t="shared" si="8"/>
        <v>1.7185905109823714E+20</v>
      </c>
      <c r="T5" s="14">
        <f t="shared" si="8"/>
        <v>1.5238575161125204E+19</v>
      </c>
      <c r="U5" s="14">
        <f t="shared" si="8"/>
        <v>1.3542040830192195E+18</v>
      </c>
      <c r="V5" s="14">
        <f t="shared" si="8"/>
        <v>1.2064911505161082E+17</v>
      </c>
      <c r="W5" s="14">
        <f t="shared" si="8"/>
        <v>1.0780030324546486E+16</v>
      </c>
      <c r="X5" s="14">
        <f t="shared" si="8"/>
        <v>966396372809268.75</v>
      </c>
      <c r="Y5" s="14">
        <f t="shared" si="8"/>
        <v>86965705459318.141</v>
      </c>
      <c r="Z5" s="14">
        <f t="shared" si="8"/>
        <v>7860646081697.7275</v>
      </c>
      <c r="AA5" s="14">
        <f t="shared" si="8"/>
        <v>714164124242.85889</v>
      </c>
      <c r="AB5" s="14">
        <f t="shared" si="8"/>
        <v>65274646482.739258</v>
      </c>
      <c r="AC5" s="14">
        <f t="shared" si="8"/>
        <v>6008391015.1855469</v>
      </c>
      <c r="AD5" s="14">
        <f t="shared" si="8"/>
        <v>557713196.76953125</v>
      </c>
      <c r="AE5" s="14">
        <f t="shared" si="8"/>
        <v>52292010.7421875</v>
      </c>
      <c r="AF5" s="14">
        <f t="shared" si="8"/>
        <v>4963891.328125</v>
      </c>
      <c r="AG5" s="14">
        <f t="shared" si="8"/>
        <v>478667.96875</v>
      </c>
      <c r="AH5" s="14">
        <f t="shared" si="8"/>
        <v>47153.3125</v>
      </c>
      <c r="AI5" s="14">
        <f t="shared" si="8"/>
        <v>4796.875</v>
      </c>
      <c r="AJ5" s="14">
        <f>SUM(AJ6:AJ16)</f>
        <v>516.25</v>
      </c>
      <c r="AK5" s="14">
        <f>SUM(AK6:AK16)</f>
        <v>62.5</v>
      </c>
      <c r="AL5" s="14">
        <f>SUM(AL6:AL16)</f>
        <v>11</v>
      </c>
      <c r="AM5" s="4"/>
      <c r="AN5" s="14" t="e">
        <f ca="1">SUM(AN6:AN16)</f>
        <v>#NAME?</v>
      </c>
      <c r="AO5" s="14" t="e">
        <f t="shared" ref="AO5:AX5" ca="1" si="9">SUM(AO6:AO16)</f>
        <v>#NAME?</v>
      </c>
      <c r="AP5" s="14" t="e">
        <f t="shared" ca="1" si="9"/>
        <v>#NAME?</v>
      </c>
      <c r="AQ5" s="14" t="e">
        <f t="shared" ca="1" si="9"/>
        <v>#NAME?</v>
      </c>
      <c r="AR5" s="14" t="e">
        <f t="shared" ca="1" si="9"/>
        <v>#NAME?</v>
      </c>
      <c r="AS5" s="14" t="e">
        <f t="shared" ca="1" si="9"/>
        <v>#NAME?</v>
      </c>
      <c r="AT5" s="14" t="e">
        <f t="shared" ca="1" si="9"/>
        <v>#NAME?</v>
      </c>
      <c r="AU5" s="14" t="e">
        <f t="shared" ca="1" si="9"/>
        <v>#NAME?</v>
      </c>
      <c r="AV5" s="14" t="e">
        <f t="shared" ca="1" si="9"/>
        <v>#NAME?</v>
      </c>
      <c r="AW5" s="14" t="e">
        <f t="shared" ca="1" si="9"/>
        <v>#NAME?</v>
      </c>
      <c r="AX5" s="14" t="e">
        <f t="shared" ca="1" si="9"/>
        <v>#NAME?</v>
      </c>
      <c r="AZ5" s="15">
        <f>$AB$5</f>
        <v>65274646482.739258</v>
      </c>
      <c r="BA5" s="15">
        <f>$AC$5</f>
        <v>6008391015.1855469</v>
      </c>
      <c r="BB5" s="15">
        <f>$AD$5</f>
        <v>557713196.76953125</v>
      </c>
      <c r="BC5" s="15">
        <f>$AE$5</f>
        <v>52292010.7421875</v>
      </c>
      <c r="BD5" s="15">
        <f>$AF$5</f>
        <v>4963891.328125</v>
      </c>
      <c r="BE5" s="15">
        <f>$AG$5</f>
        <v>478667.96875</v>
      </c>
      <c r="BF5" s="15">
        <f>$AH$5</f>
        <v>47153.3125</v>
      </c>
      <c r="BG5" s="15">
        <f>$AI$5</f>
        <v>4796.875</v>
      </c>
      <c r="BH5" s="3">
        <f>$AJ$5</f>
        <v>516.25</v>
      </c>
      <c r="BI5" s="3">
        <f>$AK$5</f>
        <v>62.5</v>
      </c>
      <c r="BJ5" s="3">
        <f>$AL$5</f>
        <v>11</v>
      </c>
      <c r="BL5" s="54" t="e">
        <f ca="1">$AX$5</f>
        <v>#NAME?</v>
      </c>
      <c r="BM5" s="15">
        <f>$AC$5</f>
        <v>6008391015.1855469</v>
      </c>
      <c r="BN5" s="15">
        <f>$AD$5</f>
        <v>557713196.76953125</v>
      </c>
      <c r="BO5" s="15">
        <f>$AE$5</f>
        <v>52292010.7421875</v>
      </c>
      <c r="BP5" s="15">
        <f>$AF$5</f>
        <v>4963891.328125</v>
      </c>
      <c r="BQ5" s="15">
        <f>$AG$5</f>
        <v>478667.96875</v>
      </c>
      <c r="BR5" s="15">
        <f>$AH$5</f>
        <v>47153.3125</v>
      </c>
      <c r="BS5" s="15">
        <f>$AI$5</f>
        <v>4796.875</v>
      </c>
      <c r="BT5" s="3">
        <f>$AJ$5</f>
        <v>516.25</v>
      </c>
      <c r="BU5" s="3">
        <f>$AK$5</f>
        <v>62.5</v>
      </c>
      <c r="BV5" s="3">
        <f>$AL$5</f>
        <v>11</v>
      </c>
      <c r="BX5" s="15">
        <f>$AB$5</f>
        <v>65274646482.739258</v>
      </c>
      <c r="BY5" s="54" t="e">
        <f ca="1">$AX$5</f>
        <v>#NAME?</v>
      </c>
      <c r="BZ5" s="15">
        <f>$AD$5</f>
        <v>557713196.76953125</v>
      </c>
      <c r="CA5" s="15">
        <f>$AE$5</f>
        <v>52292010.7421875</v>
      </c>
      <c r="CB5" s="15">
        <f>$AF$5</f>
        <v>4963891.328125</v>
      </c>
      <c r="CC5" s="15">
        <f>$AG$5</f>
        <v>478667.96875</v>
      </c>
      <c r="CD5" s="15">
        <f>$AH$5</f>
        <v>47153.3125</v>
      </c>
      <c r="CE5" s="15">
        <f>$AI$5</f>
        <v>4796.875</v>
      </c>
      <c r="CF5" s="3">
        <f>$AJ$5</f>
        <v>516.25</v>
      </c>
      <c r="CG5" s="3">
        <f>$AK$5</f>
        <v>62.5</v>
      </c>
      <c r="CH5" s="3">
        <f>$AL$5</f>
        <v>11</v>
      </c>
      <c r="CJ5" s="15">
        <f>$AB$5</f>
        <v>65274646482.739258</v>
      </c>
      <c r="CK5" s="15">
        <f>$AC$5</f>
        <v>6008391015.1855469</v>
      </c>
      <c r="CL5" s="54" t="e">
        <f ca="1">$AX$5</f>
        <v>#NAME?</v>
      </c>
      <c r="CM5" s="15">
        <f>$AE$5</f>
        <v>52292010.7421875</v>
      </c>
      <c r="CN5" s="15">
        <f>$AF$5</f>
        <v>4963891.328125</v>
      </c>
      <c r="CO5" s="15">
        <f>$AG$5</f>
        <v>478667.96875</v>
      </c>
      <c r="CP5" s="15">
        <f>$AH$5</f>
        <v>47153.3125</v>
      </c>
      <c r="CQ5" s="15">
        <f>$AI$5</f>
        <v>4796.875</v>
      </c>
      <c r="CR5" s="3">
        <f>$AJ$5</f>
        <v>516.25</v>
      </c>
      <c r="CS5" s="3">
        <f>$AK$5</f>
        <v>62.5</v>
      </c>
      <c r="CT5" s="3">
        <f>$AL$5</f>
        <v>11</v>
      </c>
      <c r="CV5" s="15">
        <f>$AB$5</f>
        <v>65274646482.739258</v>
      </c>
      <c r="CW5" s="15">
        <f>$AC$5</f>
        <v>6008391015.1855469</v>
      </c>
      <c r="CX5" s="15">
        <f>$AD$5</f>
        <v>557713196.76953125</v>
      </c>
      <c r="CY5" s="54" t="e">
        <f ca="1">$AX$5</f>
        <v>#NAME?</v>
      </c>
      <c r="CZ5" s="15">
        <f>$AF$5</f>
        <v>4963891.328125</v>
      </c>
      <c r="DA5" s="15">
        <f>$AG$5</f>
        <v>478667.96875</v>
      </c>
      <c r="DB5" s="15">
        <f>$AH$5</f>
        <v>47153.3125</v>
      </c>
      <c r="DC5" s="15">
        <f>$AI$5</f>
        <v>4796.875</v>
      </c>
      <c r="DD5" s="3">
        <f>$AJ$5</f>
        <v>516.25</v>
      </c>
      <c r="DE5" s="3">
        <f>$AK$5</f>
        <v>62.5</v>
      </c>
      <c r="DF5" s="3">
        <f>$AL$5</f>
        <v>11</v>
      </c>
      <c r="DH5" s="15">
        <f>$AB$5</f>
        <v>65274646482.739258</v>
      </c>
      <c r="DI5" s="15">
        <f>$AC$5</f>
        <v>6008391015.1855469</v>
      </c>
      <c r="DJ5" s="15">
        <f>$AD$5</f>
        <v>557713196.76953125</v>
      </c>
      <c r="DK5" s="15">
        <f>$AE$5</f>
        <v>52292010.7421875</v>
      </c>
      <c r="DL5" s="54" t="e">
        <f ca="1">$AX$5</f>
        <v>#NAME?</v>
      </c>
      <c r="DM5" s="15">
        <f>$AG$5</f>
        <v>478667.96875</v>
      </c>
      <c r="DN5" s="15">
        <f>$AH$5</f>
        <v>47153.3125</v>
      </c>
      <c r="DO5" s="15">
        <f>$AI$5</f>
        <v>4796.875</v>
      </c>
      <c r="DP5" s="3">
        <f>$AJ$5</f>
        <v>516.25</v>
      </c>
      <c r="DQ5" s="3">
        <f>$AK$5</f>
        <v>62.5</v>
      </c>
      <c r="DR5" s="3">
        <f>$AL$5</f>
        <v>11</v>
      </c>
      <c r="DT5" s="15">
        <f>$AB$5</f>
        <v>65274646482.739258</v>
      </c>
      <c r="DU5" s="15">
        <f>$AC$5</f>
        <v>6008391015.1855469</v>
      </c>
      <c r="DV5" s="15">
        <f>$AD$5</f>
        <v>557713196.76953125</v>
      </c>
      <c r="DW5" s="15">
        <f>$AE$5</f>
        <v>52292010.7421875</v>
      </c>
      <c r="DX5" s="15">
        <f>$AF$5</f>
        <v>4963891.328125</v>
      </c>
      <c r="DY5" s="54" t="e">
        <f ca="1">$AX$5</f>
        <v>#NAME?</v>
      </c>
      <c r="DZ5" s="15">
        <f>$AH$5</f>
        <v>47153.3125</v>
      </c>
      <c r="EA5" s="15">
        <f>$AI$5</f>
        <v>4796.875</v>
      </c>
      <c r="EB5" s="3">
        <f>$AJ$5</f>
        <v>516.25</v>
      </c>
      <c r="EC5" s="3">
        <f>$AK$5</f>
        <v>62.5</v>
      </c>
      <c r="ED5" s="3">
        <f>$AL$5</f>
        <v>11</v>
      </c>
      <c r="EF5" s="15">
        <f>$AB$5</f>
        <v>65274646482.739258</v>
      </c>
      <c r="EG5" s="15">
        <f>$AC$5</f>
        <v>6008391015.1855469</v>
      </c>
      <c r="EH5" s="15">
        <f>$AD$5</f>
        <v>557713196.76953125</v>
      </c>
      <c r="EI5" s="15">
        <f>$AE$5</f>
        <v>52292010.7421875</v>
      </c>
      <c r="EJ5" s="15">
        <f>$AF$5</f>
        <v>4963891.328125</v>
      </c>
      <c r="EK5" s="15">
        <f>$AG$5</f>
        <v>478667.96875</v>
      </c>
      <c r="EL5" s="54" t="e">
        <f ca="1">$AX$5</f>
        <v>#NAME?</v>
      </c>
      <c r="EM5" s="15">
        <f>$AI$5</f>
        <v>4796.875</v>
      </c>
      <c r="EN5" s="3">
        <f>$AJ$5</f>
        <v>516.25</v>
      </c>
      <c r="EO5" s="3">
        <f>$AK$5</f>
        <v>62.5</v>
      </c>
      <c r="EP5" s="3">
        <f>$AL$5</f>
        <v>11</v>
      </c>
      <c r="ER5" s="15">
        <f>$AB$5</f>
        <v>65274646482.739258</v>
      </c>
      <c r="ES5" s="15">
        <f>$AC$5</f>
        <v>6008391015.1855469</v>
      </c>
      <c r="ET5" s="15">
        <f>$AD$5</f>
        <v>557713196.76953125</v>
      </c>
      <c r="EU5" s="15">
        <f>$AE$5</f>
        <v>52292010.7421875</v>
      </c>
      <c r="EV5" s="15">
        <f>$AF$5</f>
        <v>4963891.328125</v>
      </c>
      <c r="EW5" s="15">
        <f>$AG$5</f>
        <v>478667.96875</v>
      </c>
      <c r="EX5" s="15">
        <f>$AH$5</f>
        <v>47153.3125</v>
      </c>
      <c r="EY5" s="54" t="e">
        <f ca="1">$AX$5</f>
        <v>#NAME?</v>
      </c>
      <c r="EZ5" s="3">
        <f>$AJ$5</f>
        <v>516.25</v>
      </c>
      <c r="FA5" s="3">
        <f>$AK$5</f>
        <v>62.5</v>
      </c>
      <c r="FB5" s="3">
        <f>$AL$5</f>
        <v>11</v>
      </c>
      <c r="FD5" s="15">
        <f>$AB$5</f>
        <v>65274646482.739258</v>
      </c>
      <c r="FE5" s="15">
        <f>$AC$5</f>
        <v>6008391015.1855469</v>
      </c>
      <c r="FF5" s="15">
        <f>$AD$5</f>
        <v>557713196.76953125</v>
      </c>
      <c r="FG5" s="15">
        <f>$AE$5</f>
        <v>52292010.7421875</v>
      </c>
      <c r="FH5" s="15">
        <f>$AF$5</f>
        <v>4963891.328125</v>
      </c>
      <c r="FI5" s="15">
        <f>$AG$5</f>
        <v>478667.96875</v>
      </c>
      <c r="FJ5" s="15">
        <f>$AH$5</f>
        <v>47153.3125</v>
      </c>
      <c r="FK5" s="15">
        <f>$AI$5</f>
        <v>4796.875</v>
      </c>
      <c r="FL5" s="54" t="e">
        <f ca="1">$AX$5</f>
        <v>#NAME?</v>
      </c>
      <c r="FM5" s="3">
        <f>$AK$5</f>
        <v>62.5</v>
      </c>
      <c r="FN5" s="3">
        <f>$AL$5</f>
        <v>11</v>
      </c>
      <c r="FP5" s="15">
        <f>$AB$5</f>
        <v>65274646482.739258</v>
      </c>
      <c r="FQ5" s="15">
        <f>$AC$5</f>
        <v>6008391015.1855469</v>
      </c>
      <c r="FR5" s="15">
        <f>$AD$5</f>
        <v>557713196.76953125</v>
      </c>
      <c r="FS5" s="15">
        <f>$AE$5</f>
        <v>52292010.7421875</v>
      </c>
      <c r="FT5" s="15">
        <f>$AF$5</f>
        <v>4963891.328125</v>
      </c>
      <c r="FU5" s="15">
        <f>$AG$5</f>
        <v>478667.96875</v>
      </c>
      <c r="FV5" s="15">
        <f>$AH$5</f>
        <v>47153.3125</v>
      </c>
      <c r="FW5" s="15">
        <f>$AI$5</f>
        <v>4796.875</v>
      </c>
      <c r="FX5" s="3">
        <f>$AJ$5</f>
        <v>516.25</v>
      </c>
      <c r="FY5" s="54" t="e">
        <f ca="1">$AX$5</f>
        <v>#NAME?</v>
      </c>
      <c r="FZ5" s="3">
        <f>$AL$5</f>
        <v>11</v>
      </c>
      <c r="GB5" s="15">
        <f>$AB$5</f>
        <v>65274646482.739258</v>
      </c>
      <c r="GC5" s="15">
        <f>$AC$5</f>
        <v>6008391015.1855469</v>
      </c>
      <c r="GD5" s="15">
        <f>$AD$5</f>
        <v>557713196.76953125</v>
      </c>
      <c r="GE5" s="15">
        <f>$AE$5</f>
        <v>52292010.7421875</v>
      </c>
      <c r="GF5" s="15">
        <f>$AF$5</f>
        <v>4963891.328125</v>
      </c>
      <c r="GG5" s="15">
        <f>$AG$5</f>
        <v>478667.96875</v>
      </c>
      <c r="GH5" s="15">
        <f>$AH$5</f>
        <v>47153.3125</v>
      </c>
      <c r="GI5" s="15">
        <f>$AI$5</f>
        <v>4796.875</v>
      </c>
      <c r="GJ5" s="3">
        <f>$AJ$5</f>
        <v>516.25</v>
      </c>
      <c r="GK5" s="3">
        <f>$AK$5</f>
        <v>62.5</v>
      </c>
      <c r="GL5" s="54" t="e">
        <f ca="1">$AX$5</f>
        <v>#NAME?</v>
      </c>
      <c r="GX5" s="3" t="e">
        <f ca="1">FL4/BH4</f>
        <v>#NAME?</v>
      </c>
      <c r="GZ5" s="6"/>
      <c r="HA5" s="3" t="e">
        <f ca="1">FK4/BG4</f>
        <v>#NAME?</v>
      </c>
      <c r="HC5" s="6"/>
      <c r="HD5" s="3" t="e">
        <f ca="1">FJ4/BF4</f>
        <v>#NAME?</v>
      </c>
      <c r="HG5" s="3" t="e">
        <f ca="1">EW4/BE4</f>
        <v>#NAME?</v>
      </c>
      <c r="HJ5" s="3" t="e">
        <f ca="1">EJ4/BD4</f>
        <v>#NAME?</v>
      </c>
      <c r="HM5" s="3" t="e">
        <f ca="1">DW4/BC4</f>
        <v>#NAME?</v>
      </c>
      <c r="HP5" s="3" t="e">
        <f ca="1">DJ4/BB4</f>
        <v>#NAME?</v>
      </c>
      <c r="HS5" s="3" t="e">
        <f ca="1">CW4/BA4</f>
        <v>#NAME?</v>
      </c>
      <c r="HV5" s="110" t="e">
        <f ca="1">CV4/$AZ$4</f>
        <v>#NAME?</v>
      </c>
      <c r="HX5" s="6" t="s">
        <v>23</v>
      </c>
      <c r="HY5" s="55" t="e">
        <f ca="1">AVERAGE($O$6:$O$16)</f>
        <v>#NAME?</v>
      </c>
      <c r="HZ5" s="55" t="e">
        <f ca="1">AVERAGE($N$6:$N$16)</f>
        <v>#NAME?</v>
      </c>
      <c r="IA5" s="55" t="e">
        <f ca="1">AVERAGE($M$6:$M$16)</f>
        <v>#NAME?</v>
      </c>
      <c r="IB5" s="55" t="e">
        <f ca="1">AVERAGE($L$6:$L$16)</f>
        <v>#NAME?</v>
      </c>
      <c r="IC5" s="55" t="e">
        <f ca="1">AVERAGE($K$6:$K$16)</f>
        <v>#NAME?</v>
      </c>
      <c r="ID5" s="55" t="e">
        <f ca="1">AVERAGE($J$6:$J$16)</f>
        <v>#NAME?</v>
      </c>
      <c r="IE5" s="55" t="e">
        <f ca="1">AVERAGE($I$6:$I$16)</f>
        <v>#NAME?</v>
      </c>
      <c r="IF5" s="55" t="e">
        <f ca="1">AVERAGE($H$6:$H$16)</f>
        <v>#NAME?</v>
      </c>
      <c r="IG5" s="55" t="e">
        <f ca="1">AVERAGE($G$6:$G$16)</f>
        <v>#NAME?</v>
      </c>
      <c r="IH5" s="55" t="e">
        <f ca="1">AVERAGE($F$6:$F$16)</f>
        <v>#NAME?</v>
      </c>
      <c r="II5" s="55" t="e">
        <f ca="1">AVERAGE(AX6:AX16)</f>
        <v>#NAME?</v>
      </c>
      <c r="IK5" s="17" t="str">
        <f>$D$5</f>
        <v>AÑO</v>
      </c>
      <c r="IL5" s="18">
        <v>1</v>
      </c>
      <c r="IM5" s="18">
        <f>IL5+1</f>
        <v>2</v>
      </c>
      <c r="IN5" s="18">
        <f t="shared" ref="IN5:IT5" si="10">IM5+1</f>
        <v>3</v>
      </c>
      <c r="IO5" s="18">
        <f t="shared" si="10"/>
        <v>4</v>
      </c>
      <c r="IP5" s="18">
        <f t="shared" si="10"/>
        <v>5</v>
      </c>
      <c r="IQ5" s="18">
        <f t="shared" si="10"/>
        <v>6</v>
      </c>
      <c r="IR5" s="18">
        <f t="shared" si="10"/>
        <v>7</v>
      </c>
      <c r="IS5" s="18">
        <f t="shared" si="10"/>
        <v>8</v>
      </c>
      <c r="IT5" s="18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  <c r="JG5" s="17" t="str">
        <f>$D$5</f>
        <v>AÑO</v>
      </c>
      <c r="JH5" s="19">
        <v>1</v>
      </c>
      <c r="JI5" s="19">
        <f>JH5+1</f>
        <v>2</v>
      </c>
      <c r="JJ5" s="19">
        <f t="shared" ref="JJ5:JP5" si="12">JI5+1</f>
        <v>3</v>
      </c>
      <c r="JK5" s="19">
        <f t="shared" si="12"/>
        <v>4</v>
      </c>
      <c r="JL5" s="19">
        <f t="shared" si="12"/>
        <v>5</v>
      </c>
      <c r="JM5" s="19">
        <f t="shared" si="12"/>
        <v>6</v>
      </c>
      <c r="JN5" s="19">
        <f t="shared" si="12"/>
        <v>7</v>
      </c>
      <c r="JO5" s="19">
        <f t="shared" si="12"/>
        <v>8</v>
      </c>
      <c r="JP5" s="19">
        <f t="shared" si="12"/>
        <v>9</v>
      </c>
      <c r="JR5" s="17" t="str">
        <f>$D$5</f>
        <v>AÑO</v>
      </c>
      <c r="JS5" s="19">
        <v>1</v>
      </c>
      <c r="JT5" s="19">
        <f>JS5+1</f>
        <v>2</v>
      </c>
      <c r="JU5" s="19">
        <f t="shared" ref="JU5:KA5" si="13">JT5+1</f>
        <v>3</v>
      </c>
      <c r="JV5" s="19">
        <f t="shared" si="13"/>
        <v>4</v>
      </c>
      <c r="JW5" s="19">
        <f t="shared" si="13"/>
        <v>5</v>
      </c>
      <c r="JX5" s="19">
        <f t="shared" si="13"/>
        <v>6</v>
      </c>
      <c r="JY5" s="19">
        <f t="shared" si="13"/>
        <v>7</v>
      </c>
      <c r="JZ5" s="19">
        <f t="shared" si="13"/>
        <v>8</v>
      </c>
      <c r="KA5" s="19">
        <f t="shared" si="13"/>
        <v>9</v>
      </c>
      <c r="KC5" s="17" t="str">
        <f>$D$5</f>
        <v>AÑO</v>
      </c>
      <c r="KD5" s="19">
        <v>1</v>
      </c>
      <c r="KE5" s="19">
        <f>KD5+1</f>
        <v>2</v>
      </c>
      <c r="KF5" s="19">
        <f t="shared" ref="KF5:KL5" si="14">KE5+1</f>
        <v>3</v>
      </c>
      <c r="KG5" s="19">
        <f t="shared" si="14"/>
        <v>4</v>
      </c>
      <c r="KH5" s="19">
        <f t="shared" si="14"/>
        <v>5</v>
      </c>
      <c r="KI5" s="19">
        <f t="shared" si="14"/>
        <v>6</v>
      </c>
      <c r="KJ5" s="19">
        <f t="shared" si="14"/>
        <v>7</v>
      </c>
      <c r="KK5" s="19">
        <f t="shared" si="14"/>
        <v>8</v>
      </c>
      <c r="KL5" s="19">
        <f t="shared" si="14"/>
        <v>9</v>
      </c>
      <c r="KO5"/>
      <c r="KP5"/>
      <c r="KQ5" s="187">
        <f t="shared" si="6"/>
        <v>1.07</v>
      </c>
      <c r="KR5" s="183" t="e">
        <f t="shared" ca="1" si="6"/>
        <v>#NAME?</v>
      </c>
      <c r="KS5">
        <f t="shared" ref="KS5:KS14" si="15">POWER(KQ5,2)</f>
        <v>1.1449</v>
      </c>
      <c r="KT5" t="e">
        <f t="shared" ref="KT5:KT14" ca="1" si="16">LN(KR5)</f>
        <v>#NAME?</v>
      </c>
      <c r="KU5" t="e">
        <f t="shared" ref="KU5:KU14" ca="1" si="17">KQ5*KT5</f>
        <v>#NAME?</v>
      </c>
      <c r="KV5" s="49" t="e">
        <f t="shared" ref="KV5:KV14" ca="1" si="18">$LK$14*EXP($LK$8*KQ5)</f>
        <v>#NAME?</v>
      </c>
      <c r="KW5" t="e">
        <f t="shared" ref="KW5:KW14" ca="1" si="19">POWER(KV5-$KV$1,2)</f>
        <v>#NAME?</v>
      </c>
      <c r="KX5" t="e">
        <f t="shared" ref="KX5:KX14" ca="1" si="20">POWER(KR5-$KR$1,2)</f>
        <v>#NAME?</v>
      </c>
      <c r="KY5">
        <f t="shared" ref="KY5:KY14" si="21">LN(KQ5)</f>
        <v>6.7658648473814864E-2</v>
      </c>
      <c r="KZ5">
        <f t="shared" ref="KZ5:KZ14" si="22">POWER(KY5,2)</f>
        <v>4.5776927133032502E-3</v>
      </c>
      <c r="LA5" t="e">
        <f t="shared" ref="LA5:LA14" ca="1" si="23">KY5*KT5</f>
        <v>#NAME?</v>
      </c>
      <c r="LB5" s="49" t="e">
        <f t="shared" ref="LB5:LB14" ca="1" si="24">$LT$14*POWER(KQ5,$LT$6)</f>
        <v>#NUM!</v>
      </c>
      <c r="LC5" t="e">
        <f t="shared" ref="LC5:LC14" ca="1" si="25">POWER(LB5-$LB$1,2)</f>
        <v>#NUM!</v>
      </c>
      <c r="LD5"/>
      <c r="LE5"/>
      <c r="LF5"/>
      <c r="LG5"/>
      <c r="LH5"/>
      <c r="LI5"/>
      <c r="LJ5"/>
      <c r="LK5"/>
      <c r="LM5"/>
      <c r="LQ5" s="3" t="e">
        <f ca="1">$LA$2</f>
        <v>#NUM!</v>
      </c>
      <c r="LR5" s="3" t="e">
        <f>$KY$2</f>
        <v>#NUM!</v>
      </c>
      <c r="LS5" s="3" t="e">
        <f ca="1">MDETERM(LQ4:LR5)</f>
        <v>#NAME?</v>
      </c>
    </row>
    <row r="6" spans="1:332" ht="15.75" thickBot="1">
      <c r="A6" s="33">
        <f>COUNT(D6)/$B$4*$B$1</f>
        <v>1</v>
      </c>
      <c r="B6" s="3">
        <v>1</v>
      </c>
      <c r="C6" s="3">
        <f>D6</f>
        <v>0</v>
      </c>
      <c r="D6" s="4">
        <f>SALIDA!D6</f>
        <v>0</v>
      </c>
      <c r="E6" s="59" t="e">
        <f ca="1">SALIDA!E6-'MODELO DE 10o. GRADO'!F6</f>
        <v>#NAME?</v>
      </c>
      <c r="F6" s="20" t="e">
        <f t="shared" ref="F6:F40" ca="1" si="26">$GR$3*C6+$GR$9</f>
        <v>#NAME?</v>
      </c>
      <c r="G6" s="20" t="e">
        <f t="shared" ref="G6:G40" ca="1" si="27">$GX$5*POWER(C6,2)+$GX$17*C6+$GX$30</f>
        <v>#NAME?</v>
      </c>
      <c r="H6" s="20" t="e">
        <f t="shared" ref="H6:H40" ca="1" si="28">$HA$3*POWER(C6,3)+$HA$5*POWER(C6,2)+$HA$7*C6+$HA$9</f>
        <v>#NAME?</v>
      </c>
      <c r="I6" s="20" t="e">
        <f t="shared" ref="I6:I40" ca="1" si="29">$HD$3*POWER(C6,4)+$HD$4*POWER(C6,3)+$HD$5*POWER(C6,2)+$HD$6*C6+$HD$7</f>
        <v>#NAME?</v>
      </c>
      <c r="J6" s="20" t="e">
        <f t="shared" ref="J6:J40" ca="1" si="30">$HG$3*POWER(C6,5)+$HG$4*POWER(C6,4)+$HG$5*POWER(C6,3)+$HG$6*POWER(C6,2)+$HG$7*C6+$HG$8</f>
        <v>#NAME?</v>
      </c>
      <c r="K6" s="20" t="e">
        <f t="shared" ref="K6:K40" ca="1" si="31">$HJ$3*POWER(C6,6)+$HJ$4*POWER(C6,5)+$HJ$5*POWER(C6,4)+$HJ$6*POWER(C6,3)+$HJ$7*POWER(C6,2)+$HJ$8*C6+$HJ$9</f>
        <v>#NAME?</v>
      </c>
      <c r="L6" s="20" t="e">
        <f t="shared" ref="L6:L40" ca="1" si="32">$HM$3*POWER(C6,7)+$HM$4*POWER(C6,6)+$HM$5*POWER(C6,5)+$HM$6*POWER(C6,4)+$HM$7*POWER(C6,3)+$HM$8*POWER(C6,2)+$HM$9*C6+$HM$10</f>
        <v>#NAME?</v>
      </c>
      <c r="M6" s="20" t="e">
        <f t="shared" ref="M6:M40" ca="1" si="33">$HP$3*POWER(C6,8)+$HP$4*POWER(C6,7)+$HP$5*POWER(C6,6)+$HP$6*POWER(C6,5)+$HP$7*POWER(C6,4)+$HP$8*POWER(C6,3)+$HP$9*POWER(C6,2)+$HP$10*C6+$HP$11</f>
        <v>#NAME?</v>
      </c>
      <c r="N6" s="20" t="e">
        <f t="shared" ref="N6:N40" ca="1" si="34">$HS$3*POWER(C6,9)+$HS$4*POWER(C6,8)+$HS$5*POWER(C6,7)+$HS$6*POWER(C6,6)+$HS$7*POWER(C6,5)+$HS$8*POWER(C6,4)+$HS$9*POWER(C6,3)+$HS$10*POWER(C6,2)+$HS$11*C6+$HS$12</f>
        <v>#NAME?</v>
      </c>
      <c r="O6" s="20" t="e">
        <f ca="1">$HV$2*POWER(C6,10)+$HV$3*POWER(C6,9)+$HV$4*POWER(C6,8)+$HV$5*POWER(C6,7)+$HV$6*POWER(C6,6)+$HV$7*POWER(C6,5)+$HV$8*POWER(C6,4)+$HV$9*POWER(C6,3)+$HV$10*POWER(C6,2)+$HV$11*C6+$HV$12</f>
        <v>#NAME?</v>
      </c>
      <c r="P6" s="20" t="e">
        <f ca="1">$LK$14*EXP($LK$8*D6)</f>
        <v>#NAME?</v>
      </c>
      <c r="Q6" s="20" t="e">
        <f ca="1">$LT$14*POWER(D6,$LT$6)</f>
        <v>#NUM!</v>
      </c>
      <c r="R6" s="21">
        <f t="shared" ref="R6:AI16" si="35">POWER($C6,R$1)</f>
        <v>0</v>
      </c>
      <c r="S6" s="21">
        <f t="shared" si="35"/>
        <v>0</v>
      </c>
      <c r="T6" s="21">
        <f t="shared" si="35"/>
        <v>0</v>
      </c>
      <c r="U6" s="21">
        <f t="shared" si="35"/>
        <v>0</v>
      </c>
      <c r="V6" s="21">
        <f t="shared" si="35"/>
        <v>0</v>
      </c>
      <c r="W6" s="21">
        <f t="shared" si="35"/>
        <v>0</v>
      </c>
      <c r="X6" s="21">
        <f t="shared" si="35"/>
        <v>0</v>
      </c>
      <c r="Y6" s="21">
        <f t="shared" si="35"/>
        <v>0</v>
      </c>
      <c r="Z6" s="21">
        <f t="shared" si="35"/>
        <v>0</v>
      </c>
      <c r="AA6" s="21">
        <f t="shared" si="35"/>
        <v>0</v>
      </c>
      <c r="AB6" s="21">
        <f t="shared" si="35"/>
        <v>0</v>
      </c>
      <c r="AC6" s="21">
        <f t="shared" si="35"/>
        <v>0</v>
      </c>
      <c r="AD6" s="21">
        <f t="shared" si="35"/>
        <v>0</v>
      </c>
      <c r="AE6" s="21">
        <f t="shared" si="35"/>
        <v>0</v>
      </c>
      <c r="AF6" s="21">
        <f t="shared" si="35"/>
        <v>0</v>
      </c>
      <c r="AG6" s="21">
        <f t="shared" si="35"/>
        <v>0</v>
      </c>
      <c r="AH6" s="21">
        <f t="shared" si="35"/>
        <v>0</v>
      </c>
      <c r="AI6" s="21">
        <f t="shared" si="35"/>
        <v>0</v>
      </c>
      <c r="AJ6" s="21">
        <f t="shared" ref="AJ6:AJ16" si="36">POWER($C6,AJ$1)</f>
        <v>0</v>
      </c>
      <c r="AK6" s="32">
        <f>C6</f>
        <v>0</v>
      </c>
      <c r="AL6" s="21">
        <f t="shared" ref="AL6:AL14" si="37">COUNT(C6)</f>
        <v>1</v>
      </c>
      <c r="AM6" s="22"/>
      <c r="AN6" s="109" t="e">
        <f t="shared" ref="AN6:AW16" ca="1" si="38">PRODUCT(AB6,$AX6)</f>
        <v>#NAME?</v>
      </c>
      <c r="AO6" s="109" t="e">
        <f t="shared" ca="1" si="38"/>
        <v>#NAME?</v>
      </c>
      <c r="AP6" s="3" t="e">
        <f t="shared" ca="1" si="38"/>
        <v>#NAME?</v>
      </c>
      <c r="AQ6" s="3" t="e">
        <f t="shared" ca="1" si="38"/>
        <v>#NAME?</v>
      </c>
      <c r="AR6" s="3" t="e">
        <f t="shared" ca="1" si="38"/>
        <v>#NAME?</v>
      </c>
      <c r="AS6" s="3" t="e">
        <f t="shared" ca="1" si="38"/>
        <v>#NAME?</v>
      </c>
      <c r="AT6" s="3" t="e">
        <f t="shared" ca="1" si="38"/>
        <v>#NAME?</v>
      </c>
      <c r="AU6" s="3" t="e">
        <f t="shared" ca="1" si="38"/>
        <v>#NAME?</v>
      </c>
      <c r="AV6" s="3" t="e">
        <f t="shared" ca="1" si="38"/>
        <v>#NAME?</v>
      </c>
      <c r="AW6" s="3" t="e">
        <f t="shared" ca="1" si="38"/>
        <v>#NAME?</v>
      </c>
      <c r="AX6" s="3" t="e">
        <f t="shared" ref="AX6:AX14" ca="1" si="39">E6</f>
        <v>#NAME?</v>
      </c>
      <c r="AZ6" s="15">
        <f>$AA$5</f>
        <v>714164124242.85889</v>
      </c>
      <c r="BA6" s="15">
        <f>$AB$5</f>
        <v>65274646482.739258</v>
      </c>
      <c r="BB6" s="15">
        <f>$AC$5</f>
        <v>6008391015.1855469</v>
      </c>
      <c r="BC6" s="15">
        <f>$AD$5</f>
        <v>557713196.76953125</v>
      </c>
      <c r="BD6" s="15">
        <f>$AE$5</f>
        <v>52292010.7421875</v>
      </c>
      <c r="BE6" s="15">
        <f>$AF$5</f>
        <v>4963891.328125</v>
      </c>
      <c r="BF6" s="15">
        <f>$AG$5</f>
        <v>478667.96875</v>
      </c>
      <c r="BG6" s="15">
        <f>$AH$5</f>
        <v>47153.3125</v>
      </c>
      <c r="BH6" s="3">
        <f>$AI$5</f>
        <v>4796.875</v>
      </c>
      <c r="BI6" s="3">
        <f>$AJ$5</f>
        <v>516.25</v>
      </c>
      <c r="BJ6" s="3">
        <f>$AK$5</f>
        <v>62.5</v>
      </c>
      <c r="BL6" s="54" t="e">
        <f ca="1">$AW$5</f>
        <v>#NAME?</v>
      </c>
      <c r="BM6" s="15">
        <f>$AB$5</f>
        <v>65274646482.739258</v>
      </c>
      <c r="BN6" s="15">
        <f>$AC$5</f>
        <v>6008391015.1855469</v>
      </c>
      <c r="BO6" s="15">
        <f>$AD$5</f>
        <v>557713196.76953125</v>
      </c>
      <c r="BP6" s="15">
        <f>$AE$5</f>
        <v>52292010.7421875</v>
      </c>
      <c r="BQ6" s="15">
        <f>$AF$5</f>
        <v>4963891.328125</v>
      </c>
      <c r="BR6" s="15">
        <f>$AG$5</f>
        <v>478667.96875</v>
      </c>
      <c r="BS6" s="15">
        <f>$AH$5</f>
        <v>47153.3125</v>
      </c>
      <c r="BT6" s="3">
        <f>$AI$5</f>
        <v>4796.875</v>
      </c>
      <c r="BU6" s="3">
        <f>$AJ$5</f>
        <v>516.25</v>
      </c>
      <c r="BV6" s="3">
        <f>$AK$5</f>
        <v>62.5</v>
      </c>
      <c r="BX6" s="15">
        <f>$AA$5</f>
        <v>714164124242.85889</v>
      </c>
      <c r="BY6" s="54" t="e">
        <f ca="1">$AW$5</f>
        <v>#NAME?</v>
      </c>
      <c r="BZ6" s="15">
        <f>$AC$5</f>
        <v>6008391015.1855469</v>
      </c>
      <c r="CA6" s="15">
        <f>$AD$5</f>
        <v>557713196.76953125</v>
      </c>
      <c r="CB6" s="15">
        <f>$AE$5</f>
        <v>52292010.7421875</v>
      </c>
      <c r="CC6" s="15">
        <f>$AF$5</f>
        <v>4963891.328125</v>
      </c>
      <c r="CD6" s="15">
        <f>$AG$5</f>
        <v>478667.96875</v>
      </c>
      <c r="CE6" s="15">
        <f>$AH$5</f>
        <v>47153.3125</v>
      </c>
      <c r="CF6" s="3">
        <f>$AI$5</f>
        <v>4796.875</v>
      </c>
      <c r="CG6" s="3">
        <f>$AJ$5</f>
        <v>516.25</v>
      </c>
      <c r="CH6" s="3">
        <f>$AK$5</f>
        <v>62.5</v>
      </c>
      <c r="CJ6" s="15">
        <f>$AA$5</f>
        <v>714164124242.85889</v>
      </c>
      <c r="CK6" s="15">
        <f>$AB$5</f>
        <v>65274646482.739258</v>
      </c>
      <c r="CL6" s="54" t="e">
        <f ca="1">$AW$5</f>
        <v>#NAME?</v>
      </c>
      <c r="CM6" s="15">
        <f>$AD$5</f>
        <v>557713196.76953125</v>
      </c>
      <c r="CN6" s="15">
        <f>$AE$5</f>
        <v>52292010.7421875</v>
      </c>
      <c r="CO6" s="15">
        <f>$AF$5</f>
        <v>4963891.328125</v>
      </c>
      <c r="CP6" s="15">
        <f>$AG$5</f>
        <v>478667.96875</v>
      </c>
      <c r="CQ6" s="15">
        <f>$AH$5</f>
        <v>47153.3125</v>
      </c>
      <c r="CR6" s="3">
        <f>$AI$5</f>
        <v>4796.875</v>
      </c>
      <c r="CS6" s="3">
        <f>$AJ$5</f>
        <v>516.25</v>
      </c>
      <c r="CT6" s="3">
        <f>$AK$5</f>
        <v>62.5</v>
      </c>
      <c r="CV6" s="15">
        <f>$AA$5</f>
        <v>714164124242.85889</v>
      </c>
      <c r="CW6" s="15">
        <f>$AB$5</f>
        <v>65274646482.739258</v>
      </c>
      <c r="CX6" s="15">
        <f>$AC$5</f>
        <v>6008391015.1855469</v>
      </c>
      <c r="CY6" s="54" t="e">
        <f ca="1">$AW$5</f>
        <v>#NAME?</v>
      </c>
      <c r="CZ6" s="15">
        <f>$AE$5</f>
        <v>52292010.7421875</v>
      </c>
      <c r="DA6" s="15">
        <f>$AF$5</f>
        <v>4963891.328125</v>
      </c>
      <c r="DB6" s="15">
        <f>$AG$5</f>
        <v>478667.96875</v>
      </c>
      <c r="DC6" s="15">
        <f>$AH$5</f>
        <v>47153.3125</v>
      </c>
      <c r="DD6" s="3">
        <f>$AI$5</f>
        <v>4796.875</v>
      </c>
      <c r="DE6" s="3">
        <f>$AJ$5</f>
        <v>516.25</v>
      </c>
      <c r="DF6" s="3">
        <f>$AK$5</f>
        <v>62.5</v>
      </c>
      <c r="DH6" s="15">
        <f>$AA$5</f>
        <v>714164124242.85889</v>
      </c>
      <c r="DI6" s="15">
        <f>$AB$5</f>
        <v>65274646482.739258</v>
      </c>
      <c r="DJ6" s="15">
        <f>$AC$5</f>
        <v>6008391015.1855469</v>
      </c>
      <c r="DK6" s="15">
        <f>$AD$5</f>
        <v>557713196.76953125</v>
      </c>
      <c r="DL6" s="54" t="e">
        <f ca="1">$AW$5</f>
        <v>#NAME?</v>
      </c>
      <c r="DM6" s="15">
        <f>$AF$5</f>
        <v>4963891.328125</v>
      </c>
      <c r="DN6" s="15">
        <f>$AG$5</f>
        <v>478667.96875</v>
      </c>
      <c r="DO6" s="15">
        <f>$AH$5</f>
        <v>47153.3125</v>
      </c>
      <c r="DP6" s="3">
        <f>$AI$5</f>
        <v>4796.875</v>
      </c>
      <c r="DQ6" s="3">
        <f>$AJ$5</f>
        <v>516.25</v>
      </c>
      <c r="DR6" s="3">
        <f>$AK$5</f>
        <v>62.5</v>
      </c>
      <c r="DT6" s="15">
        <f>$AA$5</f>
        <v>714164124242.85889</v>
      </c>
      <c r="DU6" s="15">
        <f>$AB$5</f>
        <v>65274646482.739258</v>
      </c>
      <c r="DV6" s="15">
        <f>$AC$5</f>
        <v>6008391015.1855469</v>
      </c>
      <c r="DW6" s="15">
        <f>$AD$5</f>
        <v>557713196.76953125</v>
      </c>
      <c r="DX6" s="15">
        <f>$AE$5</f>
        <v>52292010.7421875</v>
      </c>
      <c r="DY6" s="54" t="e">
        <f ca="1">$AW$5</f>
        <v>#NAME?</v>
      </c>
      <c r="DZ6" s="15">
        <f>$AG$5</f>
        <v>478667.96875</v>
      </c>
      <c r="EA6" s="15">
        <f>$AH$5</f>
        <v>47153.3125</v>
      </c>
      <c r="EB6" s="3">
        <f>$AI$5</f>
        <v>4796.875</v>
      </c>
      <c r="EC6" s="3">
        <f>$AJ$5</f>
        <v>516.25</v>
      </c>
      <c r="ED6" s="3">
        <f>$AK$5</f>
        <v>62.5</v>
      </c>
      <c r="EF6" s="15">
        <f>$AA$5</f>
        <v>714164124242.85889</v>
      </c>
      <c r="EG6" s="15">
        <f>$AB$5</f>
        <v>65274646482.739258</v>
      </c>
      <c r="EH6" s="15">
        <f>$AC$5</f>
        <v>6008391015.1855469</v>
      </c>
      <c r="EI6" s="15">
        <f>$AD$5</f>
        <v>557713196.76953125</v>
      </c>
      <c r="EJ6" s="15">
        <f>$AE$5</f>
        <v>52292010.7421875</v>
      </c>
      <c r="EK6" s="15">
        <f>$AF$5</f>
        <v>4963891.328125</v>
      </c>
      <c r="EL6" s="54" t="e">
        <f ca="1">$AW$5</f>
        <v>#NAME?</v>
      </c>
      <c r="EM6" s="15">
        <f>$AH$5</f>
        <v>47153.3125</v>
      </c>
      <c r="EN6" s="3">
        <f>$AI$5</f>
        <v>4796.875</v>
      </c>
      <c r="EO6" s="3">
        <f>$AJ$5</f>
        <v>516.25</v>
      </c>
      <c r="EP6" s="3">
        <f>$AK$5</f>
        <v>62.5</v>
      </c>
      <c r="ER6" s="15">
        <f>$AA$5</f>
        <v>714164124242.85889</v>
      </c>
      <c r="ES6" s="15">
        <f>$AB$5</f>
        <v>65274646482.739258</v>
      </c>
      <c r="ET6" s="15">
        <f>$AC$5</f>
        <v>6008391015.1855469</v>
      </c>
      <c r="EU6" s="15">
        <f>$AD$5</f>
        <v>557713196.76953125</v>
      </c>
      <c r="EV6" s="15">
        <f>$AE$5</f>
        <v>52292010.7421875</v>
      </c>
      <c r="EW6" s="15">
        <f>$AF$5</f>
        <v>4963891.328125</v>
      </c>
      <c r="EX6" s="15">
        <f>$AG$5</f>
        <v>478667.96875</v>
      </c>
      <c r="EY6" s="54" t="e">
        <f ca="1">$AW$5</f>
        <v>#NAME?</v>
      </c>
      <c r="EZ6" s="3">
        <f>$AI$5</f>
        <v>4796.875</v>
      </c>
      <c r="FA6" s="3">
        <f>$AJ$5</f>
        <v>516.25</v>
      </c>
      <c r="FB6" s="3">
        <f>$AK$5</f>
        <v>62.5</v>
      </c>
      <c r="FD6" s="15">
        <f>$AA$5</f>
        <v>714164124242.85889</v>
      </c>
      <c r="FE6" s="15">
        <f>$AB$5</f>
        <v>65274646482.739258</v>
      </c>
      <c r="FF6" s="15">
        <f>$AC$5</f>
        <v>6008391015.1855469</v>
      </c>
      <c r="FG6" s="15">
        <f>$AD$5</f>
        <v>557713196.76953125</v>
      </c>
      <c r="FH6" s="15">
        <f>$AE$5</f>
        <v>52292010.7421875</v>
      </c>
      <c r="FI6" s="15">
        <f>$AF$5</f>
        <v>4963891.328125</v>
      </c>
      <c r="FJ6" s="15">
        <f>$AG$5</f>
        <v>478667.96875</v>
      </c>
      <c r="FK6" s="15">
        <f>$AH$5</f>
        <v>47153.3125</v>
      </c>
      <c r="FL6" s="54" t="e">
        <f ca="1">$AW$5</f>
        <v>#NAME?</v>
      </c>
      <c r="FM6" s="3">
        <f>$AJ$5</f>
        <v>516.25</v>
      </c>
      <c r="FN6" s="3">
        <f>$AK$5</f>
        <v>62.5</v>
      </c>
      <c r="FP6" s="15">
        <f>$AA$5</f>
        <v>714164124242.85889</v>
      </c>
      <c r="FQ6" s="15">
        <f>$AB$5</f>
        <v>65274646482.739258</v>
      </c>
      <c r="FR6" s="15">
        <f>$AC$5</f>
        <v>6008391015.1855469</v>
      </c>
      <c r="FS6" s="15">
        <f>$AD$5</f>
        <v>557713196.76953125</v>
      </c>
      <c r="FT6" s="15">
        <f>$AE$5</f>
        <v>52292010.7421875</v>
      </c>
      <c r="FU6" s="15">
        <f>$AF$5</f>
        <v>4963891.328125</v>
      </c>
      <c r="FV6" s="15">
        <f>$AG$5</f>
        <v>478667.96875</v>
      </c>
      <c r="FW6" s="15">
        <f>$AH$5</f>
        <v>47153.3125</v>
      </c>
      <c r="FX6" s="3">
        <f>$AI$5</f>
        <v>4796.875</v>
      </c>
      <c r="FY6" s="54" t="e">
        <f ca="1">$AW$5</f>
        <v>#NAME?</v>
      </c>
      <c r="FZ6" s="3">
        <f>$AK$5</f>
        <v>62.5</v>
      </c>
      <c r="GB6" s="15">
        <f>$AA$5</f>
        <v>714164124242.85889</v>
      </c>
      <c r="GC6" s="15">
        <f>$AB$5</f>
        <v>65274646482.739258</v>
      </c>
      <c r="GD6" s="15">
        <f>$AC$5</f>
        <v>6008391015.1855469</v>
      </c>
      <c r="GE6" s="15">
        <f>$AD$5</f>
        <v>557713196.76953125</v>
      </c>
      <c r="GF6" s="15">
        <f>$AE$5</f>
        <v>52292010.7421875</v>
      </c>
      <c r="GG6" s="15">
        <f>$AF$5</f>
        <v>4963891.328125</v>
      </c>
      <c r="GH6" s="15">
        <f>$AG$5</f>
        <v>478667.96875</v>
      </c>
      <c r="GI6" s="15">
        <f>$AH$5</f>
        <v>47153.3125</v>
      </c>
      <c r="GJ6" s="3">
        <f>$AI$5</f>
        <v>4796.875</v>
      </c>
      <c r="GK6" s="3">
        <f>$AJ$5</f>
        <v>516.25</v>
      </c>
      <c r="GL6" s="54" t="e">
        <f ca="1">$AW$5</f>
        <v>#NAME?</v>
      </c>
      <c r="HC6" s="6"/>
      <c r="HD6" s="3" t="e">
        <f ca="1">FV4/BF4</f>
        <v>#NAME?</v>
      </c>
      <c r="HG6" s="3" t="e">
        <f ca="1">FI4/BE4</f>
        <v>#NAME?</v>
      </c>
      <c r="HJ6" s="3" t="e">
        <f ca="1">EV4/BD4</f>
        <v>#NAME?</v>
      </c>
      <c r="HM6" s="3" t="e">
        <f ca="1">EI4/BC4</f>
        <v>#NAME?</v>
      </c>
      <c r="HP6" s="3" t="e">
        <f ca="1">DV4/BB4</f>
        <v>#NAME?</v>
      </c>
      <c r="HS6" s="3" t="e">
        <f ca="1">DI4/BA4</f>
        <v>#NAME?</v>
      </c>
      <c r="HV6" s="110" t="e">
        <f ca="1">DH4/$AZ$4</f>
        <v>#NAME?</v>
      </c>
      <c r="HY6" s="3" t="e">
        <f ca="1">POWER(O6-$HY$5,2)</f>
        <v>#NAME?</v>
      </c>
      <c r="HZ6" s="3" t="e">
        <f t="shared" ref="HZ6:HZ14" ca="1" si="40">POWER(N6-$HZ$5,2)</f>
        <v>#NAME?</v>
      </c>
      <c r="IA6" s="3" t="e">
        <f t="shared" ref="IA6:IA14" ca="1" si="41">POWER(M6-$IA$5,2)</f>
        <v>#NAME?</v>
      </c>
      <c r="IB6" s="3" t="e">
        <f t="shared" ref="IB6:IB14" ca="1" si="42">POWER(L6-$IB$5,2)</f>
        <v>#NAME?</v>
      </c>
      <c r="IC6" s="3" t="e">
        <f t="shared" ref="IC6:IC14" ca="1" si="43">POWER(K6-$IC$5,2)</f>
        <v>#NAME?</v>
      </c>
      <c r="ID6" s="3" t="e">
        <f t="shared" ref="ID6:ID14" ca="1" si="44">POWER(J6-$ID$5,2)</f>
        <v>#NAME?</v>
      </c>
      <c r="IE6" s="3" t="e">
        <f t="shared" ref="IE6:IE14" ca="1" si="45">POWER(I6-$IE$5,2)</f>
        <v>#NAME?</v>
      </c>
      <c r="IF6" s="3" t="e">
        <f t="shared" ref="IF6:IF14" ca="1" si="46">POWER(H6-$IF$5,2)</f>
        <v>#NAME?</v>
      </c>
      <c r="IG6" s="3" t="e">
        <f t="shared" ref="IG6:IG14" ca="1" si="47">POWER(G6-$IG$5,2)</f>
        <v>#NAME?</v>
      </c>
      <c r="IH6" s="3" t="e">
        <f t="shared" ref="IH6:IH14" ca="1" si="48">POWER(F6-$IH$5,2)</f>
        <v>#NAME?</v>
      </c>
      <c r="II6" s="3" t="e">
        <f t="shared" ref="II6:II14" ca="1" si="49">POWER(AX6-$II$5,2)</f>
        <v>#NAME?</v>
      </c>
      <c r="IK6" s="17">
        <f>$D$6</f>
        <v>0</v>
      </c>
      <c r="IL6" s="23" t="e">
        <f t="shared" ref="IL6:IT13" ca="1" si="50">1-ABS($E6-F6)/$E6</f>
        <v>#NAME?</v>
      </c>
      <c r="IM6" s="23" t="e">
        <f t="shared" ca="1" si="50"/>
        <v>#NAME?</v>
      </c>
      <c r="IN6" s="23" t="e">
        <f t="shared" ca="1" si="50"/>
        <v>#NAME?</v>
      </c>
      <c r="IO6" s="23" t="e">
        <f t="shared" ca="1" si="50"/>
        <v>#NAME?</v>
      </c>
      <c r="IP6" s="23" t="e">
        <f t="shared" ca="1" si="50"/>
        <v>#NAME?</v>
      </c>
      <c r="IQ6" s="23" t="e">
        <f t="shared" ca="1" si="50"/>
        <v>#NAME?</v>
      </c>
      <c r="IR6" s="23" t="e">
        <f t="shared" ca="1" si="50"/>
        <v>#NAME?</v>
      </c>
      <c r="IS6" s="23" t="e">
        <f t="shared" ca="1" si="50"/>
        <v>#NAME?</v>
      </c>
      <c r="IT6" s="23" t="e">
        <f t="shared" ca="1" si="50"/>
        <v>#NAME?</v>
      </c>
      <c r="IV6" s="17">
        <f>$D$6</f>
        <v>0</v>
      </c>
      <c r="IW6" s="24" t="e">
        <f ca="1">IL6/MAX(IL6:IT6)</f>
        <v>#NAME?</v>
      </c>
      <c r="IX6" s="24" t="e">
        <f ca="1">IM6/MAX(IL6:IT6)</f>
        <v>#NAME?</v>
      </c>
      <c r="IY6" s="24" t="e">
        <f ca="1">IN6/MAX(IL6:IT6)</f>
        <v>#NAME?</v>
      </c>
      <c r="IZ6" s="24" t="e">
        <f ca="1">IO6/MAX(IL6:IT6)</f>
        <v>#NAME?</v>
      </c>
      <c r="JA6" s="24" t="e">
        <f ca="1">IP6/MAX(IL6:IT6)</f>
        <v>#NAME?</v>
      </c>
      <c r="JB6" s="24" t="e">
        <f ca="1">IQ6/MAX(IL6:IT6)</f>
        <v>#NAME?</v>
      </c>
      <c r="JC6" s="24" t="e">
        <f ca="1">IR6/MAX(IL6:IT6)</f>
        <v>#NAME?</v>
      </c>
      <c r="JD6" s="24" t="e">
        <f ca="1">IS6/MAX(IL6:IT6)</f>
        <v>#NAME?</v>
      </c>
      <c r="JE6" s="24" t="e">
        <f ca="1">IT6/MAX(IL6:IT6)</f>
        <v>#NAME?</v>
      </c>
      <c r="JG6" s="17">
        <f>$D$6</f>
        <v>0</v>
      </c>
      <c r="JH6" s="24" t="e">
        <f t="shared" ref="JH6:JP12" ca="1" si="51">IF(OR(ABS(F14-$E$13)&gt;$JH$4*(IW6/SUMIFS($IW6:$JE6,$IW6:$JE6,"&gt;=0",$IW6:$JE6,"&lt;=1")+F$4/SUMIFS($F$4:$N$4,$F$4:$N$4,"&gt;=0",$F$4:$N$4,"&lt;=1")),F14&lt;0),0,F$4/SUMIFS($F$4:$N$4,$F$4:$N$4,"&gt;=0",$F$4:$N$4,"&lt;=1"))</f>
        <v>#NAME?</v>
      </c>
      <c r="JI6" s="24" t="e">
        <f t="shared" ca="1" si="51"/>
        <v>#NAME?</v>
      </c>
      <c r="JJ6" s="24" t="e">
        <f t="shared" ca="1" si="51"/>
        <v>#NAME?</v>
      </c>
      <c r="JK6" s="24" t="e">
        <f t="shared" ca="1" si="51"/>
        <v>#NAME?</v>
      </c>
      <c r="JL6" s="24" t="e">
        <f t="shared" ca="1" si="51"/>
        <v>#NAME?</v>
      </c>
      <c r="JM6" s="24" t="e">
        <f t="shared" ca="1" si="51"/>
        <v>#NAME?</v>
      </c>
      <c r="JN6" s="24" t="e">
        <f t="shared" ca="1" si="51"/>
        <v>#NAME?</v>
      </c>
      <c r="JO6" s="24" t="e">
        <f t="shared" ca="1" si="51"/>
        <v>#NAME?</v>
      </c>
      <c r="JP6" s="24" t="e">
        <f t="shared" ca="1" si="51"/>
        <v>#NAME?</v>
      </c>
      <c r="JR6" s="17">
        <f>$D$6</f>
        <v>0</v>
      </c>
      <c r="JS6" s="24" t="e">
        <f ca="1">IF(AND(IW6&gt;75%,IW6&lt;1),IW6*JH6,0)</f>
        <v>#NAME?</v>
      </c>
      <c r="JT6" s="24" t="e">
        <f t="shared" ref="JT6:KA13" ca="1" si="52">IF(AND(IX6&gt;75%,IX6&lt;1),IX6*JI6,0)</f>
        <v>#NAME?</v>
      </c>
      <c r="JU6" s="24" t="e">
        <f t="shared" ca="1" si="52"/>
        <v>#NAME?</v>
      </c>
      <c r="JV6" s="24" t="e">
        <f t="shared" ca="1" si="52"/>
        <v>#NAME?</v>
      </c>
      <c r="JW6" s="24" t="e">
        <f t="shared" ca="1" si="52"/>
        <v>#NAME?</v>
      </c>
      <c r="JX6" s="24" t="e">
        <f t="shared" ca="1" si="52"/>
        <v>#NAME?</v>
      </c>
      <c r="JY6" s="24" t="e">
        <f t="shared" ca="1" si="52"/>
        <v>#NAME?</v>
      </c>
      <c r="JZ6" s="24" t="e">
        <f t="shared" ca="1" si="52"/>
        <v>#NAME?</v>
      </c>
      <c r="KA6" s="24" t="e">
        <f t="shared" ca="1" si="52"/>
        <v>#NAME?</v>
      </c>
      <c r="KC6" s="17">
        <f>$D$6</f>
        <v>0</v>
      </c>
      <c r="KD6" s="24">
        <f ca="1">IFERROR(JS6/SUM($JS6:$KA6),0)</f>
        <v>0</v>
      </c>
      <c r="KE6" s="24">
        <f t="shared" ref="KE6:KL13" ca="1" si="53">IFERROR(JT6/SUM($JS6:$KA6),0)</f>
        <v>0</v>
      </c>
      <c r="KF6" s="24">
        <f t="shared" ca="1" si="53"/>
        <v>0</v>
      </c>
      <c r="KG6" s="24">
        <f t="shared" ca="1" si="53"/>
        <v>0</v>
      </c>
      <c r="KH6" s="24">
        <f t="shared" ca="1" si="53"/>
        <v>0</v>
      </c>
      <c r="KI6" s="24">
        <f t="shared" ca="1" si="53"/>
        <v>0</v>
      </c>
      <c r="KJ6" s="24">
        <f t="shared" ca="1" si="53"/>
        <v>0</v>
      </c>
      <c r="KK6" s="24">
        <f t="shared" ca="1" si="53"/>
        <v>0</v>
      </c>
      <c r="KL6" s="24">
        <f t="shared" ca="1" si="53"/>
        <v>0</v>
      </c>
      <c r="KO6"/>
      <c r="KP6"/>
      <c r="KQ6" s="187">
        <f t="shared" si="6"/>
        <v>2.31</v>
      </c>
      <c r="KR6" s="183" t="e">
        <f t="shared" ca="1" si="6"/>
        <v>#NAME?</v>
      </c>
      <c r="KS6">
        <f t="shared" si="15"/>
        <v>5.3361000000000001</v>
      </c>
      <c r="KT6" t="e">
        <f t="shared" ca="1" si="16"/>
        <v>#NAME?</v>
      </c>
      <c r="KU6" t="e">
        <f t="shared" ca="1" si="17"/>
        <v>#NAME?</v>
      </c>
      <c r="KV6" s="49" t="e">
        <f t="shared" ca="1" si="18"/>
        <v>#NAME?</v>
      </c>
      <c r="KW6" t="e">
        <f t="shared" ca="1" si="19"/>
        <v>#NAME?</v>
      </c>
      <c r="KX6" t="e">
        <f t="shared" ca="1" si="20"/>
        <v>#NAME?</v>
      </c>
      <c r="KY6">
        <f t="shared" si="21"/>
        <v>0.83724752453370221</v>
      </c>
      <c r="KZ6">
        <f t="shared" si="22"/>
        <v>0.70098341733781233</v>
      </c>
      <c r="LA6" t="e">
        <f t="shared" ca="1" si="23"/>
        <v>#NAME?</v>
      </c>
      <c r="LB6" s="49" t="e">
        <f t="shared" ca="1" si="24"/>
        <v>#NUM!</v>
      </c>
      <c r="LC6" t="e">
        <f t="shared" ca="1" si="25"/>
        <v>#NUM!</v>
      </c>
      <c r="LD6"/>
      <c r="LE6"/>
      <c r="LF6"/>
      <c r="LG6"/>
      <c r="LH6" t="e">
        <f ca="1">$KT$2</f>
        <v>#NAME?</v>
      </c>
      <c r="LI6">
        <f>$KP$3</f>
        <v>11</v>
      </c>
      <c r="LJ6"/>
      <c r="LK6"/>
      <c r="LT6" s="193" t="e">
        <f ca="1">LS5/LS7</f>
        <v>#NAME?</v>
      </c>
    </row>
    <row r="7" spans="1:332" ht="15.75" thickBot="1">
      <c r="A7" s="33">
        <f>COUNT($D$6:D7)/$B$4*$B$1</f>
        <v>2</v>
      </c>
      <c r="B7" s="3">
        <f t="shared" ref="B7:C12" si="54">B6+1</f>
        <v>2</v>
      </c>
      <c r="C7" s="3">
        <f>C6+1</f>
        <v>1</v>
      </c>
      <c r="D7" s="4">
        <f>SALIDA!D7</f>
        <v>1.07</v>
      </c>
      <c r="E7" s="59" t="e">
        <f ca="1">SALIDA!E7-'MODELO DE 10o. GRADO'!F7</f>
        <v>#NAME?</v>
      </c>
      <c r="F7" s="20" t="e">
        <f t="shared" ca="1" si="26"/>
        <v>#NAME?</v>
      </c>
      <c r="G7" s="20" t="e">
        <f t="shared" ca="1" si="27"/>
        <v>#NAME?</v>
      </c>
      <c r="H7" s="20" t="e">
        <f t="shared" ca="1" si="28"/>
        <v>#NAME?</v>
      </c>
      <c r="I7" s="20" t="e">
        <f t="shared" ca="1" si="29"/>
        <v>#NAME?</v>
      </c>
      <c r="J7" s="20" t="e">
        <f t="shared" ca="1" si="30"/>
        <v>#NAME?</v>
      </c>
      <c r="K7" s="20" t="e">
        <f t="shared" ca="1" si="31"/>
        <v>#NAME?</v>
      </c>
      <c r="L7" s="20" t="e">
        <f t="shared" ca="1" si="32"/>
        <v>#NAME?</v>
      </c>
      <c r="M7" s="20" t="e">
        <f t="shared" ca="1" si="33"/>
        <v>#NAME?</v>
      </c>
      <c r="N7" s="20" t="e">
        <f t="shared" ca="1" si="34"/>
        <v>#NAME?</v>
      </c>
      <c r="O7" s="20" t="e">
        <f t="shared" ref="O7:O40" ca="1" si="55">$HV$2*POWER(C7,10)+$HV$3*POWER(C7,9)+$HV$4*POWER(C7,8)+$HV$5*POWER(C7,7)+$HV$6*POWER(C7,6)+$HV$7*POWER(C7,5)+$HV$8*POWER(C7,4)+$HV$9*POWER(C7,3)+$HV$10*POWER(C7,2)+$HV$11*C7+$HV$12</f>
        <v>#NAME?</v>
      </c>
      <c r="P7" s="20" t="e">
        <f t="shared" ref="P7:P40" ca="1" si="56">$LK$14*EXP($LK$8*D7)</f>
        <v>#NAME?</v>
      </c>
      <c r="Q7" s="20" t="e">
        <f t="shared" ref="Q7:Q40" ca="1" si="57">$LT$14*POWER(D7,$LT$6)</f>
        <v>#NUM!</v>
      </c>
      <c r="R7" s="21">
        <f t="shared" si="35"/>
        <v>1</v>
      </c>
      <c r="S7" s="21">
        <f t="shared" si="35"/>
        <v>1</v>
      </c>
      <c r="T7" s="21">
        <f t="shared" si="35"/>
        <v>1</v>
      </c>
      <c r="U7" s="21">
        <f t="shared" si="35"/>
        <v>1</v>
      </c>
      <c r="V7" s="21">
        <f t="shared" si="35"/>
        <v>1</v>
      </c>
      <c r="W7" s="21">
        <f t="shared" si="35"/>
        <v>1</v>
      </c>
      <c r="X7" s="21">
        <f t="shared" si="35"/>
        <v>1</v>
      </c>
      <c r="Y7" s="21">
        <f t="shared" si="35"/>
        <v>1</v>
      </c>
      <c r="Z7" s="21">
        <f t="shared" si="35"/>
        <v>1</v>
      </c>
      <c r="AA7" s="21">
        <f t="shared" si="35"/>
        <v>1</v>
      </c>
      <c r="AB7" s="21">
        <f t="shared" si="35"/>
        <v>1</v>
      </c>
      <c r="AC7" s="21">
        <f t="shared" si="35"/>
        <v>1</v>
      </c>
      <c r="AD7" s="21">
        <f t="shared" si="35"/>
        <v>1</v>
      </c>
      <c r="AE7" s="21">
        <f t="shared" si="35"/>
        <v>1</v>
      </c>
      <c r="AF7" s="21">
        <f t="shared" si="35"/>
        <v>1</v>
      </c>
      <c r="AG7" s="21">
        <f t="shared" si="35"/>
        <v>1</v>
      </c>
      <c r="AH7" s="21">
        <f t="shared" si="35"/>
        <v>1</v>
      </c>
      <c r="AI7" s="21">
        <f t="shared" si="35"/>
        <v>1</v>
      </c>
      <c r="AJ7" s="21">
        <f t="shared" si="36"/>
        <v>1</v>
      </c>
      <c r="AK7" s="32">
        <f t="shared" ref="AK7:AK14" si="58">C7</f>
        <v>1</v>
      </c>
      <c r="AL7" s="21">
        <f t="shared" si="37"/>
        <v>1</v>
      </c>
      <c r="AM7" s="22"/>
      <c r="AN7" s="109" t="e">
        <f t="shared" ca="1" si="38"/>
        <v>#NAME?</v>
      </c>
      <c r="AO7" s="109" t="e">
        <f t="shared" ca="1" si="38"/>
        <v>#NAME?</v>
      </c>
      <c r="AP7" s="3" t="e">
        <f t="shared" ca="1" si="38"/>
        <v>#NAME?</v>
      </c>
      <c r="AQ7" s="3" t="e">
        <f t="shared" ca="1" si="38"/>
        <v>#NAME?</v>
      </c>
      <c r="AR7" s="3" t="e">
        <f t="shared" ca="1" si="38"/>
        <v>#NAME?</v>
      </c>
      <c r="AS7" s="3" t="e">
        <f t="shared" ca="1" si="38"/>
        <v>#NAME?</v>
      </c>
      <c r="AT7" s="3" t="e">
        <f t="shared" ca="1" si="38"/>
        <v>#NAME?</v>
      </c>
      <c r="AU7" s="3" t="e">
        <f t="shared" ca="1" si="38"/>
        <v>#NAME?</v>
      </c>
      <c r="AV7" s="3" t="e">
        <f t="shared" ca="1" si="38"/>
        <v>#NAME?</v>
      </c>
      <c r="AW7" s="3" t="e">
        <f t="shared" ca="1" si="38"/>
        <v>#NAME?</v>
      </c>
      <c r="AX7" s="3" t="e">
        <f t="shared" ca="1" si="39"/>
        <v>#NAME?</v>
      </c>
      <c r="AZ7" s="15">
        <f>$Z$5</f>
        <v>7860646081697.7275</v>
      </c>
      <c r="BA7" s="15">
        <f>$AA$5</f>
        <v>714164124242.85889</v>
      </c>
      <c r="BB7" s="15">
        <f>$AB$5</f>
        <v>65274646482.739258</v>
      </c>
      <c r="BC7" s="15">
        <f>$AC$5</f>
        <v>6008391015.1855469</v>
      </c>
      <c r="BD7" s="15">
        <f>$AD$5</f>
        <v>557713196.76953125</v>
      </c>
      <c r="BE7" s="15">
        <f>$AE$5</f>
        <v>52292010.7421875</v>
      </c>
      <c r="BF7" s="15">
        <f>$AF$5</f>
        <v>4963891.328125</v>
      </c>
      <c r="BG7" s="15">
        <f>$AG$5</f>
        <v>478667.96875</v>
      </c>
      <c r="BH7" s="3">
        <f>$AH$5</f>
        <v>47153.3125</v>
      </c>
      <c r="BI7" s="3">
        <f>$AI$5</f>
        <v>4796.875</v>
      </c>
      <c r="BJ7" s="3">
        <f>$AJ$5</f>
        <v>516.25</v>
      </c>
      <c r="BL7" s="54" t="e">
        <f ca="1">$AV$5</f>
        <v>#NAME?</v>
      </c>
      <c r="BM7" s="15">
        <f>$AA$5</f>
        <v>714164124242.85889</v>
      </c>
      <c r="BN7" s="15">
        <f>$AB$5</f>
        <v>65274646482.739258</v>
      </c>
      <c r="BO7" s="15">
        <f>$AC$5</f>
        <v>6008391015.1855469</v>
      </c>
      <c r="BP7" s="15">
        <f>$AD$5</f>
        <v>557713196.76953125</v>
      </c>
      <c r="BQ7" s="15">
        <f>$AE$5</f>
        <v>52292010.7421875</v>
      </c>
      <c r="BR7" s="15">
        <f>$AF$5</f>
        <v>4963891.328125</v>
      </c>
      <c r="BS7" s="15">
        <f>$AG$5</f>
        <v>478667.96875</v>
      </c>
      <c r="BT7" s="3">
        <f>$AH$5</f>
        <v>47153.3125</v>
      </c>
      <c r="BU7" s="3">
        <f>$AI$5</f>
        <v>4796.875</v>
      </c>
      <c r="BV7" s="3">
        <f>$AJ$5</f>
        <v>516.25</v>
      </c>
      <c r="BX7" s="15">
        <f>$Z$5</f>
        <v>7860646081697.7275</v>
      </c>
      <c r="BY7" s="54" t="e">
        <f ca="1">$AV$5</f>
        <v>#NAME?</v>
      </c>
      <c r="BZ7" s="15">
        <f>$AB$5</f>
        <v>65274646482.739258</v>
      </c>
      <c r="CA7" s="15">
        <f>$AC$5</f>
        <v>6008391015.1855469</v>
      </c>
      <c r="CB7" s="15">
        <f>$AD$5</f>
        <v>557713196.76953125</v>
      </c>
      <c r="CC7" s="15">
        <f>$AE$5</f>
        <v>52292010.7421875</v>
      </c>
      <c r="CD7" s="15">
        <f>$AF$5</f>
        <v>4963891.328125</v>
      </c>
      <c r="CE7" s="15">
        <f>$AG$5</f>
        <v>478667.96875</v>
      </c>
      <c r="CF7" s="3">
        <f>$AH$5</f>
        <v>47153.3125</v>
      </c>
      <c r="CG7" s="3">
        <f>$AI$5</f>
        <v>4796.875</v>
      </c>
      <c r="CH7" s="3">
        <f>$AJ$5</f>
        <v>516.25</v>
      </c>
      <c r="CJ7" s="15">
        <f>$Z$5</f>
        <v>7860646081697.7275</v>
      </c>
      <c r="CK7" s="15">
        <f>$AA$5</f>
        <v>714164124242.85889</v>
      </c>
      <c r="CL7" s="54" t="e">
        <f ca="1">$AV$5</f>
        <v>#NAME?</v>
      </c>
      <c r="CM7" s="15">
        <f>$AC$5</f>
        <v>6008391015.1855469</v>
      </c>
      <c r="CN7" s="15">
        <f>$AD$5</f>
        <v>557713196.76953125</v>
      </c>
      <c r="CO7" s="15">
        <f>$AE$5</f>
        <v>52292010.7421875</v>
      </c>
      <c r="CP7" s="15">
        <f>$AF$5</f>
        <v>4963891.328125</v>
      </c>
      <c r="CQ7" s="15">
        <f>$AG$5</f>
        <v>478667.96875</v>
      </c>
      <c r="CR7" s="3">
        <f>$AH$5</f>
        <v>47153.3125</v>
      </c>
      <c r="CS7" s="3">
        <f>$AI$5</f>
        <v>4796.875</v>
      </c>
      <c r="CT7" s="3">
        <f>$AJ$5</f>
        <v>516.25</v>
      </c>
      <c r="CV7" s="15">
        <f>$Z$5</f>
        <v>7860646081697.7275</v>
      </c>
      <c r="CW7" s="15">
        <f>$AA$5</f>
        <v>714164124242.85889</v>
      </c>
      <c r="CX7" s="15">
        <f>$AB$5</f>
        <v>65274646482.739258</v>
      </c>
      <c r="CY7" s="54" t="e">
        <f ca="1">$AV$5</f>
        <v>#NAME?</v>
      </c>
      <c r="CZ7" s="15">
        <f>$AD$5</f>
        <v>557713196.76953125</v>
      </c>
      <c r="DA7" s="15">
        <f>$AE$5</f>
        <v>52292010.7421875</v>
      </c>
      <c r="DB7" s="15">
        <f>$AF$5</f>
        <v>4963891.328125</v>
      </c>
      <c r="DC7" s="15">
        <f>$AG$5</f>
        <v>478667.96875</v>
      </c>
      <c r="DD7" s="3">
        <f>$AH$5</f>
        <v>47153.3125</v>
      </c>
      <c r="DE7" s="3">
        <f>$AI$5</f>
        <v>4796.875</v>
      </c>
      <c r="DF7" s="3">
        <f>$AJ$5</f>
        <v>516.25</v>
      </c>
      <c r="DH7" s="15">
        <f>$Z$5</f>
        <v>7860646081697.7275</v>
      </c>
      <c r="DI7" s="15">
        <f>$AA$5</f>
        <v>714164124242.85889</v>
      </c>
      <c r="DJ7" s="15">
        <f>$AB$5</f>
        <v>65274646482.739258</v>
      </c>
      <c r="DK7" s="15">
        <f>$AC$5</f>
        <v>6008391015.1855469</v>
      </c>
      <c r="DL7" s="54" t="e">
        <f ca="1">$AV$5</f>
        <v>#NAME?</v>
      </c>
      <c r="DM7" s="15">
        <f>$AE$5</f>
        <v>52292010.7421875</v>
      </c>
      <c r="DN7" s="15">
        <f>$AF$5</f>
        <v>4963891.328125</v>
      </c>
      <c r="DO7" s="15">
        <f>$AG$5</f>
        <v>478667.96875</v>
      </c>
      <c r="DP7" s="3">
        <f>$AH$5</f>
        <v>47153.3125</v>
      </c>
      <c r="DQ7" s="3">
        <f>$AI$5</f>
        <v>4796.875</v>
      </c>
      <c r="DR7" s="3">
        <f>$AJ$5</f>
        <v>516.25</v>
      </c>
      <c r="DT7" s="15">
        <f>$Z$5</f>
        <v>7860646081697.7275</v>
      </c>
      <c r="DU7" s="15">
        <f>$AA$5</f>
        <v>714164124242.85889</v>
      </c>
      <c r="DV7" s="15">
        <f>$AB$5</f>
        <v>65274646482.739258</v>
      </c>
      <c r="DW7" s="15">
        <f>$AC$5</f>
        <v>6008391015.1855469</v>
      </c>
      <c r="DX7" s="15">
        <f>$AD$5</f>
        <v>557713196.76953125</v>
      </c>
      <c r="DY7" s="54" t="e">
        <f ca="1">$AV$5</f>
        <v>#NAME?</v>
      </c>
      <c r="DZ7" s="15">
        <f>$AF$5</f>
        <v>4963891.328125</v>
      </c>
      <c r="EA7" s="15">
        <f>$AG$5</f>
        <v>478667.96875</v>
      </c>
      <c r="EB7" s="3">
        <f>$AH$5</f>
        <v>47153.3125</v>
      </c>
      <c r="EC7" s="3">
        <f>$AI$5</f>
        <v>4796.875</v>
      </c>
      <c r="ED7" s="3">
        <f>$AJ$5</f>
        <v>516.25</v>
      </c>
      <c r="EF7" s="15">
        <f>$Z$5</f>
        <v>7860646081697.7275</v>
      </c>
      <c r="EG7" s="15">
        <f>$AA$5</f>
        <v>714164124242.85889</v>
      </c>
      <c r="EH7" s="15">
        <f>$AB$5</f>
        <v>65274646482.739258</v>
      </c>
      <c r="EI7" s="15">
        <f>$AC$5</f>
        <v>6008391015.1855469</v>
      </c>
      <c r="EJ7" s="15">
        <f>$AD$5</f>
        <v>557713196.76953125</v>
      </c>
      <c r="EK7" s="15">
        <f>$AE$5</f>
        <v>52292010.7421875</v>
      </c>
      <c r="EL7" s="54" t="e">
        <f ca="1">$AV$5</f>
        <v>#NAME?</v>
      </c>
      <c r="EM7" s="15">
        <f>$AG$5</f>
        <v>478667.96875</v>
      </c>
      <c r="EN7" s="3">
        <f>$AH$5</f>
        <v>47153.3125</v>
      </c>
      <c r="EO7" s="3">
        <f>$AI$5</f>
        <v>4796.875</v>
      </c>
      <c r="EP7" s="3">
        <f>$AJ$5</f>
        <v>516.25</v>
      </c>
      <c r="ER7" s="15">
        <f>$Z$5</f>
        <v>7860646081697.7275</v>
      </c>
      <c r="ES7" s="15">
        <f>$AA$5</f>
        <v>714164124242.85889</v>
      </c>
      <c r="ET7" s="15">
        <f>$AB$5</f>
        <v>65274646482.739258</v>
      </c>
      <c r="EU7" s="15">
        <f>$AC$5</f>
        <v>6008391015.1855469</v>
      </c>
      <c r="EV7" s="15">
        <f>$AD$5</f>
        <v>557713196.76953125</v>
      </c>
      <c r="EW7" s="15">
        <f>$AE$5</f>
        <v>52292010.7421875</v>
      </c>
      <c r="EX7" s="15">
        <f>$AF$5</f>
        <v>4963891.328125</v>
      </c>
      <c r="EY7" s="54" t="e">
        <f ca="1">$AV$5</f>
        <v>#NAME?</v>
      </c>
      <c r="EZ7" s="3">
        <f>$AH$5</f>
        <v>47153.3125</v>
      </c>
      <c r="FA7" s="3">
        <f>$AI$5</f>
        <v>4796.875</v>
      </c>
      <c r="FB7" s="3">
        <f>$AJ$5</f>
        <v>516.25</v>
      </c>
      <c r="FD7" s="15">
        <f>$Z$5</f>
        <v>7860646081697.7275</v>
      </c>
      <c r="FE7" s="15">
        <f>$AA$5</f>
        <v>714164124242.85889</v>
      </c>
      <c r="FF7" s="15">
        <f>$AB$5</f>
        <v>65274646482.739258</v>
      </c>
      <c r="FG7" s="15">
        <f>$AC$5</f>
        <v>6008391015.1855469</v>
      </c>
      <c r="FH7" s="15">
        <f>$AD$5</f>
        <v>557713196.76953125</v>
      </c>
      <c r="FI7" s="15">
        <f>$AE$5</f>
        <v>52292010.7421875</v>
      </c>
      <c r="FJ7" s="15">
        <f>$AF$5</f>
        <v>4963891.328125</v>
      </c>
      <c r="FK7" s="15">
        <f>$AG$5</f>
        <v>478667.96875</v>
      </c>
      <c r="FL7" s="54" t="e">
        <f ca="1">$AV$5</f>
        <v>#NAME?</v>
      </c>
      <c r="FM7" s="3">
        <f>$AI$5</f>
        <v>4796.875</v>
      </c>
      <c r="FN7" s="3">
        <f>$AJ$5</f>
        <v>516.25</v>
      </c>
      <c r="FP7" s="15">
        <f>$Z$5</f>
        <v>7860646081697.7275</v>
      </c>
      <c r="FQ7" s="15">
        <f>$AA$5</f>
        <v>714164124242.85889</v>
      </c>
      <c r="FR7" s="15">
        <f>$AB$5</f>
        <v>65274646482.739258</v>
      </c>
      <c r="FS7" s="15">
        <f>$AC$5</f>
        <v>6008391015.1855469</v>
      </c>
      <c r="FT7" s="15">
        <f>$AD$5</f>
        <v>557713196.76953125</v>
      </c>
      <c r="FU7" s="15">
        <f>$AE$5</f>
        <v>52292010.7421875</v>
      </c>
      <c r="FV7" s="15">
        <f>$AF$5</f>
        <v>4963891.328125</v>
      </c>
      <c r="FW7" s="15">
        <f>$AG$5</f>
        <v>478667.96875</v>
      </c>
      <c r="FX7" s="3">
        <f>$AH$5</f>
        <v>47153.3125</v>
      </c>
      <c r="FY7" s="54" t="e">
        <f ca="1">$AV$5</f>
        <v>#NAME?</v>
      </c>
      <c r="FZ7" s="3">
        <f>$AJ$5</f>
        <v>516.25</v>
      </c>
      <c r="GB7" s="15">
        <f>$Z$5</f>
        <v>7860646081697.7275</v>
      </c>
      <c r="GC7" s="15">
        <f>$AA$5</f>
        <v>714164124242.85889</v>
      </c>
      <c r="GD7" s="15">
        <f>$AB$5</f>
        <v>65274646482.739258</v>
      </c>
      <c r="GE7" s="15">
        <f>$AC$5</f>
        <v>6008391015.1855469</v>
      </c>
      <c r="GF7" s="15">
        <f>$AD$5</f>
        <v>557713196.76953125</v>
      </c>
      <c r="GG7" s="15">
        <f>$AE$5</f>
        <v>52292010.7421875</v>
      </c>
      <c r="GH7" s="15">
        <f>$AF$5</f>
        <v>4963891.328125</v>
      </c>
      <c r="GI7" s="15">
        <f>$AG$5</f>
        <v>478667.96875</v>
      </c>
      <c r="GJ7" s="3">
        <f>$AH$5</f>
        <v>47153.3125</v>
      </c>
      <c r="GK7" s="3">
        <f>$AI$5</f>
        <v>4796.875</v>
      </c>
      <c r="GL7" s="54" t="e">
        <f ca="1">$AV$5</f>
        <v>#NAME?</v>
      </c>
      <c r="GZ7" s="6"/>
      <c r="HA7" s="3" t="e">
        <f ca="1">FW4/BG4</f>
        <v>#NAME?</v>
      </c>
      <c r="HC7" s="6"/>
      <c r="HD7" s="3" t="e">
        <f ca="1">GH4/BF4</f>
        <v>#NAME?</v>
      </c>
      <c r="HG7" s="3" t="e">
        <f ca="1">FU4/BE4</f>
        <v>#NAME?</v>
      </c>
      <c r="HJ7" s="3" t="e">
        <f ca="1">FH4/BD4</f>
        <v>#NAME?</v>
      </c>
      <c r="HM7" s="3" t="e">
        <f ca="1">EU4/BC4</f>
        <v>#NAME?</v>
      </c>
      <c r="HP7" s="3" t="e">
        <f ca="1">EH4/BB4</f>
        <v>#NAME?</v>
      </c>
      <c r="HS7" s="3" t="e">
        <f ca="1">DU4/BA4</f>
        <v>#NAME?</v>
      </c>
      <c r="HV7" s="110" t="e">
        <f ca="1">DT4/$AZ$4</f>
        <v>#NAME?</v>
      </c>
      <c r="HY7" s="3" t="e">
        <f t="shared" ref="HY7:HY16" ca="1" si="59">POWER(O7-$HY$5,2)</f>
        <v>#NAME?</v>
      </c>
      <c r="HZ7" s="3" t="e">
        <f t="shared" ca="1" si="40"/>
        <v>#NAME?</v>
      </c>
      <c r="IA7" s="3" t="e">
        <f t="shared" ca="1" si="41"/>
        <v>#NAME?</v>
      </c>
      <c r="IB7" s="3" t="e">
        <f t="shared" ca="1" si="42"/>
        <v>#NAME?</v>
      </c>
      <c r="IC7" s="3" t="e">
        <f t="shared" ca="1" si="43"/>
        <v>#NAME?</v>
      </c>
      <c r="ID7" s="3" t="e">
        <f t="shared" ca="1" si="44"/>
        <v>#NAME?</v>
      </c>
      <c r="IE7" s="3" t="e">
        <f t="shared" ca="1" si="45"/>
        <v>#NAME?</v>
      </c>
      <c r="IF7" s="3" t="e">
        <f t="shared" ca="1" si="46"/>
        <v>#NAME?</v>
      </c>
      <c r="IG7" s="3" t="e">
        <f t="shared" ca="1" si="47"/>
        <v>#NAME?</v>
      </c>
      <c r="IH7" s="3" t="e">
        <f t="shared" ca="1" si="48"/>
        <v>#NAME?</v>
      </c>
      <c r="II7" s="3" t="e">
        <f t="shared" ca="1" si="49"/>
        <v>#NAME?</v>
      </c>
      <c r="IK7" s="17">
        <f>$D$7</f>
        <v>1.07</v>
      </c>
      <c r="IL7" s="23" t="e">
        <f t="shared" ca="1" si="50"/>
        <v>#NAME?</v>
      </c>
      <c r="IM7" s="23" t="e">
        <f t="shared" ca="1" si="50"/>
        <v>#NAME?</v>
      </c>
      <c r="IN7" s="23" t="e">
        <f t="shared" ca="1" si="50"/>
        <v>#NAME?</v>
      </c>
      <c r="IO7" s="23" t="e">
        <f t="shared" ca="1" si="50"/>
        <v>#NAME?</v>
      </c>
      <c r="IP7" s="23" t="e">
        <f t="shared" ca="1" si="50"/>
        <v>#NAME?</v>
      </c>
      <c r="IQ7" s="23" t="e">
        <f t="shared" ca="1" si="50"/>
        <v>#NAME?</v>
      </c>
      <c r="IR7" s="23" t="e">
        <f t="shared" ca="1" si="50"/>
        <v>#NAME?</v>
      </c>
      <c r="IS7" s="23" t="e">
        <f t="shared" ca="1" si="50"/>
        <v>#NAME?</v>
      </c>
      <c r="IT7" s="23" t="e">
        <f t="shared" ca="1" si="50"/>
        <v>#NAME?</v>
      </c>
      <c r="IV7" s="17">
        <f>$D$7</f>
        <v>1.07</v>
      </c>
      <c r="IW7" s="24" t="e">
        <f t="shared" ref="IW7:IW13" ca="1" si="60">IL7/MAX(IL7:IT7)</f>
        <v>#NAME?</v>
      </c>
      <c r="IX7" s="24" t="e">
        <f t="shared" ref="IX7:IX13" ca="1" si="61">IM7/MAX(IL7:IT7)</f>
        <v>#NAME?</v>
      </c>
      <c r="IY7" s="24" t="e">
        <f t="shared" ref="IY7:IY13" ca="1" si="62">IN7/MAX(IL7:IT7)</f>
        <v>#NAME?</v>
      </c>
      <c r="IZ7" s="24" t="e">
        <f t="shared" ref="IZ7:IZ13" ca="1" si="63">IO7/MAX(IL7:IT7)</f>
        <v>#NAME?</v>
      </c>
      <c r="JA7" s="24" t="e">
        <f t="shared" ref="JA7:JA13" ca="1" si="64">IP7/MAX(IL7:IT7)</f>
        <v>#NAME?</v>
      </c>
      <c r="JB7" s="24" t="e">
        <f t="shared" ref="JB7:JB13" ca="1" si="65">IQ7/MAX(IL7:IT7)</f>
        <v>#NAME?</v>
      </c>
      <c r="JC7" s="24" t="e">
        <f t="shared" ref="JC7:JC13" ca="1" si="66">IR7/MAX(IL7:IT7)</f>
        <v>#NAME?</v>
      </c>
      <c r="JD7" s="24" t="e">
        <f t="shared" ref="JD7:JD13" ca="1" si="67">IS7/MAX(IL7:IT7)</f>
        <v>#NAME?</v>
      </c>
      <c r="JE7" s="24" t="e">
        <f t="shared" ref="JE7:JE13" ca="1" si="68">IT7/MAX(IL7:IT7)</f>
        <v>#NAME?</v>
      </c>
      <c r="JG7" s="17">
        <f>$D$7</f>
        <v>1.07</v>
      </c>
      <c r="JH7" s="24" t="e">
        <f t="shared" ca="1" si="51"/>
        <v>#NAME?</v>
      </c>
      <c r="JI7" s="24" t="e">
        <f t="shared" ca="1" si="51"/>
        <v>#NAME?</v>
      </c>
      <c r="JJ7" s="24" t="e">
        <f t="shared" ca="1" si="51"/>
        <v>#NAME?</v>
      </c>
      <c r="JK7" s="24" t="e">
        <f t="shared" ca="1" si="51"/>
        <v>#NAME?</v>
      </c>
      <c r="JL7" s="24" t="e">
        <f t="shared" ca="1" si="51"/>
        <v>#NAME?</v>
      </c>
      <c r="JM7" s="24" t="e">
        <f t="shared" ca="1" si="51"/>
        <v>#NAME?</v>
      </c>
      <c r="JN7" s="24" t="e">
        <f t="shared" ca="1" si="51"/>
        <v>#NAME?</v>
      </c>
      <c r="JO7" s="24" t="e">
        <f t="shared" ca="1" si="51"/>
        <v>#NAME?</v>
      </c>
      <c r="JP7" s="24" t="e">
        <f t="shared" ca="1" si="51"/>
        <v>#NAME?</v>
      </c>
      <c r="JR7" s="17">
        <f>$D$7</f>
        <v>1.07</v>
      </c>
      <c r="JS7" s="24" t="e">
        <f t="shared" ref="JS7:JS13" ca="1" si="69">IF(AND(IW7&gt;75%,IW7&lt;1),IW7*JH7,0)</f>
        <v>#NAME?</v>
      </c>
      <c r="JT7" s="24" t="e">
        <f t="shared" ca="1" si="52"/>
        <v>#NAME?</v>
      </c>
      <c r="JU7" s="24" t="e">
        <f t="shared" ca="1" si="52"/>
        <v>#NAME?</v>
      </c>
      <c r="JV7" s="24" t="e">
        <f t="shared" ca="1" si="52"/>
        <v>#NAME?</v>
      </c>
      <c r="JW7" s="24" t="e">
        <f t="shared" ca="1" si="52"/>
        <v>#NAME?</v>
      </c>
      <c r="JX7" s="24" t="e">
        <f t="shared" ca="1" si="52"/>
        <v>#NAME?</v>
      </c>
      <c r="JY7" s="24" t="e">
        <f t="shared" ca="1" si="52"/>
        <v>#NAME?</v>
      </c>
      <c r="JZ7" s="24" t="e">
        <f t="shared" ca="1" si="52"/>
        <v>#NAME?</v>
      </c>
      <c r="KA7" s="24" t="e">
        <f t="shared" ca="1" si="52"/>
        <v>#NAME?</v>
      </c>
      <c r="KC7" s="17">
        <f>$D$7</f>
        <v>1.07</v>
      </c>
      <c r="KD7" s="24">
        <f t="shared" ref="KD7:KD13" ca="1" si="70">IFERROR(JS7/SUM($JS7:$KA7),0)</f>
        <v>0</v>
      </c>
      <c r="KE7" s="24">
        <f t="shared" ca="1" si="53"/>
        <v>0</v>
      </c>
      <c r="KF7" s="24">
        <f t="shared" ca="1" si="53"/>
        <v>0</v>
      </c>
      <c r="KG7" s="24">
        <f t="shared" ca="1" si="53"/>
        <v>0</v>
      </c>
      <c r="KH7" s="24">
        <f t="shared" ca="1" si="53"/>
        <v>0</v>
      </c>
      <c r="KI7" s="24">
        <f t="shared" ca="1" si="53"/>
        <v>0</v>
      </c>
      <c r="KJ7" s="24">
        <f t="shared" ca="1" si="53"/>
        <v>0</v>
      </c>
      <c r="KK7" s="24">
        <f t="shared" ca="1" si="53"/>
        <v>0</v>
      </c>
      <c r="KL7" s="24">
        <f t="shared" ca="1" si="53"/>
        <v>0</v>
      </c>
      <c r="KO7"/>
      <c r="KP7"/>
      <c r="KQ7" s="187">
        <f t="shared" si="6"/>
        <v>3.71</v>
      </c>
      <c r="KR7" s="183" t="e">
        <f t="shared" ca="1" si="6"/>
        <v>#NAME?</v>
      </c>
      <c r="KS7">
        <f t="shared" si="15"/>
        <v>13.764099999999999</v>
      </c>
      <c r="KT7" t="e">
        <f t="shared" ca="1" si="16"/>
        <v>#NAME?</v>
      </c>
      <c r="KU7" t="e">
        <f t="shared" ca="1" si="17"/>
        <v>#NAME?</v>
      </c>
      <c r="KV7" s="49" t="e">
        <f t="shared" ca="1" si="18"/>
        <v>#NAME?</v>
      </c>
      <c r="KW7" t="e">
        <f t="shared" ca="1" si="19"/>
        <v>#NAME?</v>
      </c>
      <c r="KX7" t="e">
        <f t="shared" ca="1" si="20"/>
        <v>#NAME?</v>
      </c>
      <c r="KY7">
        <f t="shared" si="21"/>
        <v>1.3110318766193438</v>
      </c>
      <c r="KZ7">
        <f t="shared" si="22"/>
        <v>1.7188045815120383</v>
      </c>
      <c r="LA7" t="e">
        <f t="shared" ca="1" si="23"/>
        <v>#NAME?</v>
      </c>
      <c r="LB7" s="49" t="e">
        <f t="shared" ca="1" si="24"/>
        <v>#NUM!</v>
      </c>
      <c r="LC7" t="e">
        <f t="shared" ca="1" si="25"/>
        <v>#NUM!</v>
      </c>
      <c r="LD7"/>
      <c r="LE7"/>
      <c r="LF7"/>
      <c r="LG7"/>
      <c r="LH7" t="e">
        <f ca="1">$KU$2</f>
        <v>#NAME?</v>
      </c>
      <c r="LI7">
        <f>$KQ$2</f>
        <v>86.13</v>
      </c>
      <c r="LJ7"/>
      <c r="LK7"/>
      <c r="LQ7" s="3" t="e">
        <f>$KY$2</f>
        <v>#NUM!</v>
      </c>
      <c r="LR7" s="3">
        <f>$KP$3</f>
        <v>11</v>
      </c>
      <c r="LS7" s="3" t="e">
        <f>MDETERM(LQ7:LR8)</f>
        <v>#NUM!</v>
      </c>
    </row>
    <row r="8" spans="1:332" ht="15.75" thickBot="1">
      <c r="A8" s="33">
        <f>COUNT($D$6:D8)/$B$4*$B$1</f>
        <v>3</v>
      </c>
      <c r="B8" s="3">
        <f t="shared" si="54"/>
        <v>3</v>
      </c>
      <c r="C8" s="3">
        <f t="shared" si="54"/>
        <v>2</v>
      </c>
      <c r="D8" s="4">
        <f>SALIDA!D8</f>
        <v>2.31</v>
      </c>
      <c r="E8" s="59" t="e">
        <f ca="1">SALIDA!E8-'MODELO DE 10o. GRADO'!F8</f>
        <v>#NAME?</v>
      </c>
      <c r="F8" s="20" t="e">
        <f t="shared" ca="1" si="26"/>
        <v>#NAME?</v>
      </c>
      <c r="G8" s="20" t="e">
        <f t="shared" ca="1" si="27"/>
        <v>#NAME?</v>
      </c>
      <c r="H8" s="20" t="e">
        <f t="shared" ca="1" si="28"/>
        <v>#NAME?</v>
      </c>
      <c r="I8" s="20" t="e">
        <f t="shared" ca="1" si="29"/>
        <v>#NAME?</v>
      </c>
      <c r="J8" s="20" t="e">
        <f t="shared" ca="1" si="30"/>
        <v>#NAME?</v>
      </c>
      <c r="K8" s="20" t="e">
        <f t="shared" ca="1" si="31"/>
        <v>#NAME?</v>
      </c>
      <c r="L8" s="20" t="e">
        <f t="shared" ca="1" si="32"/>
        <v>#NAME?</v>
      </c>
      <c r="M8" s="20" t="e">
        <f t="shared" ca="1" si="33"/>
        <v>#NAME?</v>
      </c>
      <c r="N8" s="20" t="e">
        <f t="shared" ca="1" si="34"/>
        <v>#NAME?</v>
      </c>
      <c r="O8" s="20" t="e">
        <f t="shared" ca="1" si="55"/>
        <v>#NAME?</v>
      </c>
      <c r="P8" s="20" t="e">
        <f t="shared" ca="1" si="56"/>
        <v>#NAME?</v>
      </c>
      <c r="Q8" s="20" t="e">
        <f t="shared" ca="1" si="57"/>
        <v>#NUM!</v>
      </c>
      <c r="R8" s="21">
        <f t="shared" si="35"/>
        <v>1048576</v>
      </c>
      <c r="S8" s="21">
        <f t="shared" si="35"/>
        <v>524288</v>
      </c>
      <c r="T8" s="21">
        <f t="shared" si="35"/>
        <v>262144</v>
      </c>
      <c r="U8" s="21">
        <f t="shared" si="35"/>
        <v>131072</v>
      </c>
      <c r="V8" s="21">
        <f t="shared" si="35"/>
        <v>65536</v>
      </c>
      <c r="W8" s="21">
        <f t="shared" si="35"/>
        <v>32768</v>
      </c>
      <c r="X8" s="21">
        <f t="shared" si="35"/>
        <v>16384</v>
      </c>
      <c r="Y8" s="21">
        <f t="shared" si="35"/>
        <v>8192</v>
      </c>
      <c r="Z8" s="21">
        <f t="shared" si="35"/>
        <v>4096</v>
      </c>
      <c r="AA8" s="21">
        <f t="shared" si="35"/>
        <v>2048</v>
      </c>
      <c r="AB8" s="21">
        <f t="shared" si="35"/>
        <v>1024</v>
      </c>
      <c r="AC8" s="21">
        <f t="shared" si="35"/>
        <v>512</v>
      </c>
      <c r="AD8" s="21">
        <f t="shared" si="35"/>
        <v>256</v>
      </c>
      <c r="AE8" s="21">
        <f t="shared" si="35"/>
        <v>128</v>
      </c>
      <c r="AF8" s="21">
        <f t="shared" si="35"/>
        <v>64</v>
      </c>
      <c r="AG8" s="21">
        <f t="shared" si="35"/>
        <v>32</v>
      </c>
      <c r="AH8" s="21">
        <f t="shared" si="35"/>
        <v>16</v>
      </c>
      <c r="AI8" s="21">
        <f t="shared" si="35"/>
        <v>8</v>
      </c>
      <c r="AJ8" s="21">
        <f t="shared" si="36"/>
        <v>4</v>
      </c>
      <c r="AK8" s="32">
        <f t="shared" si="58"/>
        <v>2</v>
      </c>
      <c r="AL8" s="21">
        <f t="shared" si="37"/>
        <v>1</v>
      </c>
      <c r="AM8" s="22"/>
      <c r="AN8" s="109" t="e">
        <f t="shared" ca="1" si="38"/>
        <v>#NAME?</v>
      </c>
      <c r="AO8" s="109" t="e">
        <f t="shared" ca="1" si="38"/>
        <v>#NAME?</v>
      </c>
      <c r="AP8" s="3" t="e">
        <f t="shared" ca="1" si="38"/>
        <v>#NAME?</v>
      </c>
      <c r="AQ8" s="3" t="e">
        <f t="shared" ca="1" si="38"/>
        <v>#NAME?</v>
      </c>
      <c r="AR8" s="3" t="e">
        <f t="shared" ca="1" si="38"/>
        <v>#NAME?</v>
      </c>
      <c r="AS8" s="3" t="e">
        <f t="shared" ca="1" si="38"/>
        <v>#NAME?</v>
      </c>
      <c r="AT8" s="3" t="e">
        <f t="shared" ca="1" si="38"/>
        <v>#NAME?</v>
      </c>
      <c r="AU8" s="3" t="e">
        <f t="shared" ca="1" si="38"/>
        <v>#NAME?</v>
      </c>
      <c r="AV8" s="3" t="e">
        <f t="shared" ca="1" si="38"/>
        <v>#NAME?</v>
      </c>
      <c r="AW8" s="3" t="e">
        <f t="shared" ca="1" si="38"/>
        <v>#NAME?</v>
      </c>
      <c r="AX8" s="3" t="e">
        <f t="shared" ca="1" si="39"/>
        <v>#NAME?</v>
      </c>
      <c r="AZ8" s="15">
        <f>$Y$5</f>
        <v>86965705459318.141</v>
      </c>
      <c r="BA8" s="15">
        <f>$Z$5</f>
        <v>7860646081697.7275</v>
      </c>
      <c r="BB8" s="15">
        <f>$AA$5</f>
        <v>714164124242.85889</v>
      </c>
      <c r="BC8" s="15">
        <f>$AB$5</f>
        <v>65274646482.739258</v>
      </c>
      <c r="BD8" s="15">
        <f>$AC$5</f>
        <v>6008391015.1855469</v>
      </c>
      <c r="BE8" s="15">
        <f>$AD$5</f>
        <v>557713196.76953125</v>
      </c>
      <c r="BF8" s="15">
        <f>$AE$5</f>
        <v>52292010.7421875</v>
      </c>
      <c r="BG8" s="15">
        <f>$AF$5</f>
        <v>4963891.328125</v>
      </c>
      <c r="BH8" s="15">
        <f>$AG$5</f>
        <v>478667.96875</v>
      </c>
      <c r="BI8" s="15">
        <f>$AH$5</f>
        <v>47153.3125</v>
      </c>
      <c r="BJ8" s="15">
        <f>$AI$5</f>
        <v>4796.875</v>
      </c>
      <c r="BL8" s="54" t="e">
        <f ca="1">$AU$5</f>
        <v>#NAME?</v>
      </c>
      <c r="BM8" s="15">
        <f>$Z$5</f>
        <v>7860646081697.7275</v>
      </c>
      <c r="BN8" s="15">
        <f>$AA$5</f>
        <v>714164124242.85889</v>
      </c>
      <c r="BO8" s="15">
        <f>$AB$5</f>
        <v>65274646482.739258</v>
      </c>
      <c r="BP8" s="15">
        <f>$AC$5</f>
        <v>6008391015.1855469</v>
      </c>
      <c r="BQ8" s="15">
        <f>$AD$5</f>
        <v>557713196.76953125</v>
      </c>
      <c r="BR8" s="15">
        <f>$AE$5</f>
        <v>52292010.7421875</v>
      </c>
      <c r="BS8" s="15">
        <f>$AF$5</f>
        <v>4963891.328125</v>
      </c>
      <c r="BT8" s="15">
        <f>$AG$5</f>
        <v>478667.96875</v>
      </c>
      <c r="BU8" s="15">
        <f>$AH$5</f>
        <v>47153.3125</v>
      </c>
      <c r="BV8" s="15">
        <f>$AI$5</f>
        <v>4796.875</v>
      </c>
      <c r="BW8" s="15"/>
      <c r="BX8" s="15">
        <f>$Y$5</f>
        <v>86965705459318.141</v>
      </c>
      <c r="BY8" s="54" t="e">
        <f ca="1">$AU$5</f>
        <v>#NAME?</v>
      </c>
      <c r="BZ8" s="15">
        <f>$AA$5</f>
        <v>714164124242.85889</v>
      </c>
      <c r="CA8" s="15">
        <f>$AB$5</f>
        <v>65274646482.739258</v>
      </c>
      <c r="CB8" s="15">
        <f>$AC$5</f>
        <v>6008391015.1855469</v>
      </c>
      <c r="CC8" s="15">
        <f>$AD$5</f>
        <v>557713196.76953125</v>
      </c>
      <c r="CD8" s="15">
        <f>$AE$5</f>
        <v>52292010.7421875</v>
      </c>
      <c r="CE8" s="15">
        <f>$AF$5</f>
        <v>4963891.328125</v>
      </c>
      <c r="CF8" s="15">
        <f>$AG$5</f>
        <v>478667.96875</v>
      </c>
      <c r="CG8" s="15">
        <f>$AH$5</f>
        <v>47153.3125</v>
      </c>
      <c r="CH8" s="15">
        <f>$AI$5</f>
        <v>4796.875</v>
      </c>
      <c r="CJ8" s="15">
        <f>$Y$5</f>
        <v>86965705459318.141</v>
      </c>
      <c r="CK8" s="15">
        <f>$Z$5</f>
        <v>7860646081697.7275</v>
      </c>
      <c r="CL8" s="54" t="e">
        <f ca="1">$AU$5</f>
        <v>#NAME?</v>
      </c>
      <c r="CM8" s="15">
        <f>$AB$5</f>
        <v>65274646482.739258</v>
      </c>
      <c r="CN8" s="15">
        <f>$AC$5</f>
        <v>6008391015.1855469</v>
      </c>
      <c r="CO8" s="15">
        <f>$AD$5</f>
        <v>557713196.76953125</v>
      </c>
      <c r="CP8" s="15">
        <f>$AE$5</f>
        <v>52292010.7421875</v>
      </c>
      <c r="CQ8" s="15">
        <f>$AF$5</f>
        <v>4963891.328125</v>
      </c>
      <c r="CR8" s="15">
        <f>$AG$5</f>
        <v>478667.96875</v>
      </c>
      <c r="CS8" s="15">
        <f>$AH$5</f>
        <v>47153.3125</v>
      </c>
      <c r="CT8" s="15">
        <f>$AI$5</f>
        <v>4796.875</v>
      </c>
      <c r="CV8" s="15">
        <f>$Y$5</f>
        <v>86965705459318.141</v>
      </c>
      <c r="CW8" s="15">
        <f>$Z$5</f>
        <v>7860646081697.7275</v>
      </c>
      <c r="CX8" s="15">
        <f>$AA$5</f>
        <v>714164124242.85889</v>
      </c>
      <c r="CY8" s="54" t="e">
        <f ca="1">$AU$5</f>
        <v>#NAME?</v>
      </c>
      <c r="CZ8" s="15">
        <f>$AC$5</f>
        <v>6008391015.1855469</v>
      </c>
      <c r="DA8" s="15">
        <f>$AD$5</f>
        <v>557713196.76953125</v>
      </c>
      <c r="DB8" s="15">
        <f>$AE$5</f>
        <v>52292010.7421875</v>
      </c>
      <c r="DC8" s="15">
        <f>$AF$5</f>
        <v>4963891.328125</v>
      </c>
      <c r="DD8" s="15">
        <f>$AG$5</f>
        <v>478667.96875</v>
      </c>
      <c r="DE8" s="15">
        <f>$AH$5</f>
        <v>47153.3125</v>
      </c>
      <c r="DF8" s="15">
        <f>$AI$5</f>
        <v>4796.875</v>
      </c>
      <c r="DH8" s="15">
        <f>$Y$5</f>
        <v>86965705459318.141</v>
      </c>
      <c r="DI8" s="15">
        <f>$Z$5</f>
        <v>7860646081697.7275</v>
      </c>
      <c r="DJ8" s="15">
        <f>$AA$5</f>
        <v>714164124242.85889</v>
      </c>
      <c r="DK8" s="15">
        <f>$AB$5</f>
        <v>65274646482.739258</v>
      </c>
      <c r="DL8" s="54" t="e">
        <f ca="1">$AU$5</f>
        <v>#NAME?</v>
      </c>
      <c r="DM8" s="15">
        <f>$AD$5</f>
        <v>557713196.76953125</v>
      </c>
      <c r="DN8" s="15">
        <f>$AE$5</f>
        <v>52292010.7421875</v>
      </c>
      <c r="DO8" s="15">
        <f>$AF$5</f>
        <v>4963891.328125</v>
      </c>
      <c r="DP8" s="15">
        <f>$AG$5</f>
        <v>478667.96875</v>
      </c>
      <c r="DQ8" s="15">
        <f>$AH$5</f>
        <v>47153.3125</v>
      </c>
      <c r="DR8" s="15">
        <f>$AI$5</f>
        <v>4796.875</v>
      </c>
      <c r="DT8" s="15">
        <f>$Y$5</f>
        <v>86965705459318.141</v>
      </c>
      <c r="DU8" s="15">
        <f>$Z$5</f>
        <v>7860646081697.7275</v>
      </c>
      <c r="DV8" s="15">
        <f>$AA$5</f>
        <v>714164124242.85889</v>
      </c>
      <c r="DW8" s="15">
        <f>$AB$5</f>
        <v>65274646482.739258</v>
      </c>
      <c r="DX8" s="15">
        <f>$AC$5</f>
        <v>6008391015.1855469</v>
      </c>
      <c r="DY8" s="54" t="e">
        <f ca="1">$AU$5</f>
        <v>#NAME?</v>
      </c>
      <c r="DZ8" s="15">
        <f>$AE$5</f>
        <v>52292010.7421875</v>
      </c>
      <c r="EA8" s="15">
        <f>$AF$5</f>
        <v>4963891.328125</v>
      </c>
      <c r="EB8" s="15">
        <f>$AG$5</f>
        <v>478667.96875</v>
      </c>
      <c r="EC8" s="15">
        <f>$AH$5</f>
        <v>47153.3125</v>
      </c>
      <c r="ED8" s="15">
        <f>$AI$5</f>
        <v>4796.875</v>
      </c>
      <c r="EF8" s="15">
        <f>$Y$5</f>
        <v>86965705459318.141</v>
      </c>
      <c r="EG8" s="15">
        <f>$Z$5</f>
        <v>7860646081697.7275</v>
      </c>
      <c r="EH8" s="15">
        <f>$AA$5</f>
        <v>714164124242.85889</v>
      </c>
      <c r="EI8" s="15">
        <f>$AB$5</f>
        <v>65274646482.739258</v>
      </c>
      <c r="EJ8" s="15">
        <f>$AC$5</f>
        <v>6008391015.1855469</v>
      </c>
      <c r="EK8" s="15">
        <f>$AD$5</f>
        <v>557713196.76953125</v>
      </c>
      <c r="EL8" s="54" t="e">
        <f ca="1">$AU$5</f>
        <v>#NAME?</v>
      </c>
      <c r="EM8" s="15">
        <f>$AF$5</f>
        <v>4963891.328125</v>
      </c>
      <c r="EN8" s="15">
        <f>$AG$5</f>
        <v>478667.96875</v>
      </c>
      <c r="EO8" s="15">
        <f>$AH$5</f>
        <v>47153.3125</v>
      </c>
      <c r="EP8" s="15">
        <f>$AI$5</f>
        <v>4796.875</v>
      </c>
      <c r="EQ8" s="15"/>
      <c r="ER8" s="15">
        <f>$Y$5</f>
        <v>86965705459318.141</v>
      </c>
      <c r="ES8" s="15">
        <f>$Z$5</f>
        <v>7860646081697.7275</v>
      </c>
      <c r="ET8" s="15">
        <f>$AA$5</f>
        <v>714164124242.85889</v>
      </c>
      <c r="EU8" s="15">
        <f>$AB$5</f>
        <v>65274646482.739258</v>
      </c>
      <c r="EV8" s="15">
        <f>$AC$5</f>
        <v>6008391015.1855469</v>
      </c>
      <c r="EW8" s="15">
        <f>$AD$5</f>
        <v>557713196.76953125</v>
      </c>
      <c r="EX8" s="15">
        <f>$AE$5</f>
        <v>52292010.7421875</v>
      </c>
      <c r="EY8" s="54" t="e">
        <f ca="1">$AU$5</f>
        <v>#NAME?</v>
      </c>
      <c r="EZ8" s="15">
        <f>$AG$5</f>
        <v>478667.96875</v>
      </c>
      <c r="FA8" s="15">
        <f>$AH$5</f>
        <v>47153.3125</v>
      </c>
      <c r="FB8" s="15">
        <f>$AI$5</f>
        <v>4796.875</v>
      </c>
      <c r="FD8" s="15">
        <f>$Y$5</f>
        <v>86965705459318.141</v>
      </c>
      <c r="FE8" s="15">
        <f>$Z$5</f>
        <v>7860646081697.7275</v>
      </c>
      <c r="FF8" s="15">
        <f>$AA$5</f>
        <v>714164124242.85889</v>
      </c>
      <c r="FG8" s="15">
        <f>$AB$5</f>
        <v>65274646482.739258</v>
      </c>
      <c r="FH8" s="15">
        <f>$AC$5</f>
        <v>6008391015.1855469</v>
      </c>
      <c r="FI8" s="15">
        <f>$AD$5</f>
        <v>557713196.76953125</v>
      </c>
      <c r="FJ8" s="15">
        <f>$AE$5</f>
        <v>52292010.7421875</v>
      </c>
      <c r="FK8" s="15">
        <f>$AF$5</f>
        <v>4963891.328125</v>
      </c>
      <c r="FL8" s="54" t="e">
        <f ca="1">$AU$5</f>
        <v>#NAME?</v>
      </c>
      <c r="FM8" s="15">
        <f>$AH$5</f>
        <v>47153.3125</v>
      </c>
      <c r="FN8" s="15">
        <f>$AI$5</f>
        <v>4796.875</v>
      </c>
      <c r="FP8" s="15">
        <f>$Y$5</f>
        <v>86965705459318.141</v>
      </c>
      <c r="FQ8" s="15">
        <f>$Z$5</f>
        <v>7860646081697.7275</v>
      </c>
      <c r="FR8" s="15">
        <f>$AA$5</f>
        <v>714164124242.85889</v>
      </c>
      <c r="FS8" s="15">
        <f>$AB$5</f>
        <v>65274646482.739258</v>
      </c>
      <c r="FT8" s="15">
        <f>$AC$5</f>
        <v>6008391015.1855469</v>
      </c>
      <c r="FU8" s="15">
        <f>$AD$5</f>
        <v>557713196.76953125</v>
      </c>
      <c r="FV8" s="15">
        <f>$AE$5</f>
        <v>52292010.7421875</v>
      </c>
      <c r="FW8" s="15">
        <f>$AF$5</f>
        <v>4963891.328125</v>
      </c>
      <c r="FX8" s="15">
        <f>$AG$5</f>
        <v>478667.96875</v>
      </c>
      <c r="FY8" s="54" t="e">
        <f ca="1">$AU$5</f>
        <v>#NAME?</v>
      </c>
      <c r="FZ8" s="15">
        <f>$AI$5</f>
        <v>4796.875</v>
      </c>
      <c r="GB8" s="15">
        <f>$Y$5</f>
        <v>86965705459318.141</v>
      </c>
      <c r="GC8" s="15">
        <f>$Z$5</f>
        <v>7860646081697.7275</v>
      </c>
      <c r="GD8" s="15">
        <f>$AA$5</f>
        <v>714164124242.85889</v>
      </c>
      <c r="GE8" s="15">
        <f>$AB$5</f>
        <v>65274646482.739258</v>
      </c>
      <c r="GF8" s="15">
        <f>$AC$5</f>
        <v>6008391015.1855469</v>
      </c>
      <c r="GG8" s="15">
        <f>$AD$5</f>
        <v>557713196.76953125</v>
      </c>
      <c r="GH8" s="15">
        <f>$AE$5</f>
        <v>52292010.7421875</v>
      </c>
      <c r="GI8" s="15">
        <f>$AF$5</f>
        <v>4963891.328125</v>
      </c>
      <c r="GJ8" s="15">
        <f>$AG$5</f>
        <v>478667.96875</v>
      </c>
      <c r="GK8" s="15">
        <f>$AH$5</f>
        <v>47153.3125</v>
      </c>
      <c r="GL8" s="54" t="e">
        <f ca="1">$AU$5</f>
        <v>#NAME?</v>
      </c>
      <c r="GO8" s="6"/>
      <c r="HG8" s="3" t="e">
        <f ca="1">GG4/BE4</f>
        <v>#NAME?</v>
      </c>
      <c r="HJ8" s="3" t="e">
        <f ca="1">FT4/BD4</f>
        <v>#NAME?</v>
      </c>
      <c r="HM8" s="3" t="e">
        <f ca="1">FG4/BC4</f>
        <v>#NAME?</v>
      </c>
      <c r="HP8" s="3" t="e">
        <f ca="1">ET4/BB4</f>
        <v>#NAME?</v>
      </c>
      <c r="HS8" s="3" t="e">
        <f ca="1">EG4/BA4</f>
        <v>#NAME?</v>
      </c>
      <c r="HV8" s="110" t="e">
        <f ca="1">EF4/$AZ$4</f>
        <v>#NAME?</v>
      </c>
      <c r="HY8" s="3" t="e">
        <f t="shared" ca="1" si="59"/>
        <v>#NAME?</v>
      </c>
      <c r="HZ8" s="3" t="e">
        <f t="shared" ca="1" si="40"/>
        <v>#NAME?</v>
      </c>
      <c r="IA8" s="3" t="e">
        <f t="shared" ca="1" si="41"/>
        <v>#NAME?</v>
      </c>
      <c r="IB8" s="3" t="e">
        <f t="shared" ca="1" si="42"/>
        <v>#NAME?</v>
      </c>
      <c r="IC8" s="3" t="e">
        <f t="shared" ca="1" si="43"/>
        <v>#NAME?</v>
      </c>
      <c r="ID8" s="3" t="e">
        <f t="shared" ca="1" si="44"/>
        <v>#NAME?</v>
      </c>
      <c r="IE8" s="3" t="e">
        <f t="shared" ca="1" si="45"/>
        <v>#NAME?</v>
      </c>
      <c r="IF8" s="3" t="e">
        <f t="shared" ca="1" si="46"/>
        <v>#NAME?</v>
      </c>
      <c r="IG8" s="3" t="e">
        <f t="shared" ca="1" si="47"/>
        <v>#NAME?</v>
      </c>
      <c r="IH8" s="3" t="e">
        <f t="shared" ca="1" si="48"/>
        <v>#NAME?</v>
      </c>
      <c r="II8" s="3" t="e">
        <f t="shared" ca="1" si="49"/>
        <v>#NAME?</v>
      </c>
      <c r="IK8" s="17">
        <f>$D$8</f>
        <v>2.31</v>
      </c>
      <c r="IL8" s="23" t="e">
        <f t="shared" ca="1" si="50"/>
        <v>#NAME?</v>
      </c>
      <c r="IM8" s="23" t="e">
        <f t="shared" ca="1" si="50"/>
        <v>#NAME?</v>
      </c>
      <c r="IN8" s="23" t="e">
        <f t="shared" ca="1" si="50"/>
        <v>#NAME?</v>
      </c>
      <c r="IO8" s="23" t="e">
        <f t="shared" ca="1" si="50"/>
        <v>#NAME?</v>
      </c>
      <c r="IP8" s="23" t="e">
        <f t="shared" ca="1" si="50"/>
        <v>#NAME?</v>
      </c>
      <c r="IQ8" s="23" t="e">
        <f t="shared" ca="1" si="50"/>
        <v>#NAME?</v>
      </c>
      <c r="IR8" s="23" t="e">
        <f t="shared" ca="1" si="50"/>
        <v>#NAME?</v>
      </c>
      <c r="IS8" s="23" t="e">
        <f t="shared" ca="1" si="50"/>
        <v>#NAME?</v>
      </c>
      <c r="IT8" s="23" t="e">
        <f t="shared" ca="1" si="50"/>
        <v>#NAME?</v>
      </c>
      <c r="IV8" s="17">
        <f>$D$8</f>
        <v>2.31</v>
      </c>
      <c r="IW8" s="24" t="e">
        <f t="shared" ca="1" si="60"/>
        <v>#NAME?</v>
      </c>
      <c r="IX8" s="24" t="e">
        <f t="shared" ca="1" si="61"/>
        <v>#NAME?</v>
      </c>
      <c r="IY8" s="24" t="e">
        <f t="shared" ca="1" si="62"/>
        <v>#NAME?</v>
      </c>
      <c r="IZ8" s="24" t="e">
        <f t="shared" ca="1" si="63"/>
        <v>#NAME?</v>
      </c>
      <c r="JA8" s="24" t="e">
        <f t="shared" ca="1" si="64"/>
        <v>#NAME?</v>
      </c>
      <c r="JB8" s="24" t="e">
        <f t="shared" ca="1" si="65"/>
        <v>#NAME?</v>
      </c>
      <c r="JC8" s="24" t="e">
        <f t="shared" ca="1" si="66"/>
        <v>#NAME?</v>
      </c>
      <c r="JD8" s="24" t="e">
        <f t="shared" ca="1" si="67"/>
        <v>#NAME?</v>
      </c>
      <c r="JE8" s="24" t="e">
        <f t="shared" ca="1" si="68"/>
        <v>#NAME?</v>
      </c>
      <c r="JG8" s="17">
        <f>$D$8</f>
        <v>2.31</v>
      </c>
      <c r="JH8" s="24" t="e">
        <f t="shared" ca="1" si="51"/>
        <v>#NAME?</v>
      </c>
      <c r="JI8" s="24" t="e">
        <f t="shared" ca="1" si="51"/>
        <v>#NAME?</v>
      </c>
      <c r="JJ8" s="24" t="e">
        <f t="shared" ca="1" si="51"/>
        <v>#NAME?</v>
      </c>
      <c r="JK8" s="24" t="e">
        <f t="shared" ca="1" si="51"/>
        <v>#NAME?</v>
      </c>
      <c r="JL8" s="24" t="e">
        <f t="shared" ca="1" si="51"/>
        <v>#NAME?</v>
      </c>
      <c r="JM8" s="24" t="e">
        <f t="shared" ca="1" si="51"/>
        <v>#NAME?</v>
      </c>
      <c r="JN8" s="24" t="e">
        <f t="shared" ca="1" si="51"/>
        <v>#NAME?</v>
      </c>
      <c r="JO8" s="24" t="e">
        <f t="shared" ca="1" si="51"/>
        <v>#NAME?</v>
      </c>
      <c r="JP8" s="24" t="e">
        <f t="shared" ca="1" si="51"/>
        <v>#NAME?</v>
      </c>
      <c r="JR8" s="17">
        <f>$D$8</f>
        <v>2.31</v>
      </c>
      <c r="JS8" s="24" t="e">
        <f t="shared" ca="1" si="69"/>
        <v>#NAME?</v>
      </c>
      <c r="JT8" s="24" t="e">
        <f t="shared" ca="1" si="52"/>
        <v>#NAME?</v>
      </c>
      <c r="JU8" s="24" t="e">
        <f t="shared" ca="1" si="52"/>
        <v>#NAME?</v>
      </c>
      <c r="JV8" s="24" t="e">
        <f t="shared" ca="1" si="52"/>
        <v>#NAME?</v>
      </c>
      <c r="JW8" s="24" t="e">
        <f t="shared" ca="1" si="52"/>
        <v>#NAME?</v>
      </c>
      <c r="JX8" s="24" t="e">
        <f t="shared" ca="1" si="52"/>
        <v>#NAME?</v>
      </c>
      <c r="JY8" s="24" t="e">
        <f t="shared" ca="1" si="52"/>
        <v>#NAME?</v>
      </c>
      <c r="JZ8" s="24" t="e">
        <f t="shared" ca="1" si="52"/>
        <v>#NAME?</v>
      </c>
      <c r="KA8" s="24" t="e">
        <f t="shared" ca="1" si="52"/>
        <v>#NAME?</v>
      </c>
      <c r="KC8" s="17">
        <f>$D$8</f>
        <v>2.31</v>
      </c>
      <c r="KD8" s="24">
        <f t="shared" ca="1" si="70"/>
        <v>0</v>
      </c>
      <c r="KE8" s="24">
        <f t="shared" ca="1" si="53"/>
        <v>0</v>
      </c>
      <c r="KF8" s="24">
        <f t="shared" ca="1" si="53"/>
        <v>0</v>
      </c>
      <c r="KG8" s="24">
        <f t="shared" ca="1" si="53"/>
        <v>0</v>
      </c>
      <c r="KH8" s="24">
        <f t="shared" ca="1" si="53"/>
        <v>0</v>
      </c>
      <c r="KI8" s="24">
        <f t="shared" ca="1" si="53"/>
        <v>0</v>
      </c>
      <c r="KJ8" s="24">
        <f t="shared" ca="1" si="53"/>
        <v>0</v>
      </c>
      <c r="KK8" s="24">
        <f t="shared" ca="1" si="53"/>
        <v>0</v>
      </c>
      <c r="KL8" s="24">
        <f t="shared" ca="1" si="53"/>
        <v>0</v>
      </c>
      <c r="KO8"/>
      <c r="KP8"/>
      <c r="KQ8" s="187">
        <f t="shared" si="6"/>
        <v>5.27</v>
      </c>
      <c r="KR8" s="183" t="e">
        <f t="shared" ca="1" si="6"/>
        <v>#NAME?</v>
      </c>
      <c r="KS8">
        <f t="shared" si="15"/>
        <v>27.772899999999996</v>
      </c>
      <c r="KT8" t="e">
        <f t="shared" ca="1" si="16"/>
        <v>#NAME?</v>
      </c>
      <c r="KU8" t="e">
        <f t="shared" ca="1" si="17"/>
        <v>#NAME?</v>
      </c>
      <c r="KV8" s="49" t="e">
        <f t="shared" ca="1" si="18"/>
        <v>#NAME?</v>
      </c>
      <c r="KW8" t="e">
        <f t="shared" ca="1" si="19"/>
        <v>#NAME?</v>
      </c>
      <c r="KX8" t="e">
        <f t="shared" ca="1" si="20"/>
        <v>#NAME?</v>
      </c>
      <c r="KY8">
        <f t="shared" si="21"/>
        <v>1.6620303625532709</v>
      </c>
      <c r="KZ8">
        <f t="shared" si="22"/>
        <v>2.7623449260489568</v>
      </c>
      <c r="LA8" t="e">
        <f t="shared" ca="1" si="23"/>
        <v>#NAME?</v>
      </c>
      <c r="LB8" s="49" t="e">
        <f t="shared" ca="1" si="24"/>
        <v>#NUM!</v>
      </c>
      <c r="LC8" t="e">
        <f t="shared" ca="1" si="25"/>
        <v>#NUM!</v>
      </c>
      <c r="LD8"/>
      <c r="LE8"/>
      <c r="LF8"/>
      <c r="LG8"/>
      <c r="LH8"/>
      <c r="LI8"/>
      <c r="LJ8" t="e">
        <f ca="1">MDETERM(LH6:LI7)</f>
        <v>#NAME?</v>
      </c>
      <c r="LK8" s="191" t="e">
        <f ca="1">LJ8/LJ9</f>
        <v>#NAME?</v>
      </c>
      <c r="LQ8" s="3" t="e">
        <f>$KZ$2</f>
        <v>#NUM!</v>
      </c>
      <c r="LR8" s="3" t="e">
        <f>$KY$2</f>
        <v>#NUM!</v>
      </c>
    </row>
    <row r="9" spans="1:332" ht="15.75" thickBot="1">
      <c r="A9" s="33">
        <f>COUNT($D$6:D9)/$B$4*$B$1</f>
        <v>4</v>
      </c>
      <c r="B9" s="3">
        <f t="shared" si="54"/>
        <v>4</v>
      </c>
      <c r="C9" s="3">
        <f t="shared" si="54"/>
        <v>3</v>
      </c>
      <c r="D9" s="4">
        <f>SALIDA!D9</f>
        <v>3.71</v>
      </c>
      <c r="E9" s="59" t="e">
        <f ca="1">SALIDA!E9-'MODELO DE 10o. GRADO'!F9</f>
        <v>#NAME?</v>
      </c>
      <c r="F9" s="20" t="e">
        <f t="shared" ca="1" si="26"/>
        <v>#NAME?</v>
      </c>
      <c r="G9" s="20" t="e">
        <f t="shared" ca="1" si="27"/>
        <v>#NAME?</v>
      </c>
      <c r="H9" s="20" t="e">
        <f t="shared" ca="1" si="28"/>
        <v>#NAME?</v>
      </c>
      <c r="I9" s="20" t="e">
        <f t="shared" ca="1" si="29"/>
        <v>#NAME?</v>
      </c>
      <c r="J9" s="20" t="e">
        <f t="shared" ca="1" si="30"/>
        <v>#NAME?</v>
      </c>
      <c r="K9" s="20" t="e">
        <f t="shared" ca="1" si="31"/>
        <v>#NAME?</v>
      </c>
      <c r="L9" s="20" t="e">
        <f t="shared" ca="1" si="32"/>
        <v>#NAME?</v>
      </c>
      <c r="M9" s="20" t="e">
        <f t="shared" ca="1" si="33"/>
        <v>#NAME?</v>
      </c>
      <c r="N9" s="20" t="e">
        <f t="shared" ca="1" si="34"/>
        <v>#NAME?</v>
      </c>
      <c r="O9" s="20" t="e">
        <f t="shared" ca="1" si="55"/>
        <v>#NAME?</v>
      </c>
      <c r="P9" s="20" t="e">
        <f t="shared" ca="1" si="56"/>
        <v>#NAME?</v>
      </c>
      <c r="Q9" s="20" t="e">
        <f t="shared" ca="1" si="57"/>
        <v>#NUM!</v>
      </c>
      <c r="R9" s="21">
        <f t="shared" si="35"/>
        <v>3486784401</v>
      </c>
      <c r="S9" s="21">
        <f t="shared" si="35"/>
        <v>1162261467</v>
      </c>
      <c r="T9" s="21">
        <f t="shared" si="35"/>
        <v>387420489</v>
      </c>
      <c r="U9" s="21">
        <f t="shared" si="35"/>
        <v>129140163</v>
      </c>
      <c r="V9" s="21">
        <f t="shared" si="35"/>
        <v>43046721</v>
      </c>
      <c r="W9" s="21">
        <f t="shared" si="35"/>
        <v>14348907</v>
      </c>
      <c r="X9" s="21">
        <f t="shared" si="35"/>
        <v>4782969</v>
      </c>
      <c r="Y9" s="21">
        <f t="shared" si="35"/>
        <v>1594323</v>
      </c>
      <c r="Z9" s="21">
        <f t="shared" si="35"/>
        <v>531441</v>
      </c>
      <c r="AA9" s="21">
        <f t="shared" si="35"/>
        <v>177147</v>
      </c>
      <c r="AB9" s="21">
        <f t="shared" si="35"/>
        <v>59049</v>
      </c>
      <c r="AC9" s="21">
        <f t="shared" si="35"/>
        <v>19683</v>
      </c>
      <c r="AD9" s="21">
        <f t="shared" si="35"/>
        <v>6561</v>
      </c>
      <c r="AE9" s="21">
        <f t="shared" si="35"/>
        <v>2187</v>
      </c>
      <c r="AF9" s="21">
        <f t="shared" si="35"/>
        <v>729</v>
      </c>
      <c r="AG9" s="21">
        <f t="shared" si="35"/>
        <v>243</v>
      </c>
      <c r="AH9" s="21">
        <f t="shared" si="35"/>
        <v>81</v>
      </c>
      <c r="AI9" s="21">
        <f t="shared" si="35"/>
        <v>27</v>
      </c>
      <c r="AJ9" s="21">
        <f t="shared" si="36"/>
        <v>9</v>
      </c>
      <c r="AK9" s="32">
        <f t="shared" si="58"/>
        <v>3</v>
      </c>
      <c r="AL9" s="21">
        <f t="shared" si="37"/>
        <v>1</v>
      </c>
      <c r="AM9" s="22"/>
      <c r="AN9" s="109" t="e">
        <f t="shared" ca="1" si="38"/>
        <v>#NAME?</v>
      </c>
      <c r="AO9" s="109" t="e">
        <f t="shared" ca="1" si="38"/>
        <v>#NAME?</v>
      </c>
      <c r="AP9" s="3" t="e">
        <f t="shared" ca="1" si="38"/>
        <v>#NAME?</v>
      </c>
      <c r="AQ9" s="3" t="e">
        <f t="shared" ca="1" si="38"/>
        <v>#NAME?</v>
      </c>
      <c r="AR9" s="3" t="e">
        <f t="shared" ca="1" si="38"/>
        <v>#NAME?</v>
      </c>
      <c r="AS9" s="3" t="e">
        <f t="shared" ca="1" si="38"/>
        <v>#NAME?</v>
      </c>
      <c r="AT9" s="3" t="e">
        <f t="shared" ca="1" si="38"/>
        <v>#NAME?</v>
      </c>
      <c r="AU9" s="3" t="e">
        <f t="shared" ca="1" si="38"/>
        <v>#NAME?</v>
      </c>
      <c r="AV9" s="3" t="e">
        <f t="shared" ca="1" si="38"/>
        <v>#NAME?</v>
      </c>
      <c r="AW9" s="3" t="e">
        <f t="shared" ca="1" si="38"/>
        <v>#NAME?</v>
      </c>
      <c r="AX9" s="3" t="e">
        <f t="shared" ca="1" si="39"/>
        <v>#NAME?</v>
      </c>
      <c r="AZ9" s="15">
        <f>$X$5</f>
        <v>966396372809268.75</v>
      </c>
      <c r="BA9" s="15">
        <f>$Y$5</f>
        <v>86965705459318.141</v>
      </c>
      <c r="BB9" s="15">
        <f>$Z$5</f>
        <v>7860646081697.7275</v>
      </c>
      <c r="BC9" s="15">
        <f>$AA$5</f>
        <v>714164124242.85889</v>
      </c>
      <c r="BD9" s="15">
        <f>$AB$5</f>
        <v>65274646482.739258</v>
      </c>
      <c r="BE9" s="15">
        <f>$AC$5</f>
        <v>6008391015.1855469</v>
      </c>
      <c r="BF9" s="15">
        <f>$AD$5</f>
        <v>557713196.76953125</v>
      </c>
      <c r="BG9" s="15">
        <f>$AE$5</f>
        <v>52292010.7421875</v>
      </c>
      <c r="BH9" s="15">
        <f>$AF$5</f>
        <v>4963891.328125</v>
      </c>
      <c r="BI9" s="15">
        <f>$AG$5</f>
        <v>478667.96875</v>
      </c>
      <c r="BJ9" s="15">
        <f>$AH$5</f>
        <v>47153.3125</v>
      </c>
      <c r="BL9" s="54" t="e">
        <f ca="1">$AT$5</f>
        <v>#NAME?</v>
      </c>
      <c r="BM9" s="15">
        <f>$Y$5</f>
        <v>86965705459318.141</v>
      </c>
      <c r="BN9" s="15">
        <f>$Z$5</f>
        <v>7860646081697.7275</v>
      </c>
      <c r="BO9" s="15">
        <f>$AA$5</f>
        <v>714164124242.85889</v>
      </c>
      <c r="BP9" s="15">
        <f>$AB$5</f>
        <v>65274646482.739258</v>
      </c>
      <c r="BQ9" s="15">
        <f>$AC$5</f>
        <v>6008391015.1855469</v>
      </c>
      <c r="BR9" s="15">
        <f>$AD$5</f>
        <v>557713196.76953125</v>
      </c>
      <c r="BS9" s="15">
        <f>$AE$5</f>
        <v>52292010.7421875</v>
      </c>
      <c r="BT9" s="15">
        <f>$AF$5</f>
        <v>4963891.328125</v>
      </c>
      <c r="BU9" s="15">
        <f>$AG$5</f>
        <v>478667.96875</v>
      </c>
      <c r="BV9" s="15">
        <f>$AH$5</f>
        <v>47153.3125</v>
      </c>
      <c r="BW9" s="15"/>
      <c r="BX9" s="15">
        <f>$X$5</f>
        <v>966396372809268.75</v>
      </c>
      <c r="BY9" s="54" t="e">
        <f ca="1">$AT$5</f>
        <v>#NAME?</v>
      </c>
      <c r="BZ9" s="15">
        <f>$Z$5</f>
        <v>7860646081697.7275</v>
      </c>
      <c r="CA9" s="15">
        <f>$AA$5</f>
        <v>714164124242.85889</v>
      </c>
      <c r="CB9" s="15">
        <f>$AB$5</f>
        <v>65274646482.739258</v>
      </c>
      <c r="CC9" s="15">
        <f>$AC$5</f>
        <v>6008391015.1855469</v>
      </c>
      <c r="CD9" s="15">
        <f>$AD$5</f>
        <v>557713196.76953125</v>
      </c>
      <c r="CE9" s="15">
        <f>$AE$5</f>
        <v>52292010.7421875</v>
      </c>
      <c r="CF9" s="15">
        <f>$AF$5</f>
        <v>4963891.328125</v>
      </c>
      <c r="CG9" s="15">
        <f>$AG$5</f>
        <v>478667.96875</v>
      </c>
      <c r="CH9" s="15">
        <f>$AH$5</f>
        <v>47153.3125</v>
      </c>
      <c r="CJ9" s="15">
        <f>$X$5</f>
        <v>966396372809268.75</v>
      </c>
      <c r="CK9" s="15">
        <f>$Y$5</f>
        <v>86965705459318.141</v>
      </c>
      <c r="CL9" s="54" t="e">
        <f ca="1">$AT$5</f>
        <v>#NAME?</v>
      </c>
      <c r="CM9" s="15">
        <f>$AA$5</f>
        <v>714164124242.85889</v>
      </c>
      <c r="CN9" s="15">
        <f>$AB$5</f>
        <v>65274646482.739258</v>
      </c>
      <c r="CO9" s="15">
        <f>$AC$5</f>
        <v>6008391015.1855469</v>
      </c>
      <c r="CP9" s="15">
        <f>$AD$5</f>
        <v>557713196.76953125</v>
      </c>
      <c r="CQ9" s="15">
        <f>$AE$5</f>
        <v>52292010.7421875</v>
      </c>
      <c r="CR9" s="15">
        <f>$AF$5</f>
        <v>4963891.328125</v>
      </c>
      <c r="CS9" s="15">
        <f>$AG$5</f>
        <v>478667.96875</v>
      </c>
      <c r="CT9" s="15">
        <f>$AH$5</f>
        <v>47153.3125</v>
      </c>
      <c r="CV9" s="15">
        <f>$X$5</f>
        <v>966396372809268.75</v>
      </c>
      <c r="CW9" s="15">
        <f>$Y$5</f>
        <v>86965705459318.141</v>
      </c>
      <c r="CX9" s="15">
        <f>$Z$5</f>
        <v>7860646081697.7275</v>
      </c>
      <c r="CY9" s="54" t="e">
        <f ca="1">$AT$5</f>
        <v>#NAME?</v>
      </c>
      <c r="CZ9" s="15">
        <f>$AB$5</f>
        <v>65274646482.739258</v>
      </c>
      <c r="DA9" s="15">
        <f>$AC$5</f>
        <v>6008391015.1855469</v>
      </c>
      <c r="DB9" s="15">
        <f>$AD$5</f>
        <v>557713196.76953125</v>
      </c>
      <c r="DC9" s="15">
        <f>$AE$5</f>
        <v>52292010.7421875</v>
      </c>
      <c r="DD9" s="15">
        <f>$AF$5</f>
        <v>4963891.328125</v>
      </c>
      <c r="DE9" s="15">
        <f>$AG$5</f>
        <v>478667.96875</v>
      </c>
      <c r="DF9" s="15">
        <f>$AH$5</f>
        <v>47153.3125</v>
      </c>
      <c r="DH9" s="15">
        <f>$X$5</f>
        <v>966396372809268.75</v>
      </c>
      <c r="DI9" s="15">
        <f>$Y$5</f>
        <v>86965705459318.141</v>
      </c>
      <c r="DJ9" s="15">
        <f>$Z$5</f>
        <v>7860646081697.7275</v>
      </c>
      <c r="DK9" s="15">
        <f>$AA$5</f>
        <v>714164124242.85889</v>
      </c>
      <c r="DL9" s="54" t="e">
        <f ca="1">$AT$5</f>
        <v>#NAME?</v>
      </c>
      <c r="DM9" s="15">
        <f>$AC$5</f>
        <v>6008391015.1855469</v>
      </c>
      <c r="DN9" s="15">
        <f>$AD$5</f>
        <v>557713196.76953125</v>
      </c>
      <c r="DO9" s="15">
        <f>$AE$5</f>
        <v>52292010.7421875</v>
      </c>
      <c r="DP9" s="15">
        <f>$AF$5</f>
        <v>4963891.328125</v>
      </c>
      <c r="DQ9" s="15">
        <f>$AG$5</f>
        <v>478667.96875</v>
      </c>
      <c r="DR9" s="15">
        <f>$AH$5</f>
        <v>47153.3125</v>
      </c>
      <c r="DT9" s="15">
        <f>$X$5</f>
        <v>966396372809268.75</v>
      </c>
      <c r="DU9" s="15">
        <f>$Y$5</f>
        <v>86965705459318.141</v>
      </c>
      <c r="DV9" s="15">
        <f>$Z$5</f>
        <v>7860646081697.7275</v>
      </c>
      <c r="DW9" s="15">
        <f>$AA$5</f>
        <v>714164124242.85889</v>
      </c>
      <c r="DX9" s="15">
        <f>$AB$5</f>
        <v>65274646482.739258</v>
      </c>
      <c r="DY9" s="54" t="e">
        <f ca="1">$AT$5</f>
        <v>#NAME?</v>
      </c>
      <c r="DZ9" s="15">
        <f>$AD$5</f>
        <v>557713196.76953125</v>
      </c>
      <c r="EA9" s="15">
        <f>$AE$5</f>
        <v>52292010.7421875</v>
      </c>
      <c r="EB9" s="15">
        <f>$AF$5</f>
        <v>4963891.328125</v>
      </c>
      <c r="EC9" s="15">
        <f>$AG$5</f>
        <v>478667.96875</v>
      </c>
      <c r="ED9" s="15">
        <f>$AH$5</f>
        <v>47153.3125</v>
      </c>
      <c r="EF9" s="15">
        <f>$X$5</f>
        <v>966396372809268.75</v>
      </c>
      <c r="EG9" s="15">
        <f>$Y$5</f>
        <v>86965705459318.141</v>
      </c>
      <c r="EH9" s="15">
        <f>$Z$5</f>
        <v>7860646081697.7275</v>
      </c>
      <c r="EI9" s="15">
        <f>$AA$5</f>
        <v>714164124242.85889</v>
      </c>
      <c r="EJ9" s="15">
        <f>$AB$5</f>
        <v>65274646482.739258</v>
      </c>
      <c r="EK9" s="15">
        <f>$AC$5</f>
        <v>6008391015.1855469</v>
      </c>
      <c r="EL9" s="54" t="e">
        <f ca="1">$AT$5</f>
        <v>#NAME?</v>
      </c>
      <c r="EM9" s="15">
        <f>$AE$5</f>
        <v>52292010.7421875</v>
      </c>
      <c r="EN9" s="15">
        <f>$AF$5</f>
        <v>4963891.328125</v>
      </c>
      <c r="EO9" s="15">
        <f>$AG$5</f>
        <v>478667.96875</v>
      </c>
      <c r="EP9" s="15">
        <f>$AH$5</f>
        <v>47153.3125</v>
      </c>
      <c r="EQ9" s="15"/>
      <c r="ER9" s="15">
        <f>$X$5</f>
        <v>966396372809268.75</v>
      </c>
      <c r="ES9" s="15">
        <f>$Y$5</f>
        <v>86965705459318.141</v>
      </c>
      <c r="ET9" s="15">
        <f>$Z$5</f>
        <v>7860646081697.7275</v>
      </c>
      <c r="EU9" s="15">
        <f>$AA$5</f>
        <v>714164124242.85889</v>
      </c>
      <c r="EV9" s="15">
        <f>$AB$5</f>
        <v>65274646482.739258</v>
      </c>
      <c r="EW9" s="15">
        <f>$AC$5</f>
        <v>6008391015.1855469</v>
      </c>
      <c r="EX9" s="15">
        <f>$AD$5</f>
        <v>557713196.76953125</v>
      </c>
      <c r="EY9" s="54" t="e">
        <f ca="1">$AT$5</f>
        <v>#NAME?</v>
      </c>
      <c r="EZ9" s="15">
        <f>$AF$5</f>
        <v>4963891.328125</v>
      </c>
      <c r="FA9" s="15">
        <f>$AG$5</f>
        <v>478667.96875</v>
      </c>
      <c r="FB9" s="15">
        <f>$AH$5</f>
        <v>47153.3125</v>
      </c>
      <c r="FD9" s="15">
        <f>$X$5</f>
        <v>966396372809268.75</v>
      </c>
      <c r="FE9" s="15">
        <f>$Y$5</f>
        <v>86965705459318.141</v>
      </c>
      <c r="FF9" s="15">
        <f>$Z$5</f>
        <v>7860646081697.7275</v>
      </c>
      <c r="FG9" s="15">
        <f>$AA$5</f>
        <v>714164124242.85889</v>
      </c>
      <c r="FH9" s="15">
        <f>$AB$5</f>
        <v>65274646482.739258</v>
      </c>
      <c r="FI9" s="15">
        <f>$AC$5</f>
        <v>6008391015.1855469</v>
      </c>
      <c r="FJ9" s="15">
        <f>$AD$5</f>
        <v>557713196.76953125</v>
      </c>
      <c r="FK9" s="15">
        <f>$AE$5</f>
        <v>52292010.7421875</v>
      </c>
      <c r="FL9" s="54" t="e">
        <f ca="1">$AT$5</f>
        <v>#NAME?</v>
      </c>
      <c r="FM9" s="15">
        <f>$AG$5</f>
        <v>478667.96875</v>
      </c>
      <c r="FN9" s="15">
        <f>$AH$5</f>
        <v>47153.3125</v>
      </c>
      <c r="FP9" s="15">
        <f>$X$5</f>
        <v>966396372809268.75</v>
      </c>
      <c r="FQ9" s="15">
        <f>$Y$5</f>
        <v>86965705459318.141</v>
      </c>
      <c r="FR9" s="15">
        <f>$Z$5</f>
        <v>7860646081697.7275</v>
      </c>
      <c r="FS9" s="15">
        <f>$AA$5</f>
        <v>714164124242.85889</v>
      </c>
      <c r="FT9" s="15">
        <f>$AB$5</f>
        <v>65274646482.739258</v>
      </c>
      <c r="FU9" s="15">
        <f>$AC$5</f>
        <v>6008391015.1855469</v>
      </c>
      <c r="FV9" s="15">
        <f>$AD$5</f>
        <v>557713196.76953125</v>
      </c>
      <c r="FW9" s="15">
        <f>$AE$5</f>
        <v>52292010.7421875</v>
      </c>
      <c r="FX9" s="15">
        <f>$AF$5</f>
        <v>4963891.328125</v>
      </c>
      <c r="FY9" s="54" t="e">
        <f ca="1">$AT$5</f>
        <v>#NAME?</v>
      </c>
      <c r="FZ9" s="15">
        <f>$AH$5</f>
        <v>47153.3125</v>
      </c>
      <c r="GB9" s="15">
        <f>$X$5</f>
        <v>966396372809268.75</v>
      </c>
      <c r="GC9" s="15">
        <f>$Y$5</f>
        <v>86965705459318.141</v>
      </c>
      <c r="GD9" s="15">
        <f>$Z$5</f>
        <v>7860646081697.7275</v>
      </c>
      <c r="GE9" s="15">
        <f>$AA$5</f>
        <v>714164124242.85889</v>
      </c>
      <c r="GF9" s="15">
        <f>$AB$5</f>
        <v>65274646482.739258</v>
      </c>
      <c r="GG9" s="15">
        <f>$AC$5</f>
        <v>6008391015.1855469</v>
      </c>
      <c r="GH9" s="15">
        <f>$AD$5</f>
        <v>557713196.76953125</v>
      </c>
      <c r="GI9" s="15">
        <f>$AE$5</f>
        <v>52292010.7421875</v>
      </c>
      <c r="GJ9" s="15">
        <f>$AF$5</f>
        <v>4963891.328125</v>
      </c>
      <c r="GK9" s="15">
        <f>$AG$5</f>
        <v>478667.96875</v>
      </c>
      <c r="GL9" s="54" t="e">
        <f ca="1">$AT$5</f>
        <v>#NAME?</v>
      </c>
      <c r="GR9" s="3" t="e">
        <f ca="1">GK4/BI4</f>
        <v>#NAME?</v>
      </c>
      <c r="GZ9" s="6"/>
      <c r="HA9" s="3" t="e">
        <f ca="1">GI4/BG4</f>
        <v>#NAME?</v>
      </c>
      <c r="HJ9" s="3" t="e">
        <f ca="1">GF4/BD4</f>
        <v>#NAME?</v>
      </c>
      <c r="HM9" s="3" t="e">
        <f ca="1">FS4/BC4</f>
        <v>#NAME?</v>
      </c>
      <c r="HP9" s="3" t="e">
        <f ca="1">FF4/BB4</f>
        <v>#NAME?</v>
      </c>
      <c r="HS9" s="3" t="e">
        <f ca="1">ES4/BA4</f>
        <v>#NAME?</v>
      </c>
      <c r="HV9" s="110" t="e">
        <f ca="1">ER4/$AZ$4</f>
        <v>#NAME?</v>
      </c>
      <c r="HY9" s="3" t="e">
        <f t="shared" ca="1" si="59"/>
        <v>#NAME?</v>
      </c>
      <c r="HZ9" s="3" t="e">
        <f t="shared" ca="1" si="40"/>
        <v>#NAME?</v>
      </c>
      <c r="IA9" s="3" t="e">
        <f t="shared" ca="1" si="41"/>
        <v>#NAME?</v>
      </c>
      <c r="IB9" s="3" t="e">
        <f t="shared" ca="1" si="42"/>
        <v>#NAME?</v>
      </c>
      <c r="IC9" s="3" t="e">
        <f t="shared" ca="1" si="43"/>
        <v>#NAME?</v>
      </c>
      <c r="ID9" s="3" t="e">
        <f t="shared" ca="1" si="44"/>
        <v>#NAME?</v>
      </c>
      <c r="IE9" s="3" t="e">
        <f t="shared" ca="1" si="45"/>
        <v>#NAME?</v>
      </c>
      <c r="IF9" s="3" t="e">
        <f t="shared" ca="1" si="46"/>
        <v>#NAME?</v>
      </c>
      <c r="IG9" s="3" t="e">
        <f t="shared" ca="1" si="47"/>
        <v>#NAME?</v>
      </c>
      <c r="IH9" s="3" t="e">
        <f t="shared" ca="1" si="48"/>
        <v>#NAME?</v>
      </c>
      <c r="II9" s="3" t="e">
        <f t="shared" ca="1" si="49"/>
        <v>#NAME?</v>
      </c>
      <c r="IK9" s="17">
        <f>$D$9</f>
        <v>3.71</v>
      </c>
      <c r="IL9" s="23" t="e">
        <f t="shared" ca="1" si="50"/>
        <v>#NAME?</v>
      </c>
      <c r="IM9" s="23" t="e">
        <f t="shared" ca="1" si="50"/>
        <v>#NAME?</v>
      </c>
      <c r="IN9" s="23" t="e">
        <f t="shared" ca="1" si="50"/>
        <v>#NAME?</v>
      </c>
      <c r="IO9" s="23" t="e">
        <f t="shared" ca="1" si="50"/>
        <v>#NAME?</v>
      </c>
      <c r="IP9" s="23" t="e">
        <f t="shared" ca="1" si="50"/>
        <v>#NAME?</v>
      </c>
      <c r="IQ9" s="23" t="e">
        <f t="shared" ca="1" si="50"/>
        <v>#NAME?</v>
      </c>
      <c r="IR9" s="23" t="e">
        <f t="shared" ca="1" si="50"/>
        <v>#NAME?</v>
      </c>
      <c r="IS9" s="23" t="e">
        <f t="shared" ca="1" si="50"/>
        <v>#NAME?</v>
      </c>
      <c r="IT9" s="23" t="e">
        <f t="shared" ca="1" si="50"/>
        <v>#NAME?</v>
      </c>
      <c r="IV9" s="17">
        <f>$D$9</f>
        <v>3.71</v>
      </c>
      <c r="IW9" s="24" t="e">
        <f t="shared" ca="1" si="60"/>
        <v>#NAME?</v>
      </c>
      <c r="IX9" s="24" t="e">
        <f t="shared" ca="1" si="61"/>
        <v>#NAME?</v>
      </c>
      <c r="IY9" s="24" t="e">
        <f t="shared" ca="1" si="62"/>
        <v>#NAME?</v>
      </c>
      <c r="IZ9" s="24" t="e">
        <f t="shared" ca="1" si="63"/>
        <v>#NAME?</v>
      </c>
      <c r="JA9" s="24" t="e">
        <f t="shared" ca="1" si="64"/>
        <v>#NAME?</v>
      </c>
      <c r="JB9" s="24" t="e">
        <f t="shared" ca="1" si="65"/>
        <v>#NAME?</v>
      </c>
      <c r="JC9" s="24" t="e">
        <f t="shared" ca="1" si="66"/>
        <v>#NAME?</v>
      </c>
      <c r="JD9" s="24" t="e">
        <f t="shared" ca="1" si="67"/>
        <v>#NAME?</v>
      </c>
      <c r="JE9" s="24" t="e">
        <f t="shared" ca="1" si="68"/>
        <v>#NAME?</v>
      </c>
      <c r="JG9" s="17">
        <f>$D$9</f>
        <v>3.71</v>
      </c>
      <c r="JH9" s="24" t="e">
        <f t="shared" ca="1" si="51"/>
        <v>#NAME?</v>
      </c>
      <c r="JI9" s="24" t="e">
        <f t="shared" ca="1" si="51"/>
        <v>#NAME?</v>
      </c>
      <c r="JJ9" s="24" t="e">
        <f t="shared" ca="1" si="51"/>
        <v>#NAME?</v>
      </c>
      <c r="JK9" s="24" t="e">
        <f t="shared" ca="1" si="51"/>
        <v>#NAME?</v>
      </c>
      <c r="JL9" s="24" t="e">
        <f t="shared" ca="1" si="51"/>
        <v>#NAME?</v>
      </c>
      <c r="JM9" s="24" t="e">
        <f t="shared" ca="1" si="51"/>
        <v>#NAME?</v>
      </c>
      <c r="JN9" s="24" t="e">
        <f t="shared" ca="1" si="51"/>
        <v>#NAME?</v>
      </c>
      <c r="JO9" s="24" t="e">
        <f t="shared" ca="1" si="51"/>
        <v>#NAME?</v>
      </c>
      <c r="JP9" s="24" t="e">
        <f t="shared" ca="1" si="51"/>
        <v>#NAME?</v>
      </c>
      <c r="JR9" s="17">
        <f>$D$9</f>
        <v>3.71</v>
      </c>
      <c r="JS9" s="24" t="e">
        <f t="shared" ca="1" si="69"/>
        <v>#NAME?</v>
      </c>
      <c r="JT9" s="24" t="e">
        <f t="shared" ca="1" si="52"/>
        <v>#NAME?</v>
      </c>
      <c r="JU9" s="24" t="e">
        <f t="shared" ca="1" si="52"/>
        <v>#NAME?</v>
      </c>
      <c r="JV9" s="24" t="e">
        <f t="shared" ca="1" si="52"/>
        <v>#NAME?</v>
      </c>
      <c r="JW9" s="24" t="e">
        <f t="shared" ca="1" si="52"/>
        <v>#NAME?</v>
      </c>
      <c r="JX9" s="24" t="e">
        <f t="shared" ca="1" si="52"/>
        <v>#NAME?</v>
      </c>
      <c r="JY9" s="24" t="e">
        <f t="shared" ca="1" si="52"/>
        <v>#NAME?</v>
      </c>
      <c r="JZ9" s="24" t="e">
        <f t="shared" ca="1" si="52"/>
        <v>#NAME?</v>
      </c>
      <c r="KA9" s="24" t="e">
        <f t="shared" ca="1" si="52"/>
        <v>#NAME?</v>
      </c>
      <c r="KC9" s="17">
        <f>$D$9</f>
        <v>3.71</v>
      </c>
      <c r="KD9" s="24">
        <f t="shared" ca="1" si="70"/>
        <v>0</v>
      </c>
      <c r="KE9" s="24">
        <f t="shared" ca="1" si="53"/>
        <v>0</v>
      </c>
      <c r="KF9" s="24">
        <f t="shared" ca="1" si="53"/>
        <v>0</v>
      </c>
      <c r="KG9" s="24">
        <f t="shared" ca="1" si="53"/>
        <v>0</v>
      </c>
      <c r="KH9" s="24">
        <f t="shared" ca="1" si="53"/>
        <v>0</v>
      </c>
      <c r="KI9" s="24">
        <f t="shared" ca="1" si="53"/>
        <v>0</v>
      </c>
      <c r="KJ9" s="24">
        <f t="shared" ca="1" si="53"/>
        <v>0</v>
      </c>
      <c r="KK9" s="24">
        <f t="shared" ca="1" si="53"/>
        <v>0</v>
      </c>
      <c r="KL9" s="24">
        <f t="shared" ca="1" si="53"/>
        <v>0</v>
      </c>
      <c r="KO9"/>
      <c r="KP9"/>
      <c r="KQ9" s="187">
        <f t="shared" si="6"/>
        <v>7.01</v>
      </c>
      <c r="KR9" s="183" t="e">
        <f t="shared" ca="1" si="6"/>
        <v>#NAME?</v>
      </c>
      <c r="KS9">
        <f t="shared" si="15"/>
        <v>49.140099999999997</v>
      </c>
      <c r="KT9" t="e">
        <f t="shared" ca="1" si="16"/>
        <v>#NAME?</v>
      </c>
      <c r="KU9" t="e">
        <f t="shared" ca="1" si="17"/>
        <v>#NAME?</v>
      </c>
      <c r="KV9" s="49" t="e">
        <f t="shared" ca="1" si="18"/>
        <v>#NAME?</v>
      </c>
      <c r="KW9" t="e">
        <f t="shared" ca="1" si="19"/>
        <v>#NAME?</v>
      </c>
      <c r="KX9" t="e">
        <f t="shared" ca="1" si="20"/>
        <v>#NAME?</v>
      </c>
      <c r="KY9">
        <f t="shared" si="21"/>
        <v>1.9473377010464987</v>
      </c>
      <c r="KZ9">
        <f t="shared" si="22"/>
        <v>3.7921241219170629</v>
      </c>
      <c r="LA9" t="e">
        <f t="shared" ca="1" si="23"/>
        <v>#NAME?</v>
      </c>
      <c r="LB9" s="49" t="e">
        <f t="shared" ca="1" si="24"/>
        <v>#NUM!</v>
      </c>
      <c r="LC9" t="e">
        <f t="shared" ca="1" si="25"/>
        <v>#NUM!</v>
      </c>
      <c r="LD9"/>
      <c r="LE9"/>
      <c r="LF9"/>
      <c r="LG9"/>
      <c r="LH9">
        <f>$KQ$2</f>
        <v>86.13</v>
      </c>
      <c r="LI9">
        <f>$KP$3</f>
        <v>11</v>
      </c>
      <c r="LJ9">
        <f>MDETERM(LH9:LI10)</f>
        <v>-4042.5131999999999</v>
      </c>
      <c r="LK9"/>
    </row>
    <row r="10" spans="1:332" ht="15.75" thickBot="1">
      <c r="A10" s="33">
        <f>COUNT($D$6:D10)/$B$4*$B$1</f>
        <v>5</v>
      </c>
      <c r="B10" s="3">
        <f t="shared" si="54"/>
        <v>5</v>
      </c>
      <c r="C10" s="3">
        <f t="shared" si="54"/>
        <v>4</v>
      </c>
      <c r="D10" s="4">
        <f>SALIDA!D10</f>
        <v>5.27</v>
      </c>
      <c r="E10" s="59" t="e">
        <f ca="1">SALIDA!E10-'MODELO DE 10o. GRADO'!F10</f>
        <v>#NAME?</v>
      </c>
      <c r="F10" s="20" t="e">
        <f t="shared" ca="1" si="26"/>
        <v>#NAME?</v>
      </c>
      <c r="G10" s="20" t="e">
        <f t="shared" ca="1" si="27"/>
        <v>#NAME?</v>
      </c>
      <c r="H10" s="20" t="e">
        <f t="shared" ca="1" si="28"/>
        <v>#NAME?</v>
      </c>
      <c r="I10" s="20" t="e">
        <f t="shared" ca="1" si="29"/>
        <v>#NAME?</v>
      </c>
      <c r="J10" s="20" t="e">
        <f t="shared" ca="1" si="30"/>
        <v>#NAME?</v>
      </c>
      <c r="K10" s="20" t="e">
        <f t="shared" ca="1" si="31"/>
        <v>#NAME?</v>
      </c>
      <c r="L10" s="20" t="e">
        <f t="shared" ca="1" si="32"/>
        <v>#NAME?</v>
      </c>
      <c r="M10" s="20" t="e">
        <f t="shared" ca="1" si="33"/>
        <v>#NAME?</v>
      </c>
      <c r="N10" s="20" t="e">
        <f t="shared" ca="1" si="34"/>
        <v>#NAME?</v>
      </c>
      <c r="O10" s="20" t="e">
        <f t="shared" ca="1" si="55"/>
        <v>#NAME?</v>
      </c>
      <c r="P10" s="20" t="e">
        <f t="shared" ca="1" si="56"/>
        <v>#NAME?</v>
      </c>
      <c r="Q10" s="20" t="e">
        <f t="shared" ca="1" si="57"/>
        <v>#NUM!</v>
      </c>
      <c r="R10" s="21">
        <f t="shared" si="35"/>
        <v>1099511627776</v>
      </c>
      <c r="S10" s="21">
        <f t="shared" si="35"/>
        <v>274877906944</v>
      </c>
      <c r="T10" s="21">
        <f t="shared" si="35"/>
        <v>68719476736</v>
      </c>
      <c r="U10" s="21">
        <f t="shared" si="35"/>
        <v>17179869184</v>
      </c>
      <c r="V10" s="21">
        <f t="shared" si="35"/>
        <v>4294967296</v>
      </c>
      <c r="W10" s="21">
        <f t="shared" si="35"/>
        <v>1073741824</v>
      </c>
      <c r="X10" s="21">
        <f t="shared" si="35"/>
        <v>268435456</v>
      </c>
      <c r="Y10" s="21">
        <f t="shared" si="35"/>
        <v>67108864</v>
      </c>
      <c r="Z10" s="21">
        <f t="shared" si="35"/>
        <v>16777216</v>
      </c>
      <c r="AA10" s="21">
        <f t="shared" si="35"/>
        <v>4194304</v>
      </c>
      <c r="AB10" s="21">
        <f t="shared" si="35"/>
        <v>1048576</v>
      </c>
      <c r="AC10" s="21">
        <f t="shared" si="35"/>
        <v>262144</v>
      </c>
      <c r="AD10" s="21">
        <f t="shared" si="35"/>
        <v>65536</v>
      </c>
      <c r="AE10" s="21">
        <f t="shared" si="35"/>
        <v>16384</v>
      </c>
      <c r="AF10" s="21">
        <f t="shared" si="35"/>
        <v>4096</v>
      </c>
      <c r="AG10" s="21">
        <f t="shared" si="35"/>
        <v>1024</v>
      </c>
      <c r="AH10" s="21">
        <f t="shared" si="35"/>
        <v>256</v>
      </c>
      <c r="AI10" s="21">
        <f t="shared" si="35"/>
        <v>64</v>
      </c>
      <c r="AJ10" s="21">
        <f t="shared" si="36"/>
        <v>16</v>
      </c>
      <c r="AK10" s="32">
        <f t="shared" si="58"/>
        <v>4</v>
      </c>
      <c r="AL10" s="21">
        <f t="shared" si="37"/>
        <v>1</v>
      </c>
      <c r="AM10" s="22"/>
      <c r="AN10" s="109" t="e">
        <f t="shared" ca="1" si="38"/>
        <v>#NAME?</v>
      </c>
      <c r="AO10" s="109" t="e">
        <f t="shared" ca="1" si="38"/>
        <v>#NAME?</v>
      </c>
      <c r="AP10" s="3" t="e">
        <f t="shared" ca="1" si="38"/>
        <v>#NAME?</v>
      </c>
      <c r="AQ10" s="3" t="e">
        <f t="shared" ca="1" si="38"/>
        <v>#NAME?</v>
      </c>
      <c r="AR10" s="3" t="e">
        <f t="shared" ca="1" si="38"/>
        <v>#NAME?</v>
      </c>
      <c r="AS10" s="3" t="e">
        <f t="shared" ca="1" si="38"/>
        <v>#NAME?</v>
      </c>
      <c r="AT10" s="3" t="e">
        <f t="shared" ca="1" si="38"/>
        <v>#NAME?</v>
      </c>
      <c r="AU10" s="3" t="e">
        <f t="shared" ca="1" si="38"/>
        <v>#NAME?</v>
      </c>
      <c r="AV10" s="3" t="e">
        <f t="shared" ca="1" si="38"/>
        <v>#NAME?</v>
      </c>
      <c r="AW10" s="3" t="e">
        <f t="shared" ca="1" si="38"/>
        <v>#NAME?</v>
      </c>
      <c r="AX10" s="3" t="e">
        <f t="shared" ca="1" si="39"/>
        <v>#NAME?</v>
      </c>
      <c r="AZ10" s="15">
        <f>$W$5</f>
        <v>1.0780030324546486E+16</v>
      </c>
      <c r="BA10" s="15">
        <f>$X$5</f>
        <v>966396372809268.75</v>
      </c>
      <c r="BB10" s="15">
        <f>$Y$5</f>
        <v>86965705459318.141</v>
      </c>
      <c r="BC10" s="15">
        <f>$Z$5</f>
        <v>7860646081697.7275</v>
      </c>
      <c r="BD10" s="15">
        <f>$AA$5</f>
        <v>714164124242.85889</v>
      </c>
      <c r="BE10" s="15">
        <f>$AB$5</f>
        <v>65274646482.739258</v>
      </c>
      <c r="BF10" s="15">
        <f>$AC$5</f>
        <v>6008391015.1855469</v>
      </c>
      <c r="BG10" s="15">
        <f>$AD$5</f>
        <v>557713196.76953125</v>
      </c>
      <c r="BH10" s="15">
        <f>$AE$5</f>
        <v>52292010.7421875</v>
      </c>
      <c r="BI10" s="15">
        <f>$AF$5</f>
        <v>4963891.328125</v>
      </c>
      <c r="BJ10" s="15">
        <f>$AG$5</f>
        <v>478667.96875</v>
      </c>
      <c r="BL10" s="54" t="e">
        <f ca="1">$AS$5</f>
        <v>#NAME?</v>
      </c>
      <c r="BM10" s="15">
        <f>$X$5</f>
        <v>966396372809268.75</v>
      </c>
      <c r="BN10" s="15">
        <f>$Y$5</f>
        <v>86965705459318.141</v>
      </c>
      <c r="BO10" s="15">
        <f>$Z$5</f>
        <v>7860646081697.7275</v>
      </c>
      <c r="BP10" s="15">
        <f>$AA$5</f>
        <v>714164124242.85889</v>
      </c>
      <c r="BQ10" s="15">
        <f>$AB$5</f>
        <v>65274646482.739258</v>
      </c>
      <c r="BR10" s="15">
        <f>$AC$5</f>
        <v>6008391015.1855469</v>
      </c>
      <c r="BS10" s="15">
        <f>$AD$5</f>
        <v>557713196.76953125</v>
      </c>
      <c r="BT10" s="15">
        <f>$AE$5</f>
        <v>52292010.7421875</v>
      </c>
      <c r="BU10" s="15">
        <f>$AF$5</f>
        <v>4963891.328125</v>
      </c>
      <c r="BV10" s="15">
        <f>$AG$5</f>
        <v>478667.96875</v>
      </c>
      <c r="BW10" s="15"/>
      <c r="BX10" s="15">
        <f>$W$5</f>
        <v>1.0780030324546486E+16</v>
      </c>
      <c r="BY10" s="54" t="e">
        <f ca="1">$AS$5</f>
        <v>#NAME?</v>
      </c>
      <c r="BZ10" s="15">
        <f>$Y$5</f>
        <v>86965705459318.141</v>
      </c>
      <c r="CA10" s="15">
        <f>$Z$5</f>
        <v>7860646081697.7275</v>
      </c>
      <c r="CB10" s="15">
        <f>$AA$5</f>
        <v>714164124242.85889</v>
      </c>
      <c r="CC10" s="15">
        <f>$AB$5</f>
        <v>65274646482.739258</v>
      </c>
      <c r="CD10" s="15">
        <f>$AC$5</f>
        <v>6008391015.1855469</v>
      </c>
      <c r="CE10" s="15">
        <f>$AD$5</f>
        <v>557713196.76953125</v>
      </c>
      <c r="CF10" s="15">
        <f>$AE$5</f>
        <v>52292010.7421875</v>
      </c>
      <c r="CG10" s="15">
        <f>$AF$5</f>
        <v>4963891.328125</v>
      </c>
      <c r="CH10" s="15">
        <f>$AG$5</f>
        <v>478667.96875</v>
      </c>
      <c r="CJ10" s="15">
        <f>$W$5</f>
        <v>1.0780030324546486E+16</v>
      </c>
      <c r="CK10" s="15">
        <f>$X$5</f>
        <v>966396372809268.75</v>
      </c>
      <c r="CL10" s="54" t="e">
        <f ca="1">$AS$5</f>
        <v>#NAME?</v>
      </c>
      <c r="CM10" s="15">
        <f>$Z$5</f>
        <v>7860646081697.7275</v>
      </c>
      <c r="CN10" s="15">
        <f>$AA$5</f>
        <v>714164124242.85889</v>
      </c>
      <c r="CO10" s="15">
        <f>$AB$5</f>
        <v>65274646482.739258</v>
      </c>
      <c r="CP10" s="15">
        <f>$AC$5</f>
        <v>6008391015.1855469</v>
      </c>
      <c r="CQ10" s="15">
        <f>$AD$5</f>
        <v>557713196.76953125</v>
      </c>
      <c r="CR10" s="15">
        <f>$AE$5</f>
        <v>52292010.7421875</v>
      </c>
      <c r="CS10" s="15">
        <f>$AF$5</f>
        <v>4963891.328125</v>
      </c>
      <c r="CT10" s="15">
        <f>$AG$5</f>
        <v>478667.96875</v>
      </c>
      <c r="CV10" s="15">
        <f>$W$5</f>
        <v>1.0780030324546486E+16</v>
      </c>
      <c r="CW10" s="15">
        <f>$X$5</f>
        <v>966396372809268.75</v>
      </c>
      <c r="CX10" s="15">
        <f>$Y$5</f>
        <v>86965705459318.141</v>
      </c>
      <c r="CY10" s="54" t="e">
        <f ca="1">$AS$5</f>
        <v>#NAME?</v>
      </c>
      <c r="CZ10" s="15">
        <f>$AA$5</f>
        <v>714164124242.85889</v>
      </c>
      <c r="DA10" s="15">
        <f>$AB$5</f>
        <v>65274646482.739258</v>
      </c>
      <c r="DB10" s="15">
        <f>$AC$5</f>
        <v>6008391015.1855469</v>
      </c>
      <c r="DC10" s="15">
        <f>$AD$5</f>
        <v>557713196.76953125</v>
      </c>
      <c r="DD10" s="15">
        <f>$AE$5</f>
        <v>52292010.7421875</v>
      </c>
      <c r="DE10" s="15">
        <f>$AF$5</f>
        <v>4963891.328125</v>
      </c>
      <c r="DF10" s="15">
        <f>$AG$5</f>
        <v>478667.96875</v>
      </c>
      <c r="DH10" s="15">
        <f>$W$5</f>
        <v>1.0780030324546486E+16</v>
      </c>
      <c r="DI10" s="15">
        <f>$X$5</f>
        <v>966396372809268.75</v>
      </c>
      <c r="DJ10" s="15">
        <f>$Y$5</f>
        <v>86965705459318.141</v>
      </c>
      <c r="DK10" s="15">
        <f>$Z$5</f>
        <v>7860646081697.7275</v>
      </c>
      <c r="DL10" s="54" t="e">
        <f ca="1">$AS$5</f>
        <v>#NAME?</v>
      </c>
      <c r="DM10" s="15">
        <f>$AB$5</f>
        <v>65274646482.739258</v>
      </c>
      <c r="DN10" s="15">
        <f>$AC$5</f>
        <v>6008391015.1855469</v>
      </c>
      <c r="DO10" s="15">
        <f>$AD$5</f>
        <v>557713196.76953125</v>
      </c>
      <c r="DP10" s="15">
        <f>$AE$5</f>
        <v>52292010.7421875</v>
      </c>
      <c r="DQ10" s="15">
        <f>$AF$5</f>
        <v>4963891.328125</v>
      </c>
      <c r="DR10" s="15">
        <f>$AG$5</f>
        <v>478667.96875</v>
      </c>
      <c r="DT10" s="15">
        <f>$W$5</f>
        <v>1.0780030324546486E+16</v>
      </c>
      <c r="DU10" s="15">
        <f>$X$5</f>
        <v>966396372809268.75</v>
      </c>
      <c r="DV10" s="15">
        <f>$Y$5</f>
        <v>86965705459318.141</v>
      </c>
      <c r="DW10" s="15">
        <f>$Z$5</f>
        <v>7860646081697.7275</v>
      </c>
      <c r="DX10" s="15">
        <f>$AA$5</f>
        <v>714164124242.85889</v>
      </c>
      <c r="DY10" s="54" t="e">
        <f ca="1">$AS$5</f>
        <v>#NAME?</v>
      </c>
      <c r="DZ10" s="15">
        <f>$AC$5</f>
        <v>6008391015.1855469</v>
      </c>
      <c r="EA10" s="15">
        <f>$AD$5</f>
        <v>557713196.76953125</v>
      </c>
      <c r="EB10" s="15">
        <f>$AE$5</f>
        <v>52292010.7421875</v>
      </c>
      <c r="EC10" s="15">
        <f>$AF$5</f>
        <v>4963891.328125</v>
      </c>
      <c r="ED10" s="15">
        <f>$AG$5</f>
        <v>478667.96875</v>
      </c>
      <c r="EF10" s="15">
        <f>$W$5</f>
        <v>1.0780030324546486E+16</v>
      </c>
      <c r="EG10" s="15">
        <f>$X$5</f>
        <v>966396372809268.75</v>
      </c>
      <c r="EH10" s="15">
        <f>$Y$5</f>
        <v>86965705459318.141</v>
      </c>
      <c r="EI10" s="15">
        <f>$Z$5</f>
        <v>7860646081697.7275</v>
      </c>
      <c r="EJ10" s="15">
        <f>$AA$5</f>
        <v>714164124242.85889</v>
      </c>
      <c r="EK10" s="15">
        <f>$AB$5</f>
        <v>65274646482.739258</v>
      </c>
      <c r="EL10" s="54" t="e">
        <f ca="1">$AS$5</f>
        <v>#NAME?</v>
      </c>
      <c r="EM10" s="15">
        <f>$AD$5</f>
        <v>557713196.76953125</v>
      </c>
      <c r="EN10" s="15">
        <f>$AE$5</f>
        <v>52292010.7421875</v>
      </c>
      <c r="EO10" s="15">
        <f>$AF$5</f>
        <v>4963891.328125</v>
      </c>
      <c r="EP10" s="15">
        <f>$AG$5</f>
        <v>478667.96875</v>
      </c>
      <c r="ER10" s="15">
        <f>$W$5</f>
        <v>1.0780030324546486E+16</v>
      </c>
      <c r="ES10" s="15">
        <f>$X$5</f>
        <v>966396372809268.75</v>
      </c>
      <c r="ET10" s="15">
        <f>$Y$5</f>
        <v>86965705459318.141</v>
      </c>
      <c r="EU10" s="15">
        <f>$Z$5</f>
        <v>7860646081697.7275</v>
      </c>
      <c r="EV10" s="15">
        <f>$AA$5</f>
        <v>714164124242.85889</v>
      </c>
      <c r="EW10" s="15">
        <f>$AB$5</f>
        <v>65274646482.739258</v>
      </c>
      <c r="EX10" s="15">
        <f>$AC$5</f>
        <v>6008391015.1855469</v>
      </c>
      <c r="EY10" s="54" t="e">
        <f ca="1">$AS$5</f>
        <v>#NAME?</v>
      </c>
      <c r="EZ10" s="15">
        <f>$AE$5</f>
        <v>52292010.7421875</v>
      </c>
      <c r="FA10" s="15">
        <f>$AF$5</f>
        <v>4963891.328125</v>
      </c>
      <c r="FB10" s="15">
        <f>$AG$5</f>
        <v>478667.96875</v>
      </c>
      <c r="FD10" s="15">
        <f>$W$5</f>
        <v>1.0780030324546486E+16</v>
      </c>
      <c r="FE10" s="15">
        <f>$X$5</f>
        <v>966396372809268.75</v>
      </c>
      <c r="FF10" s="15">
        <f>$Y$5</f>
        <v>86965705459318.141</v>
      </c>
      <c r="FG10" s="15">
        <f>$Z$5</f>
        <v>7860646081697.7275</v>
      </c>
      <c r="FH10" s="15">
        <f>$AA$5</f>
        <v>714164124242.85889</v>
      </c>
      <c r="FI10" s="15">
        <f>$AB$5</f>
        <v>65274646482.739258</v>
      </c>
      <c r="FJ10" s="15">
        <f>$AC$5</f>
        <v>6008391015.1855469</v>
      </c>
      <c r="FK10" s="15">
        <f>$AD$5</f>
        <v>557713196.76953125</v>
      </c>
      <c r="FL10" s="54" t="e">
        <f ca="1">$AS$5</f>
        <v>#NAME?</v>
      </c>
      <c r="FM10" s="15">
        <f>$AF$5</f>
        <v>4963891.328125</v>
      </c>
      <c r="FN10" s="15">
        <f>$AG$5</f>
        <v>478667.96875</v>
      </c>
      <c r="FP10" s="15">
        <f>$W$5</f>
        <v>1.0780030324546486E+16</v>
      </c>
      <c r="FQ10" s="15">
        <f>$X$5</f>
        <v>966396372809268.75</v>
      </c>
      <c r="FR10" s="15">
        <f>$Y$5</f>
        <v>86965705459318.141</v>
      </c>
      <c r="FS10" s="15">
        <f>$Z$5</f>
        <v>7860646081697.7275</v>
      </c>
      <c r="FT10" s="15">
        <f>$AA$5</f>
        <v>714164124242.85889</v>
      </c>
      <c r="FU10" s="15">
        <f>$AB$5</f>
        <v>65274646482.739258</v>
      </c>
      <c r="FV10" s="15">
        <f>$AC$5</f>
        <v>6008391015.1855469</v>
      </c>
      <c r="FW10" s="15">
        <f>$AD$5</f>
        <v>557713196.76953125</v>
      </c>
      <c r="FX10" s="15">
        <f>$AE$5</f>
        <v>52292010.7421875</v>
      </c>
      <c r="FY10" s="54" t="e">
        <f ca="1">$AS$5</f>
        <v>#NAME?</v>
      </c>
      <c r="FZ10" s="15">
        <f>$AG$5</f>
        <v>478667.96875</v>
      </c>
      <c r="GB10" s="15">
        <f>$W$5</f>
        <v>1.0780030324546486E+16</v>
      </c>
      <c r="GC10" s="15">
        <f>$X$5</f>
        <v>966396372809268.75</v>
      </c>
      <c r="GD10" s="15">
        <f>$Y$5</f>
        <v>86965705459318.141</v>
      </c>
      <c r="GE10" s="15">
        <f>$Z$5</f>
        <v>7860646081697.7275</v>
      </c>
      <c r="GF10" s="15">
        <f>$AA$5</f>
        <v>714164124242.85889</v>
      </c>
      <c r="GG10" s="15">
        <f>$AB$5</f>
        <v>65274646482.739258</v>
      </c>
      <c r="GH10" s="15">
        <f>$AC$5</f>
        <v>6008391015.1855469</v>
      </c>
      <c r="GI10" s="15">
        <f>$AD$5</f>
        <v>557713196.76953125</v>
      </c>
      <c r="GJ10" s="15">
        <f>$AE$5</f>
        <v>52292010.7421875</v>
      </c>
      <c r="GK10" s="15">
        <f>$AF$5</f>
        <v>4963891.328125</v>
      </c>
      <c r="GL10" s="54" t="e">
        <f ca="1">$AS$5</f>
        <v>#NAME?</v>
      </c>
      <c r="HM10" s="3" t="e">
        <f ca="1">GE4/BC4</f>
        <v>#NAME?</v>
      </c>
      <c r="HP10" s="3" t="e">
        <f ca="1">FR4/BB4</f>
        <v>#NAME?</v>
      </c>
      <c r="HS10" s="3" t="e">
        <f ca="1">FE4/BA4</f>
        <v>#NAME?</v>
      </c>
      <c r="HV10" s="110" t="e">
        <f ca="1">FD4/$AZ$4</f>
        <v>#NAME?</v>
      </c>
      <c r="HY10" s="3" t="e">
        <f t="shared" ca="1" si="59"/>
        <v>#NAME?</v>
      </c>
      <c r="HZ10" s="3" t="e">
        <f t="shared" ca="1" si="40"/>
        <v>#NAME?</v>
      </c>
      <c r="IA10" s="3" t="e">
        <f t="shared" ca="1" si="41"/>
        <v>#NAME?</v>
      </c>
      <c r="IB10" s="3" t="e">
        <f t="shared" ca="1" si="42"/>
        <v>#NAME?</v>
      </c>
      <c r="IC10" s="3" t="e">
        <f t="shared" ca="1" si="43"/>
        <v>#NAME?</v>
      </c>
      <c r="ID10" s="3" t="e">
        <f t="shared" ca="1" si="44"/>
        <v>#NAME?</v>
      </c>
      <c r="IE10" s="3" t="e">
        <f t="shared" ca="1" si="45"/>
        <v>#NAME?</v>
      </c>
      <c r="IF10" s="3" t="e">
        <f t="shared" ca="1" si="46"/>
        <v>#NAME?</v>
      </c>
      <c r="IG10" s="3" t="e">
        <f t="shared" ca="1" si="47"/>
        <v>#NAME?</v>
      </c>
      <c r="IH10" s="3" t="e">
        <f t="shared" ca="1" si="48"/>
        <v>#NAME?</v>
      </c>
      <c r="II10" s="3" t="e">
        <f t="shared" ca="1" si="49"/>
        <v>#NAME?</v>
      </c>
      <c r="IK10" s="17">
        <f>$D$10</f>
        <v>5.27</v>
      </c>
      <c r="IL10" s="23" t="e">
        <f t="shared" ca="1" si="50"/>
        <v>#NAME?</v>
      </c>
      <c r="IM10" s="23" t="e">
        <f t="shared" ca="1" si="50"/>
        <v>#NAME?</v>
      </c>
      <c r="IN10" s="23" t="e">
        <f t="shared" ca="1" si="50"/>
        <v>#NAME?</v>
      </c>
      <c r="IO10" s="23" t="e">
        <f t="shared" ca="1" si="50"/>
        <v>#NAME?</v>
      </c>
      <c r="IP10" s="23" t="e">
        <f t="shared" ca="1" si="50"/>
        <v>#NAME?</v>
      </c>
      <c r="IQ10" s="23" t="e">
        <f t="shared" ca="1" si="50"/>
        <v>#NAME?</v>
      </c>
      <c r="IR10" s="23" t="e">
        <f t="shared" ca="1" si="50"/>
        <v>#NAME?</v>
      </c>
      <c r="IS10" s="23" t="e">
        <f t="shared" ca="1" si="50"/>
        <v>#NAME?</v>
      </c>
      <c r="IT10" s="23" t="e">
        <f t="shared" ca="1" si="50"/>
        <v>#NAME?</v>
      </c>
      <c r="IV10" s="17">
        <f>$D$10</f>
        <v>5.27</v>
      </c>
      <c r="IW10" s="24" t="e">
        <f t="shared" ca="1" si="60"/>
        <v>#NAME?</v>
      </c>
      <c r="IX10" s="24" t="e">
        <f t="shared" ca="1" si="61"/>
        <v>#NAME?</v>
      </c>
      <c r="IY10" s="24" t="e">
        <f t="shared" ca="1" si="62"/>
        <v>#NAME?</v>
      </c>
      <c r="IZ10" s="24" t="e">
        <f t="shared" ca="1" si="63"/>
        <v>#NAME?</v>
      </c>
      <c r="JA10" s="24" t="e">
        <f t="shared" ca="1" si="64"/>
        <v>#NAME?</v>
      </c>
      <c r="JB10" s="24" t="e">
        <f t="shared" ca="1" si="65"/>
        <v>#NAME?</v>
      </c>
      <c r="JC10" s="24" t="e">
        <f t="shared" ca="1" si="66"/>
        <v>#NAME?</v>
      </c>
      <c r="JD10" s="24" t="e">
        <f t="shared" ca="1" si="67"/>
        <v>#NAME?</v>
      </c>
      <c r="JE10" s="24" t="e">
        <f t="shared" ca="1" si="68"/>
        <v>#NAME?</v>
      </c>
      <c r="JG10" s="17">
        <f>$D$10</f>
        <v>5.27</v>
      </c>
      <c r="JH10" s="24" t="e">
        <f t="shared" ca="1" si="51"/>
        <v>#NAME?</v>
      </c>
      <c r="JI10" s="24" t="e">
        <f t="shared" ca="1" si="51"/>
        <v>#NAME?</v>
      </c>
      <c r="JJ10" s="24" t="e">
        <f t="shared" ca="1" si="51"/>
        <v>#NAME?</v>
      </c>
      <c r="JK10" s="24" t="e">
        <f t="shared" ca="1" si="51"/>
        <v>#NAME?</v>
      </c>
      <c r="JL10" s="24" t="e">
        <f t="shared" ca="1" si="51"/>
        <v>#NAME?</v>
      </c>
      <c r="JM10" s="24" t="e">
        <f t="shared" ca="1" si="51"/>
        <v>#NAME?</v>
      </c>
      <c r="JN10" s="24" t="e">
        <f t="shared" ca="1" si="51"/>
        <v>#NAME?</v>
      </c>
      <c r="JO10" s="24" t="e">
        <f t="shared" ca="1" si="51"/>
        <v>#NAME?</v>
      </c>
      <c r="JP10" s="24" t="e">
        <f t="shared" ca="1" si="51"/>
        <v>#NAME?</v>
      </c>
      <c r="JR10" s="17">
        <f>$D$10</f>
        <v>5.27</v>
      </c>
      <c r="JS10" s="24" t="e">
        <f t="shared" ca="1" si="69"/>
        <v>#NAME?</v>
      </c>
      <c r="JT10" s="24" t="e">
        <f t="shared" ca="1" si="52"/>
        <v>#NAME?</v>
      </c>
      <c r="JU10" s="24" t="e">
        <f t="shared" ca="1" si="52"/>
        <v>#NAME?</v>
      </c>
      <c r="JV10" s="24" t="e">
        <f t="shared" ca="1" si="52"/>
        <v>#NAME?</v>
      </c>
      <c r="JW10" s="24" t="e">
        <f t="shared" ca="1" si="52"/>
        <v>#NAME?</v>
      </c>
      <c r="JX10" s="24" t="e">
        <f t="shared" ca="1" si="52"/>
        <v>#NAME?</v>
      </c>
      <c r="JY10" s="24" t="e">
        <f t="shared" ca="1" si="52"/>
        <v>#NAME?</v>
      </c>
      <c r="JZ10" s="24" t="e">
        <f t="shared" ca="1" si="52"/>
        <v>#NAME?</v>
      </c>
      <c r="KA10" s="24" t="e">
        <f t="shared" ca="1" si="52"/>
        <v>#NAME?</v>
      </c>
      <c r="KC10" s="17">
        <f>$D$10</f>
        <v>5.27</v>
      </c>
      <c r="KD10" s="24">
        <f t="shared" ca="1" si="70"/>
        <v>0</v>
      </c>
      <c r="KE10" s="24">
        <f t="shared" ca="1" si="53"/>
        <v>0</v>
      </c>
      <c r="KF10" s="24">
        <f t="shared" ca="1" si="53"/>
        <v>0</v>
      </c>
      <c r="KG10" s="24">
        <f t="shared" ca="1" si="53"/>
        <v>0</v>
      </c>
      <c r="KH10" s="24">
        <f t="shared" ca="1" si="53"/>
        <v>0</v>
      </c>
      <c r="KI10" s="24">
        <f t="shared" ca="1" si="53"/>
        <v>0</v>
      </c>
      <c r="KJ10" s="24">
        <f t="shared" ca="1" si="53"/>
        <v>0</v>
      </c>
      <c r="KK10" s="24">
        <f t="shared" ca="1" si="53"/>
        <v>0</v>
      </c>
      <c r="KL10" s="24">
        <f t="shared" ca="1" si="53"/>
        <v>0</v>
      </c>
      <c r="KO10"/>
      <c r="KP10"/>
      <c r="KQ10" s="187">
        <f t="shared" si="6"/>
        <v>8.9</v>
      </c>
      <c r="KR10" s="183" t="e">
        <f t="shared" ca="1" si="6"/>
        <v>#NAME?</v>
      </c>
      <c r="KS10">
        <f t="shared" si="15"/>
        <v>79.210000000000008</v>
      </c>
      <c r="KT10" t="e">
        <f t="shared" ca="1" si="16"/>
        <v>#NAME?</v>
      </c>
      <c r="KU10" t="e">
        <f t="shared" ca="1" si="17"/>
        <v>#NAME?</v>
      </c>
      <c r="KV10" s="49" t="e">
        <f t="shared" ca="1" si="18"/>
        <v>#NAME?</v>
      </c>
      <c r="KW10" t="e">
        <f t="shared" ca="1" si="19"/>
        <v>#NAME?</v>
      </c>
      <c r="KX10" t="e">
        <f t="shared" ca="1" si="20"/>
        <v>#NAME?</v>
      </c>
      <c r="KY10">
        <f t="shared" si="21"/>
        <v>2.1860512767380942</v>
      </c>
      <c r="KZ10">
        <f t="shared" si="22"/>
        <v>4.7788201845282519</v>
      </c>
      <c r="LA10" t="e">
        <f t="shared" ca="1" si="23"/>
        <v>#NAME?</v>
      </c>
      <c r="LB10" s="49" t="e">
        <f t="shared" ca="1" si="24"/>
        <v>#NUM!</v>
      </c>
      <c r="LC10" t="e">
        <f t="shared" ca="1" si="25"/>
        <v>#NUM!</v>
      </c>
      <c r="LD10"/>
      <c r="LE10"/>
      <c r="LF10"/>
      <c r="LG10"/>
      <c r="LH10">
        <f>$KS$2</f>
        <v>1041.8990999999999</v>
      </c>
      <c r="LI10">
        <f>$KQ$2</f>
        <v>86.13</v>
      </c>
      <c r="LJ10"/>
      <c r="LK10"/>
    </row>
    <row r="11" spans="1:332" ht="15.75" thickBot="1">
      <c r="A11" s="33">
        <f>COUNT($D$6:D11)/$B$4*$B$1</f>
        <v>6</v>
      </c>
      <c r="B11" s="3">
        <f t="shared" si="54"/>
        <v>6</v>
      </c>
      <c r="C11" s="3">
        <f t="shared" si="54"/>
        <v>5</v>
      </c>
      <c r="D11" s="4">
        <f>SALIDA!D11</f>
        <v>7.01</v>
      </c>
      <c r="E11" s="59" t="e">
        <f ca="1">SALIDA!E11-'MODELO DE 10o. GRADO'!F11</f>
        <v>#NAME?</v>
      </c>
      <c r="F11" s="20" t="e">
        <f t="shared" ca="1" si="26"/>
        <v>#NAME?</v>
      </c>
      <c r="G11" s="20" t="e">
        <f t="shared" ca="1" si="27"/>
        <v>#NAME?</v>
      </c>
      <c r="H11" s="20" t="e">
        <f t="shared" ca="1" si="28"/>
        <v>#NAME?</v>
      </c>
      <c r="I11" s="20" t="e">
        <f t="shared" ca="1" si="29"/>
        <v>#NAME?</v>
      </c>
      <c r="J11" s="20" t="e">
        <f t="shared" ca="1" si="30"/>
        <v>#NAME?</v>
      </c>
      <c r="K11" s="20" t="e">
        <f t="shared" ca="1" si="31"/>
        <v>#NAME?</v>
      </c>
      <c r="L11" s="20" t="e">
        <f t="shared" ca="1" si="32"/>
        <v>#NAME?</v>
      </c>
      <c r="M11" s="20" t="e">
        <f t="shared" ca="1" si="33"/>
        <v>#NAME?</v>
      </c>
      <c r="N11" s="20" t="e">
        <f t="shared" ca="1" si="34"/>
        <v>#NAME?</v>
      </c>
      <c r="O11" s="20" t="e">
        <f t="shared" ca="1" si="55"/>
        <v>#NAME?</v>
      </c>
      <c r="P11" s="20" t="e">
        <f t="shared" ca="1" si="56"/>
        <v>#NAME?</v>
      </c>
      <c r="Q11" s="20" t="e">
        <f t="shared" ca="1" si="57"/>
        <v>#NUM!</v>
      </c>
      <c r="R11" s="21">
        <f t="shared" si="35"/>
        <v>95367431640625</v>
      </c>
      <c r="S11" s="21">
        <f t="shared" si="35"/>
        <v>19073486328125</v>
      </c>
      <c r="T11" s="21">
        <f t="shared" si="35"/>
        <v>3814697265625</v>
      </c>
      <c r="U11" s="21">
        <f t="shared" si="35"/>
        <v>762939453125</v>
      </c>
      <c r="V11" s="21">
        <f t="shared" si="35"/>
        <v>152587890625</v>
      </c>
      <c r="W11" s="21">
        <f t="shared" si="35"/>
        <v>30517578125</v>
      </c>
      <c r="X11" s="21">
        <f t="shared" si="35"/>
        <v>6103515625</v>
      </c>
      <c r="Y11" s="21">
        <f t="shared" si="35"/>
        <v>1220703125</v>
      </c>
      <c r="Z11" s="21">
        <f t="shared" si="35"/>
        <v>244140625</v>
      </c>
      <c r="AA11" s="21">
        <f t="shared" si="35"/>
        <v>48828125</v>
      </c>
      <c r="AB11" s="21">
        <f t="shared" si="35"/>
        <v>9765625</v>
      </c>
      <c r="AC11" s="21">
        <f t="shared" si="35"/>
        <v>1953125</v>
      </c>
      <c r="AD11" s="21">
        <f t="shared" si="35"/>
        <v>390625</v>
      </c>
      <c r="AE11" s="21">
        <f t="shared" si="35"/>
        <v>78125</v>
      </c>
      <c r="AF11" s="21">
        <f t="shared" si="35"/>
        <v>15625</v>
      </c>
      <c r="AG11" s="21">
        <f t="shared" si="35"/>
        <v>3125</v>
      </c>
      <c r="AH11" s="21">
        <f t="shared" si="35"/>
        <v>625</v>
      </c>
      <c r="AI11" s="21">
        <f t="shared" si="35"/>
        <v>125</v>
      </c>
      <c r="AJ11" s="21">
        <f t="shared" si="36"/>
        <v>25</v>
      </c>
      <c r="AK11" s="32">
        <f t="shared" si="58"/>
        <v>5</v>
      </c>
      <c r="AL11" s="21">
        <f t="shared" si="37"/>
        <v>1</v>
      </c>
      <c r="AM11" s="22"/>
      <c r="AN11" s="109" t="e">
        <f t="shared" ca="1" si="38"/>
        <v>#NAME?</v>
      </c>
      <c r="AO11" s="109" t="e">
        <f t="shared" ca="1" si="38"/>
        <v>#NAME?</v>
      </c>
      <c r="AP11" s="3" t="e">
        <f t="shared" ca="1" si="38"/>
        <v>#NAME?</v>
      </c>
      <c r="AQ11" s="3" t="e">
        <f t="shared" ca="1" si="38"/>
        <v>#NAME?</v>
      </c>
      <c r="AR11" s="3" t="e">
        <f t="shared" ca="1" si="38"/>
        <v>#NAME?</v>
      </c>
      <c r="AS11" s="3" t="e">
        <f t="shared" ca="1" si="38"/>
        <v>#NAME?</v>
      </c>
      <c r="AT11" s="3" t="e">
        <f t="shared" ca="1" si="38"/>
        <v>#NAME?</v>
      </c>
      <c r="AU11" s="3" t="e">
        <f t="shared" ca="1" si="38"/>
        <v>#NAME?</v>
      </c>
      <c r="AV11" s="3" t="e">
        <f t="shared" ca="1" si="38"/>
        <v>#NAME?</v>
      </c>
      <c r="AW11" s="3" t="e">
        <f t="shared" ca="1" si="38"/>
        <v>#NAME?</v>
      </c>
      <c r="AX11" s="3" t="e">
        <f t="shared" ca="1" si="39"/>
        <v>#NAME?</v>
      </c>
      <c r="AZ11" s="15">
        <f>$V$5</f>
        <v>1.2064911505161082E+17</v>
      </c>
      <c r="BA11" s="15">
        <f>$W$5</f>
        <v>1.0780030324546486E+16</v>
      </c>
      <c r="BB11" s="15">
        <f>$X$5</f>
        <v>966396372809268.75</v>
      </c>
      <c r="BC11" s="15">
        <f>$Y$5</f>
        <v>86965705459318.141</v>
      </c>
      <c r="BD11" s="15">
        <f>$Z$5</f>
        <v>7860646081697.7275</v>
      </c>
      <c r="BE11" s="15">
        <f>$AA$5</f>
        <v>714164124242.85889</v>
      </c>
      <c r="BF11" s="15">
        <f>$AB$5</f>
        <v>65274646482.739258</v>
      </c>
      <c r="BG11" s="15">
        <f>$AC$5</f>
        <v>6008391015.1855469</v>
      </c>
      <c r="BH11" s="15">
        <f>$AD$5</f>
        <v>557713196.76953125</v>
      </c>
      <c r="BI11" s="15">
        <f>$AE$5</f>
        <v>52292010.7421875</v>
      </c>
      <c r="BJ11" s="15">
        <f>$AF$5</f>
        <v>4963891.328125</v>
      </c>
      <c r="BL11" s="54" t="e">
        <f ca="1">$AR$5</f>
        <v>#NAME?</v>
      </c>
      <c r="BM11" s="15">
        <f>$W$5</f>
        <v>1.0780030324546486E+16</v>
      </c>
      <c r="BN11" s="15">
        <f>$X$5</f>
        <v>966396372809268.75</v>
      </c>
      <c r="BO11" s="15">
        <f>$Y$5</f>
        <v>86965705459318.141</v>
      </c>
      <c r="BP11" s="15">
        <f>$Z$5</f>
        <v>7860646081697.7275</v>
      </c>
      <c r="BQ11" s="15">
        <f>$AA$5</f>
        <v>714164124242.85889</v>
      </c>
      <c r="BR11" s="15">
        <f>$AB$5</f>
        <v>65274646482.739258</v>
      </c>
      <c r="BS11" s="15">
        <f>$AC$5</f>
        <v>6008391015.1855469</v>
      </c>
      <c r="BT11" s="15">
        <f>$AD$5</f>
        <v>557713196.76953125</v>
      </c>
      <c r="BU11" s="15">
        <f>$AE$5</f>
        <v>52292010.7421875</v>
      </c>
      <c r="BV11" s="15">
        <f>$AF$5</f>
        <v>4963891.328125</v>
      </c>
      <c r="BW11" s="15"/>
      <c r="BX11" s="15">
        <f>$V$5</f>
        <v>1.2064911505161082E+17</v>
      </c>
      <c r="BY11" s="54" t="e">
        <f ca="1">$AR$5</f>
        <v>#NAME?</v>
      </c>
      <c r="BZ11" s="15">
        <f>$X$5</f>
        <v>966396372809268.75</v>
      </c>
      <c r="CA11" s="15">
        <f>$Y$5</f>
        <v>86965705459318.141</v>
      </c>
      <c r="CB11" s="15">
        <f>$Z$5</f>
        <v>7860646081697.7275</v>
      </c>
      <c r="CC11" s="15">
        <f>$AA$5</f>
        <v>714164124242.85889</v>
      </c>
      <c r="CD11" s="15">
        <f>$AB$5</f>
        <v>65274646482.739258</v>
      </c>
      <c r="CE11" s="15">
        <f>$AC$5</f>
        <v>6008391015.1855469</v>
      </c>
      <c r="CF11" s="15">
        <f>$AD$5</f>
        <v>557713196.76953125</v>
      </c>
      <c r="CG11" s="15">
        <f>$AE$5</f>
        <v>52292010.7421875</v>
      </c>
      <c r="CH11" s="15">
        <f>$AF$5</f>
        <v>4963891.328125</v>
      </c>
      <c r="CJ11" s="15">
        <f>$V$5</f>
        <v>1.2064911505161082E+17</v>
      </c>
      <c r="CK11" s="15">
        <f>$W$5</f>
        <v>1.0780030324546486E+16</v>
      </c>
      <c r="CL11" s="54" t="e">
        <f ca="1">$AR$5</f>
        <v>#NAME?</v>
      </c>
      <c r="CM11" s="15">
        <f>$Y$5</f>
        <v>86965705459318.141</v>
      </c>
      <c r="CN11" s="15">
        <f>$Z$5</f>
        <v>7860646081697.7275</v>
      </c>
      <c r="CO11" s="15">
        <f>$AA$5</f>
        <v>714164124242.85889</v>
      </c>
      <c r="CP11" s="15">
        <f>$AB$5</f>
        <v>65274646482.739258</v>
      </c>
      <c r="CQ11" s="15">
        <f>$AC$5</f>
        <v>6008391015.1855469</v>
      </c>
      <c r="CR11" s="15">
        <f>$AD$5</f>
        <v>557713196.76953125</v>
      </c>
      <c r="CS11" s="15">
        <f>$AE$5</f>
        <v>52292010.7421875</v>
      </c>
      <c r="CT11" s="15">
        <f>$AF$5</f>
        <v>4963891.328125</v>
      </c>
      <c r="CV11" s="15">
        <f>$V$5</f>
        <v>1.2064911505161082E+17</v>
      </c>
      <c r="CW11" s="15">
        <f>$W$5</f>
        <v>1.0780030324546486E+16</v>
      </c>
      <c r="CX11" s="15">
        <f>$X$5</f>
        <v>966396372809268.75</v>
      </c>
      <c r="CY11" s="54" t="e">
        <f ca="1">$AR$5</f>
        <v>#NAME?</v>
      </c>
      <c r="CZ11" s="15">
        <f>$Z$5</f>
        <v>7860646081697.7275</v>
      </c>
      <c r="DA11" s="15">
        <f>$AA$5</f>
        <v>714164124242.85889</v>
      </c>
      <c r="DB11" s="15">
        <f>$AB$5</f>
        <v>65274646482.739258</v>
      </c>
      <c r="DC11" s="15">
        <f>$AC$5</f>
        <v>6008391015.1855469</v>
      </c>
      <c r="DD11" s="15">
        <f>$AD$5</f>
        <v>557713196.76953125</v>
      </c>
      <c r="DE11" s="15">
        <f>$AE$5</f>
        <v>52292010.7421875</v>
      </c>
      <c r="DF11" s="15">
        <f>$AF$5</f>
        <v>4963891.328125</v>
      </c>
      <c r="DH11" s="15">
        <f>$V$5</f>
        <v>1.2064911505161082E+17</v>
      </c>
      <c r="DI11" s="15">
        <f>$W$5</f>
        <v>1.0780030324546486E+16</v>
      </c>
      <c r="DJ11" s="15">
        <f>$X$5</f>
        <v>966396372809268.75</v>
      </c>
      <c r="DK11" s="15">
        <f>$Y$5</f>
        <v>86965705459318.141</v>
      </c>
      <c r="DL11" s="54" t="e">
        <f ca="1">$AR$5</f>
        <v>#NAME?</v>
      </c>
      <c r="DM11" s="15">
        <f>$AA$5</f>
        <v>714164124242.85889</v>
      </c>
      <c r="DN11" s="15">
        <f>$AB$5</f>
        <v>65274646482.739258</v>
      </c>
      <c r="DO11" s="15">
        <f>$AC$5</f>
        <v>6008391015.1855469</v>
      </c>
      <c r="DP11" s="15">
        <f>$AD$5</f>
        <v>557713196.76953125</v>
      </c>
      <c r="DQ11" s="15">
        <f>$AE$5</f>
        <v>52292010.7421875</v>
      </c>
      <c r="DR11" s="15">
        <f>$AF$5</f>
        <v>4963891.328125</v>
      </c>
      <c r="DT11" s="15">
        <f>$V$5</f>
        <v>1.2064911505161082E+17</v>
      </c>
      <c r="DU11" s="15">
        <f>$W$5</f>
        <v>1.0780030324546486E+16</v>
      </c>
      <c r="DV11" s="15">
        <f>$X$5</f>
        <v>966396372809268.75</v>
      </c>
      <c r="DW11" s="15">
        <f>$Y$5</f>
        <v>86965705459318.141</v>
      </c>
      <c r="DX11" s="15">
        <f>$Z$5</f>
        <v>7860646081697.7275</v>
      </c>
      <c r="DY11" s="54" t="e">
        <f ca="1">$AR$5</f>
        <v>#NAME?</v>
      </c>
      <c r="DZ11" s="15">
        <f>$AB$5</f>
        <v>65274646482.739258</v>
      </c>
      <c r="EA11" s="15">
        <f>$AC$5</f>
        <v>6008391015.1855469</v>
      </c>
      <c r="EB11" s="15">
        <f>$AD$5</f>
        <v>557713196.76953125</v>
      </c>
      <c r="EC11" s="15">
        <f>$AE$5</f>
        <v>52292010.7421875</v>
      </c>
      <c r="ED11" s="15">
        <f>$AF$5</f>
        <v>4963891.328125</v>
      </c>
      <c r="EF11" s="15">
        <f>$V$5</f>
        <v>1.2064911505161082E+17</v>
      </c>
      <c r="EG11" s="15">
        <f>$W$5</f>
        <v>1.0780030324546486E+16</v>
      </c>
      <c r="EH11" s="15">
        <f>$X$5</f>
        <v>966396372809268.75</v>
      </c>
      <c r="EI11" s="15">
        <f>$Y$5</f>
        <v>86965705459318.141</v>
      </c>
      <c r="EJ11" s="15">
        <f>$Z$5</f>
        <v>7860646081697.7275</v>
      </c>
      <c r="EK11" s="15">
        <f>$AA$5</f>
        <v>714164124242.85889</v>
      </c>
      <c r="EL11" s="54" t="e">
        <f ca="1">$AR$5</f>
        <v>#NAME?</v>
      </c>
      <c r="EM11" s="15">
        <f>$AC$5</f>
        <v>6008391015.1855469</v>
      </c>
      <c r="EN11" s="15">
        <f>$AD$5</f>
        <v>557713196.76953125</v>
      </c>
      <c r="EO11" s="15">
        <f>$AE$5</f>
        <v>52292010.7421875</v>
      </c>
      <c r="EP11" s="15">
        <f>$AF$5</f>
        <v>4963891.328125</v>
      </c>
      <c r="ER11" s="15">
        <f>$V$5</f>
        <v>1.2064911505161082E+17</v>
      </c>
      <c r="ES11" s="15">
        <f>$W$5</f>
        <v>1.0780030324546486E+16</v>
      </c>
      <c r="ET11" s="15">
        <f>$X$5</f>
        <v>966396372809268.75</v>
      </c>
      <c r="EU11" s="15">
        <f>$Y$5</f>
        <v>86965705459318.141</v>
      </c>
      <c r="EV11" s="15">
        <f>$Z$5</f>
        <v>7860646081697.7275</v>
      </c>
      <c r="EW11" s="15">
        <f>$AA$5</f>
        <v>714164124242.85889</v>
      </c>
      <c r="EX11" s="15">
        <f>$AB$5</f>
        <v>65274646482.739258</v>
      </c>
      <c r="EY11" s="54" t="e">
        <f ca="1">$AR$5</f>
        <v>#NAME?</v>
      </c>
      <c r="EZ11" s="15">
        <f>$AD$5</f>
        <v>557713196.76953125</v>
      </c>
      <c r="FA11" s="15">
        <f>$AE$5</f>
        <v>52292010.7421875</v>
      </c>
      <c r="FB11" s="15">
        <f>$AF$5</f>
        <v>4963891.328125</v>
      </c>
      <c r="FD11" s="15">
        <f>$V$5</f>
        <v>1.2064911505161082E+17</v>
      </c>
      <c r="FE11" s="15">
        <f>$W$5</f>
        <v>1.0780030324546486E+16</v>
      </c>
      <c r="FF11" s="15">
        <f>$X$5</f>
        <v>966396372809268.75</v>
      </c>
      <c r="FG11" s="15">
        <f>$Y$5</f>
        <v>86965705459318.141</v>
      </c>
      <c r="FH11" s="15">
        <f>$Z$5</f>
        <v>7860646081697.7275</v>
      </c>
      <c r="FI11" s="15">
        <f>$AA$5</f>
        <v>714164124242.85889</v>
      </c>
      <c r="FJ11" s="15">
        <f>$AB$5</f>
        <v>65274646482.739258</v>
      </c>
      <c r="FK11" s="15">
        <f>$AC$5</f>
        <v>6008391015.1855469</v>
      </c>
      <c r="FL11" s="54" t="e">
        <f ca="1">$AR$5</f>
        <v>#NAME?</v>
      </c>
      <c r="FM11" s="15">
        <f>$AE$5</f>
        <v>52292010.7421875</v>
      </c>
      <c r="FN11" s="15">
        <f>$AF$5</f>
        <v>4963891.328125</v>
      </c>
      <c r="FP11" s="15">
        <f>$V$5</f>
        <v>1.2064911505161082E+17</v>
      </c>
      <c r="FQ11" s="15">
        <f>$W$5</f>
        <v>1.0780030324546486E+16</v>
      </c>
      <c r="FR11" s="15">
        <f>$X$5</f>
        <v>966396372809268.75</v>
      </c>
      <c r="FS11" s="15">
        <f>$Y$5</f>
        <v>86965705459318.141</v>
      </c>
      <c r="FT11" s="15">
        <f>$Z$5</f>
        <v>7860646081697.7275</v>
      </c>
      <c r="FU11" s="15">
        <f>$AA$5</f>
        <v>714164124242.85889</v>
      </c>
      <c r="FV11" s="15">
        <f>$AB$5</f>
        <v>65274646482.739258</v>
      </c>
      <c r="FW11" s="15">
        <f>$AC$5</f>
        <v>6008391015.1855469</v>
      </c>
      <c r="FX11" s="15">
        <f>$AD$5</f>
        <v>557713196.76953125</v>
      </c>
      <c r="FY11" s="54" t="e">
        <f ca="1">$AR$5</f>
        <v>#NAME?</v>
      </c>
      <c r="FZ11" s="15">
        <f>$AF$5</f>
        <v>4963891.328125</v>
      </c>
      <c r="GB11" s="15">
        <f>$V$5</f>
        <v>1.2064911505161082E+17</v>
      </c>
      <c r="GC11" s="15">
        <f>$W$5</f>
        <v>1.0780030324546486E+16</v>
      </c>
      <c r="GD11" s="15">
        <f>$X$5</f>
        <v>966396372809268.75</v>
      </c>
      <c r="GE11" s="15">
        <f>$Y$5</f>
        <v>86965705459318.141</v>
      </c>
      <c r="GF11" s="15">
        <f>$Z$5</f>
        <v>7860646081697.7275</v>
      </c>
      <c r="GG11" s="15">
        <f>$AA$5</f>
        <v>714164124242.85889</v>
      </c>
      <c r="GH11" s="15">
        <f>$AB$5</f>
        <v>65274646482.739258</v>
      </c>
      <c r="GI11" s="15">
        <f>$AC$5</f>
        <v>6008391015.1855469</v>
      </c>
      <c r="GJ11" s="15">
        <f>$AD$5</f>
        <v>557713196.76953125</v>
      </c>
      <c r="GK11" s="15">
        <f>$AE$5</f>
        <v>52292010.7421875</v>
      </c>
      <c r="GL11" s="54" t="e">
        <f ca="1">$AR$5</f>
        <v>#NAME?</v>
      </c>
      <c r="GT11" s="6"/>
      <c r="HP11" s="3" t="e">
        <f ca="1">GD4/BB4</f>
        <v>#NAME?</v>
      </c>
      <c r="HS11" s="3" t="e">
        <f ca="1">FQ4/BA4</f>
        <v>#NAME?</v>
      </c>
      <c r="HV11" s="110" t="e">
        <f ca="1">FP4/$AZ$4</f>
        <v>#NAME?</v>
      </c>
      <c r="HY11" s="3" t="e">
        <f t="shared" ca="1" si="59"/>
        <v>#NAME?</v>
      </c>
      <c r="HZ11" s="3" t="e">
        <f t="shared" ca="1" si="40"/>
        <v>#NAME?</v>
      </c>
      <c r="IA11" s="3" t="e">
        <f t="shared" ca="1" si="41"/>
        <v>#NAME?</v>
      </c>
      <c r="IB11" s="3" t="e">
        <f t="shared" ca="1" si="42"/>
        <v>#NAME?</v>
      </c>
      <c r="IC11" s="3" t="e">
        <f t="shared" ca="1" si="43"/>
        <v>#NAME?</v>
      </c>
      <c r="ID11" s="3" t="e">
        <f t="shared" ca="1" si="44"/>
        <v>#NAME?</v>
      </c>
      <c r="IE11" s="3" t="e">
        <f t="shared" ca="1" si="45"/>
        <v>#NAME?</v>
      </c>
      <c r="IF11" s="3" t="e">
        <f t="shared" ca="1" si="46"/>
        <v>#NAME?</v>
      </c>
      <c r="IG11" s="3" t="e">
        <f t="shared" ca="1" si="47"/>
        <v>#NAME?</v>
      </c>
      <c r="IH11" s="3" t="e">
        <f t="shared" ca="1" si="48"/>
        <v>#NAME?</v>
      </c>
      <c r="II11" s="3" t="e">
        <f t="shared" ca="1" si="49"/>
        <v>#NAME?</v>
      </c>
      <c r="IK11" s="17">
        <f>$D$11</f>
        <v>7.01</v>
      </c>
      <c r="IL11" s="23" t="e">
        <f t="shared" ca="1" si="50"/>
        <v>#NAME?</v>
      </c>
      <c r="IM11" s="23" t="e">
        <f t="shared" ca="1" si="50"/>
        <v>#NAME?</v>
      </c>
      <c r="IN11" s="23" t="e">
        <f t="shared" ca="1" si="50"/>
        <v>#NAME?</v>
      </c>
      <c r="IO11" s="23" t="e">
        <f t="shared" ca="1" si="50"/>
        <v>#NAME?</v>
      </c>
      <c r="IP11" s="23" t="e">
        <f t="shared" ca="1" si="50"/>
        <v>#NAME?</v>
      </c>
      <c r="IQ11" s="23" t="e">
        <f t="shared" ca="1" si="50"/>
        <v>#NAME?</v>
      </c>
      <c r="IR11" s="23" t="e">
        <f t="shared" ca="1" si="50"/>
        <v>#NAME?</v>
      </c>
      <c r="IS11" s="23" t="e">
        <f t="shared" ca="1" si="50"/>
        <v>#NAME?</v>
      </c>
      <c r="IT11" s="23" t="e">
        <f t="shared" ca="1" si="50"/>
        <v>#NAME?</v>
      </c>
      <c r="IV11" s="17">
        <f>$D$11</f>
        <v>7.01</v>
      </c>
      <c r="IW11" s="24" t="e">
        <f t="shared" ca="1" si="60"/>
        <v>#NAME?</v>
      </c>
      <c r="IX11" s="24" t="e">
        <f t="shared" ca="1" si="61"/>
        <v>#NAME?</v>
      </c>
      <c r="IY11" s="24" t="e">
        <f t="shared" ca="1" si="62"/>
        <v>#NAME?</v>
      </c>
      <c r="IZ11" s="24" t="e">
        <f t="shared" ca="1" si="63"/>
        <v>#NAME?</v>
      </c>
      <c r="JA11" s="24" t="e">
        <f t="shared" ca="1" si="64"/>
        <v>#NAME?</v>
      </c>
      <c r="JB11" s="24" t="e">
        <f t="shared" ca="1" si="65"/>
        <v>#NAME?</v>
      </c>
      <c r="JC11" s="24" t="e">
        <f t="shared" ca="1" si="66"/>
        <v>#NAME?</v>
      </c>
      <c r="JD11" s="24" t="e">
        <f t="shared" ca="1" si="67"/>
        <v>#NAME?</v>
      </c>
      <c r="JE11" s="24" t="e">
        <f t="shared" ca="1" si="68"/>
        <v>#NAME?</v>
      </c>
      <c r="JG11" s="17">
        <f>$D$11</f>
        <v>7.01</v>
      </c>
      <c r="JH11" s="24" t="e">
        <f t="shared" ca="1" si="51"/>
        <v>#NAME?</v>
      </c>
      <c r="JI11" s="24" t="e">
        <f t="shared" ca="1" si="51"/>
        <v>#NAME?</v>
      </c>
      <c r="JJ11" s="24" t="e">
        <f t="shared" ca="1" si="51"/>
        <v>#NAME?</v>
      </c>
      <c r="JK11" s="24" t="e">
        <f t="shared" ca="1" si="51"/>
        <v>#NAME?</v>
      </c>
      <c r="JL11" s="24" t="e">
        <f t="shared" ca="1" si="51"/>
        <v>#NAME?</v>
      </c>
      <c r="JM11" s="24" t="e">
        <f t="shared" ca="1" si="51"/>
        <v>#NAME?</v>
      </c>
      <c r="JN11" s="24" t="e">
        <f t="shared" ca="1" si="51"/>
        <v>#NAME?</v>
      </c>
      <c r="JO11" s="24" t="e">
        <f t="shared" ca="1" si="51"/>
        <v>#NAME?</v>
      </c>
      <c r="JP11" s="24" t="e">
        <f t="shared" ca="1" si="51"/>
        <v>#NAME?</v>
      </c>
      <c r="JR11" s="17">
        <f>$D$11</f>
        <v>7.01</v>
      </c>
      <c r="JS11" s="24" t="e">
        <f t="shared" ca="1" si="69"/>
        <v>#NAME?</v>
      </c>
      <c r="JT11" s="24" t="e">
        <f t="shared" ca="1" si="52"/>
        <v>#NAME?</v>
      </c>
      <c r="JU11" s="24" t="e">
        <f t="shared" ca="1" si="52"/>
        <v>#NAME?</v>
      </c>
      <c r="JV11" s="24" t="e">
        <f t="shared" ca="1" si="52"/>
        <v>#NAME?</v>
      </c>
      <c r="JW11" s="24" t="e">
        <f t="shared" ca="1" si="52"/>
        <v>#NAME?</v>
      </c>
      <c r="JX11" s="24" t="e">
        <f t="shared" ca="1" si="52"/>
        <v>#NAME?</v>
      </c>
      <c r="JY11" s="24" t="e">
        <f t="shared" ca="1" si="52"/>
        <v>#NAME?</v>
      </c>
      <c r="JZ11" s="24" t="e">
        <f t="shared" ca="1" si="52"/>
        <v>#NAME?</v>
      </c>
      <c r="KA11" s="24" t="e">
        <f t="shared" ca="1" si="52"/>
        <v>#NAME?</v>
      </c>
      <c r="KC11" s="17">
        <f>$D$11</f>
        <v>7.01</v>
      </c>
      <c r="KD11" s="24">
        <f t="shared" ca="1" si="70"/>
        <v>0</v>
      </c>
      <c r="KE11" s="24">
        <f t="shared" ca="1" si="53"/>
        <v>0</v>
      </c>
      <c r="KF11" s="24">
        <f t="shared" ca="1" si="53"/>
        <v>0</v>
      </c>
      <c r="KG11" s="24">
        <f t="shared" ca="1" si="53"/>
        <v>0</v>
      </c>
      <c r="KH11" s="24">
        <f t="shared" ca="1" si="53"/>
        <v>0</v>
      </c>
      <c r="KI11" s="24">
        <f t="shared" ca="1" si="53"/>
        <v>0</v>
      </c>
      <c r="KJ11" s="24">
        <f t="shared" ca="1" si="53"/>
        <v>0</v>
      </c>
      <c r="KK11" s="24">
        <f t="shared" ca="1" si="53"/>
        <v>0</v>
      </c>
      <c r="KL11" s="24">
        <f t="shared" ca="1" si="53"/>
        <v>0</v>
      </c>
      <c r="KO11"/>
      <c r="KP11"/>
      <c r="KQ11" s="187">
        <f t="shared" si="6"/>
        <v>10.96</v>
      </c>
      <c r="KR11" s="183" t="e">
        <f t="shared" ca="1" si="6"/>
        <v>#NAME?</v>
      </c>
      <c r="KS11">
        <f t="shared" si="15"/>
        <v>120.12160000000002</v>
      </c>
      <c r="KT11" t="e">
        <f t="shared" ca="1" si="16"/>
        <v>#NAME?</v>
      </c>
      <c r="KU11" t="e">
        <f t="shared" ca="1" si="17"/>
        <v>#NAME?</v>
      </c>
      <c r="KV11" s="49" t="e">
        <f t="shared" ca="1" si="18"/>
        <v>#NAME?</v>
      </c>
      <c r="KW11" t="e">
        <f t="shared" ca="1" si="19"/>
        <v>#NAME?</v>
      </c>
      <c r="KX11" t="e">
        <f t="shared" ca="1" si="20"/>
        <v>#NAME?</v>
      </c>
      <c r="KY11">
        <f t="shared" si="21"/>
        <v>2.3942522815198695</v>
      </c>
      <c r="KZ11">
        <f t="shared" si="22"/>
        <v>5.7324439875631006</v>
      </c>
      <c r="LA11" t="e">
        <f t="shared" ca="1" si="23"/>
        <v>#NAME?</v>
      </c>
      <c r="LB11" s="49" t="e">
        <f t="shared" ca="1" si="24"/>
        <v>#NUM!</v>
      </c>
      <c r="LC11" t="e">
        <f t="shared" ca="1" si="25"/>
        <v>#NUM!</v>
      </c>
      <c r="LD11"/>
      <c r="LE11"/>
      <c r="LF11"/>
      <c r="LG11"/>
      <c r="LH11"/>
      <c r="LI11"/>
      <c r="LJ11"/>
      <c r="LK11"/>
    </row>
    <row r="12" spans="1:332" ht="15.75" thickBot="1">
      <c r="A12" s="33">
        <f>COUNT($D$6:D12)/$B$4*$B$1</f>
        <v>7</v>
      </c>
      <c r="B12" s="3">
        <f t="shared" si="54"/>
        <v>7</v>
      </c>
      <c r="C12" s="3">
        <v>7.5</v>
      </c>
      <c r="D12" s="4">
        <f>SALIDA!D12</f>
        <v>8.9</v>
      </c>
      <c r="E12" s="59" t="e">
        <f ca="1">SALIDA!E12-'MODELO DE 10o. GRADO'!F12</f>
        <v>#NAME?</v>
      </c>
      <c r="F12" s="20" t="e">
        <f t="shared" ca="1" si="26"/>
        <v>#NAME?</v>
      </c>
      <c r="G12" s="20" t="e">
        <f t="shared" ca="1" si="27"/>
        <v>#NAME?</v>
      </c>
      <c r="H12" s="20" t="e">
        <f t="shared" ca="1" si="28"/>
        <v>#NAME?</v>
      </c>
      <c r="I12" s="20" t="e">
        <f t="shared" ca="1" si="29"/>
        <v>#NAME?</v>
      </c>
      <c r="J12" s="20" t="e">
        <f t="shared" ca="1" si="30"/>
        <v>#NAME?</v>
      </c>
      <c r="K12" s="20" t="e">
        <f t="shared" ca="1" si="31"/>
        <v>#NAME?</v>
      </c>
      <c r="L12" s="20" t="e">
        <f t="shared" ca="1" si="32"/>
        <v>#NAME?</v>
      </c>
      <c r="M12" s="20" t="e">
        <f t="shared" ca="1" si="33"/>
        <v>#NAME?</v>
      </c>
      <c r="N12" s="20" t="e">
        <f t="shared" ca="1" si="34"/>
        <v>#NAME?</v>
      </c>
      <c r="O12" s="20" t="e">
        <f t="shared" ca="1" si="55"/>
        <v>#NAME?</v>
      </c>
      <c r="P12" s="20" t="e">
        <f t="shared" ca="1" si="56"/>
        <v>#NAME?</v>
      </c>
      <c r="Q12" s="20" t="e">
        <f t="shared" ca="1" si="57"/>
        <v>#NUM!</v>
      </c>
      <c r="R12" s="21">
        <f t="shared" si="35"/>
        <v>3.1712119389339936E+17</v>
      </c>
      <c r="S12" s="21">
        <f t="shared" si="35"/>
        <v>4.2282825852453248E+16</v>
      </c>
      <c r="T12" s="21">
        <f t="shared" si="35"/>
        <v>5637710113660433</v>
      </c>
      <c r="U12" s="21">
        <f t="shared" si="35"/>
        <v>751694681821391</v>
      </c>
      <c r="V12" s="21">
        <f t="shared" si="35"/>
        <v>100225957576185.47</v>
      </c>
      <c r="W12" s="21">
        <f t="shared" si="35"/>
        <v>13363461010158.062</v>
      </c>
      <c r="X12" s="21">
        <f t="shared" si="35"/>
        <v>1781794801354.4082</v>
      </c>
      <c r="Y12" s="21">
        <f t="shared" si="35"/>
        <v>237572640180.58777</v>
      </c>
      <c r="Z12" s="21">
        <f t="shared" si="35"/>
        <v>31676352024.078369</v>
      </c>
      <c r="AA12" s="21">
        <f t="shared" si="35"/>
        <v>4223513603.2104492</v>
      </c>
      <c r="AB12" s="21">
        <f t="shared" si="35"/>
        <v>563135147.09472656</v>
      </c>
      <c r="AC12" s="21">
        <f t="shared" si="35"/>
        <v>75084686.279296875</v>
      </c>
      <c r="AD12" s="21">
        <f t="shared" si="35"/>
        <v>10011291.50390625</v>
      </c>
      <c r="AE12" s="21">
        <f t="shared" si="35"/>
        <v>1334838.8671875</v>
      </c>
      <c r="AF12" s="21">
        <f t="shared" si="35"/>
        <v>177978.515625</v>
      </c>
      <c r="AG12" s="21">
        <f t="shared" si="35"/>
        <v>23730.46875</v>
      </c>
      <c r="AH12" s="21">
        <f t="shared" si="35"/>
        <v>3164.0625</v>
      </c>
      <c r="AI12" s="21">
        <f t="shared" si="35"/>
        <v>421.875</v>
      </c>
      <c r="AJ12" s="21">
        <f t="shared" si="36"/>
        <v>56.25</v>
      </c>
      <c r="AK12" s="32">
        <f t="shared" si="58"/>
        <v>7.5</v>
      </c>
      <c r="AL12" s="21">
        <f t="shared" si="37"/>
        <v>1</v>
      </c>
      <c r="AM12" s="22"/>
      <c r="AN12" s="109" t="e">
        <f t="shared" ca="1" si="38"/>
        <v>#NAME?</v>
      </c>
      <c r="AO12" s="109" t="e">
        <f t="shared" ca="1" si="38"/>
        <v>#NAME?</v>
      </c>
      <c r="AP12" s="3" t="e">
        <f t="shared" ca="1" si="38"/>
        <v>#NAME?</v>
      </c>
      <c r="AQ12" s="3" t="e">
        <f t="shared" ca="1" si="38"/>
        <v>#NAME?</v>
      </c>
      <c r="AR12" s="3" t="e">
        <f t="shared" ca="1" si="38"/>
        <v>#NAME?</v>
      </c>
      <c r="AS12" s="3" t="e">
        <f t="shared" ca="1" si="38"/>
        <v>#NAME?</v>
      </c>
      <c r="AT12" s="3" t="e">
        <f t="shared" ca="1" si="38"/>
        <v>#NAME?</v>
      </c>
      <c r="AU12" s="3" t="e">
        <f t="shared" ca="1" si="38"/>
        <v>#NAME?</v>
      </c>
      <c r="AV12" s="3" t="e">
        <f t="shared" ca="1" si="38"/>
        <v>#NAME?</v>
      </c>
      <c r="AW12" s="3" t="e">
        <f t="shared" ca="1" si="38"/>
        <v>#NAME?</v>
      </c>
      <c r="AX12" s="3" t="e">
        <f t="shared" ca="1" si="39"/>
        <v>#NAME?</v>
      </c>
      <c r="AZ12" s="15">
        <f>$U$5</f>
        <v>1.3542040830192195E+18</v>
      </c>
      <c r="BA12" s="15">
        <f>$V$5</f>
        <v>1.2064911505161082E+17</v>
      </c>
      <c r="BB12" s="15">
        <f>$W$5</f>
        <v>1.0780030324546486E+16</v>
      </c>
      <c r="BC12" s="15">
        <f>$X$5</f>
        <v>966396372809268.75</v>
      </c>
      <c r="BD12" s="15">
        <f>$Y$5</f>
        <v>86965705459318.141</v>
      </c>
      <c r="BE12" s="15">
        <f>$Z$5</f>
        <v>7860646081697.7275</v>
      </c>
      <c r="BF12" s="15">
        <f>$AA$5</f>
        <v>714164124242.85889</v>
      </c>
      <c r="BG12" s="15">
        <f>$AB$5</f>
        <v>65274646482.739258</v>
      </c>
      <c r="BH12" s="15">
        <f>$AC$5</f>
        <v>6008391015.1855469</v>
      </c>
      <c r="BI12" s="15">
        <f>$AD$5</f>
        <v>557713196.76953125</v>
      </c>
      <c r="BJ12" s="15">
        <f>$AE$5</f>
        <v>52292010.7421875</v>
      </c>
      <c r="BL12" s="54" t="e">
        <f ca="1">$AQ$5</f>
        <v>#NAME?</v>
      </c>
      <c r="BM12" s="15">
        <f>$V$5</f>
        <v>1.2064911505161082E+17</v>
      </c>
      <c r="BN12" s="15">
        <f>$W$5</f>
        <v>1.0780030324546486E+16</v>
      </c>
      <c r="BO12" s="15">
        <f>$X$5</f>
        <v>966396372809268.75</v>
      </c>
      <c r="BP12" s="15">
        <f>$Y$5</f>
        <v>86965705459318.141</v>
      </c>
      <c r="BQ12" s="15">
        <f>$Z$5</f>
        <v>7860646081697.7275</v>
      </c>
      <c r="BR12" s="15">
        <f>$AA$5</f>
        <v>714164124242.85889</v>
      </c>
      <c r="BS12" s="15">
        <f>$AB$5</f>
        <v>65274646482.739258</v>
      </c>
      <c r="BT12" s="15">
        <f>$AC$5</f>
        <v>6008391015.1855469</v>
      </c>
      <c r="BU12" s="15">
        <f>$AD$5</f>
        <v>557713196.76953125</v>
      </c>
      <c r="BV12" s="15">
        <f>$AE$5</f>
        <v>52292010.7421875</v>
      </c>
      <c r="BW12" s="15"/>
      <c r="BX12" s="15">
        <f>$U$5</f>
        <v>1.3542040830192195E+18</v>
      </c>
      <c r="BY12" s="54" t="e">
        <f ca="1">$AQ$5</f>
        <v>#NAME?</v>
      </c>
      <c r="BZ12" s="15">
        <f>$W$5</f>
        <v>1.0780030324546486E+16</v>
      </c>
      <c r="CA12" s="15">
        <f>$X$5</f>
        <v>966396372809268.75</v>
      </c>
      <c r="CB12" s="15">
        <f>$Y$5</f>
        <v>86965705459318.141</v>
      </c>
      <c r="CC12" s="15">
        <f>$Z$5</f>
        <v>7860646081697.7275</v>
      </c>
      <c r="CD12" s="15">
        <f>$AA$5</f>
        <v>714164124242.85889</v>
      </c>
      <c r="CE12" s="15">
        <f>$AB$5</f>
        <v>65274646482.739258</v>
      </c>
      <c r="CF12" s="15">
        <f>$AC$5</f>
        <v>6008391015.1855469</v>
      </c>
      <c r="CG12" s="15">
        <f>$AD$5</f>
        <v>557713196.76953125</v>
      </c>
      <c r="CH12" s="15">
        <f>$AE$5</f>
        <v>52292010.7421875</v>
      </c>
      <c r="CJ12" s="15">
        <f>$U$5</f>
        <v>1.3542040830192195E+18</v>
      </c>
      <c r="CK12" s="15">
        <f>$V$5</f>
        <v>1.2064911505161082E+17</v>
      </c>
      <c r="CL12" s="54" t="e">
        <f ca="1">$AQ$5</f>
        <v>#NAME?</v>
      </c>
      <c r="CM12" s="15">
        <f>$X$5</f>
        <v>966396372809268.75</v>
      </c>
      <c r="CN12" s="15">
        <f>$Y$5</f>
        <v>86965705459318.141</v>
      </c>
      <c r="CO12" s="15">
        <f>$Z$5</f>
        <v>7860646081697.7275</v>
      </c>
      <c r="CP12" s="15">
        <f>$AA$5</f>
        <v>714164124242.85889</v>
      </c>
      <c r="CQ12" s="15">
        <f>$AB$5</f>
        <v>65274646482.739258</v>
      </c>
      <c r="CR12" s="15">
        <f>$AC$5</f>
        <v>6008391015.1855469</v>
      </c>
      <c r="CS12" s="15">
        <f>$AD$5</f>
        <v>557713196.76953125</v>
      </c>
      <c r="CT12" s="15">
        <f>$AE$5</f>
        <v>52292010.7421875</v>
      </c>
      <c r="CV12" s="15">
        <f>$U$5</f>
        <v>1.3542040830192195E+18</v>
      </c>
      <c r="CW12" s="15">
        <f>$V$5</f>
        <v>1.2064911505161082E+17</v>
      </c>
      <c r="CX12" s="15">
        <f>$W$5</f>
        <v>1.0780030324546486E+16</v>
      </c>
      <c r="CY12" s="54" t="e">
        <f ca="1">$AQ$5</f>
        <v>#NAME?</v>
      </c>
      <c r="CZ12" s="15">
        <f>$Y$5</f>
        <v>86965705459318.141</v>
      </c>
      <c r="DA12" s="15">
        <f>$Z$5</f>
        <v>7860646081697.7275</v>
      </c>
      <c r="DB12" s="15">
        <f>$AA$5</f>
        <v>714164124242.85889</v>
      </c>
      <c r="DC12" s="15">
        <f>$AB$5</f>
        <v>65274646482.739258</v>
      </c>
      <c r="DD12" s="15">
        <f>$AC$5</f>
        <v>6008391015.1855469</v>
      </c>
      <c r="DE12" s="15">
        <f>$AD$5</f>
        <v>557713196.76953125</v>
      </c>
      <c r="DF12" s="15">
        <f>$AE$5</f>
        <v>52292010.7421875</v>
      </c>
      <c r="DH12" s="15">
        <f>$U$5</f>
        <v>1.3542040830192195E+18</v>
      </c>
      <c r="DI12" s="15">
        <f>$V$5</f>
        <v>1.2064911505161082E+17</v>
      </c>
      <c r="DJ12" s="15">
        <f>$W$5</f>
        <v>1.0780030324546486E+16</v>
      </c>
      <c r="DK12" s="15">
        <f>$X$5</f>
        <v>966396372809268.75</v>
      </c>
      <c r="DL12" s="54" t="e">
        <f ca="1">$AQ$5</f>
        <v>#NAME?</v>
      </c>
      <c r="DM12" s="15">
        <f>$Z$5</f>
        <v>7860646081697.7275</v>
      </c>
      <c r="DN12" s="15">
        <f>$AA$5</f>
        <v>714164124242.85889</v>
      </c>
      <c r="DO12" s="15">
        <f>$AB$5</f>
        <v>65274646482.739258</v>
      </c>
      <c r="DP12" s="15">
        <f>$AC$5</f>
        <v>6008391015.1855469</v>
      </c>
      <c r="DQ12" s="15">
        <f>$AD$5</f>
        <v>557713196.76953125</v>
      </c>
      <c r="DR12" s="15">
        <f>$AE$5</f>
        <v>52292010.7421875</v>
      </c>
      <c r="DT12" s="15">
        <f>$U$5</f>
        <v>1.3542040830192195E+18</v>
      </c>
      <c r="DU12" s="15">
        <f>$V$5</f>
        <v>1.2064911505161082E+17</v>
      </c>
      <c r="DV12" s="15">
        <f>$W$5</f>
        <v>1.0780030324546486E+16</v>
      </c>
      <c r="DW12" s="15">
        <f>$X$5</f>
        <v>966396372809268.75</v>
      </c>
      <c r="DX12" s="15">
        <f>$Y$5</f>
        <v>86965705459318.141</v>
      </c>
      <c r="DY12" s="54" t="e">
        <f ca="1">$AQ$5</f>
        <v>#NAME?</v>
      </c>
      <c r="DZ12" s="15">
        <f>$AA$5</f>
        <v>714164124242.85889</v>
      </c>
      <c r="EA12" s="15">
        <f>$AB$5</f>
        <v>65274646482.739258</v>
      </c>
      <c r="EB12" s="15">
        <f>$AC$5</f>
        <v>6008391015.1855469</v>
      </c>
      <c r="EC12" s="15">
        <f>$AD$5</f>
        <v>557713196.76953125</v>
      </c>
      <c r="ED12" s="15">
        <f>$AE$5</f>
        <v>52292010.7421875</v>
      </c>
      <c r="EF12" s="15">
        <f>$U$5</f>
        <v>1.3542040830192195E+18</v>
      </c>
      <c r="EG12" s="15">
        <f>$V$5</f>
        <v>1.2064911505161082E+17</v>
      </c>
      <c r="EH12" s="15">
        <f>$W$5</f>
        <v>1.0780030324546486E+16</v>
      </c>
      <c r="EI12" s="15">
        <f>$X$5</f>
        <v>966396372809268.75</v>
      </c>
      <c r="EJ12" s="15">
        <f>$Y$5</f>
        <v>86965705459318.141</v>
      </c>
      <c r="EK12" s="15">
        <f>$Z$5</f>
        <v>7860646081697.7275</v>
      </c>
      <c r="EL12" s="54" t="e">
        <f ca="1">$AQ$5</f>
        <v>#NAME?</v>
      </c>
      <c r="EM12" s="15">
        <f>$AB$5</f>
        <v>65274646482.739258</v>
      </c>
      <c r="EN12" s="15">
        <f>$AC$5</f>
        <v>6008391015.1855469</v>
      </c>
      <c r="EO12" s="15">
        <f>$AD$5</f>
        <v>557713196.76953125</v>
      </c>
      <c r="EP12" s="15">
        <f>$AE$5</f>
        <v>52292010.7421875</v>
      </c>
      <c r="ER12" s="15">
        <f>$U$5</f>
        <v>1.3542040830192195E+18</v>
      </c>
      <c r="ES12" s="15">
        <f>$V$5</f>
        <v>1.2064911505161082E+17</v>
      </c>
      <c r="ET12" s="15">
        <f>$W$5</f>
        <v>1.0780030324546486E+16</v>
      </c>
      <c r="EU12" s="15">
        <f>$X$5</f>
        <v>966396372809268.75</v>
      </c>
      <c r="EV12" s="15">
        <f>$Y$5</f>
        <v>86965705459318.141</v>
      </c>
      <c r="EW12" s="15">
        <f>$Z$5</f>
        <v>7860646081697.7275</v>
      </c>
      <c r="EX12" s="15">
        <f>$AA$5</f>
        <v>714164124242.85889</v>
      </c>
      <c r="EY12" s="54" t="e">
        <f ca="1">$AQ$5</f>
        <v>#NAME?</v>
      </c>
      <c r="EZ12" s="15">
        <f>$AC$5</f>
        <v>6008391015.1855469</v>
      </c>
      <c r="FA12" s="15">
        <f>$AD$5</f>
        <v>557713196.76953125</v>
      </c>
      <c r="FB12" s="15">
        <f>$AE$5</f>
        <v>52292010.7421875</v>
      </c>
      <c r="FD12" s="15">
        <f>$U$5</f>
        <v>1.3542040830192195E+18</v>
      </c>
      <c r="FE12" s="15">
        <f>$V$5</f>
        <v>1.2064911505161082E+17</v>
      </c>
      <c r="FF12" s="15">
        <f>$W$5</f>
        <v>1.0780030324546486E+16</v>
      </c>
      <c r="FG12" s="15">
        <f>$X$5</f>
        <v>966396372809268.75</v>
      </c>
      <c r="FH12" s="15">
        <f>$Y$5</f>
        <v>86965705459318.141</v>
      </c>
      <c r="FI12" s="15">
        <f>$Z$5</f>
        <v>7860646081697.7275</v>
      </c>
      <c r="FJ12" s="15">
        <f>$AA$5</f>
        <v>714164124242.85889</v>
      </c>
      <c r="FK12" s="15">
        <f>$AB$5</f>
        <v>65274646482.739258</v>
      </c>
      <c r="FL12" s="54" t="e">
        <f ca="1">$AQ$5</f>
        <v>#NAME?</v>
      </c>
      <c r="FM12" s="15">
        <f>$AD$5</f>
        <v>557713196.76953125</v>
      </c>
      <c r="FN12" s="15">
        <f>$AE$5</f>
        <v>52292010.7421875</v>
      </c>
      <c r="FP12" s="15">
        <f>$U$5</f>
        <v>1.3542040830192195E+18</v>
      </c>
      <c r="FQ12" s="15">
        <f>$V$5</f>
        <v>1.2064911505161082E+17</v>
      </c>
      <c r="FR12" s="15">
        <f>$W$5</f>
        <v>1.0780030324546486E+16</v>
      </c>
      <c r="FS12" s="15">
        <f>$X$5</f>
        <v>966396372809268.75</v>
      </c>
      <c r="FT12" s="15">
        <f>$Y$5</f>
        <v>86965705459318.141</v>
      </c>
      <c r="FU12" s="15">
        <f>$Z$5</f>
        <v>7860646081697.7275</v>
      </c>
      <c r="FV12" s="15">
        <f>$AA$5</f>
        <v>714164124242.85889</v>
      </c>
      <c r="FW12" s="15">
        <f>$AB$5</f>
        <v>65274646482.739258</v>
      </c>
      <c r="FX12" s="15">
        <f>$AC$5</f>
        <v>6008391015.1855469</v>
      </c>
      <c r="FY12" s="54" t="e">
        <f ca="1">$AQ$5</f>
        <v>#NAME?</v>
      </c>
      <c r="FZ12" s="15">
        <f>$AE$5</f>
        <v>52292010.7421875</v>
      </c>
      <c r="GB12" s="15">
        <f>$U$5</f>
        <v>1.3542040830192195E+18</v>
      </c>
      <c r="GC12" s="15">
        <f>$V$5</f>
        <v>1.2064911505161082E+17</v>
      </c>
      <c r="GD12" s="15">
        <f>$W$5</f>
        <v>1.0780030324546486E+16</v>
      </c>
      <c r="GE12" s="15">
        <f>$X$5</f>
        <v>966396372809268.75</v>
      </c>
      <c r="GF12" s="15">
        <f>$Y$5</f>
        <v>86965705459318.141</v>
      </c>
      <c r="GG12" s="15">
        <f>$Z$5</f>
        <v>7860646081697.7275</v>
      </c>
      <c r="GH12" s="15">
        <f>$AA$5</f>
        <v>714164124242.85889</v>
      </c>
      <c r="GI12" s="15">
        <f>$AB$5</f>
        <v>65274646482.739258</v>
      </c>
      <c r="GJ12" s="15">
        <f>$AC$5</f>
        <v>6008391015.1855469</v>
      </c>
      <c r="GK12" s="15">
        <f>$AD$5</f>
        <v>557713196.76953125</v>
      </c>
      <c r="GL12" s="54" t="e">
        <f ca="1">$AQ$5</f>
        <v>#NAME?</v>
      </c>
      <c r="HS12" s="3" t="e">
        <f ca="1">GC4/BA4</f>
        <v>#NAME?</v>
      </c>
      <c r="HV12" s="110" t="e">
        <f ca="1">GB4/$AZ$4</f>
        <v>#NAME?</v>
      </c>
      <c r="HY12" s="3" t="e">
        <f t="shared" ca="1" si="59"/>
        <v>#NAME?</v>
      </c>
      <c r="HZ12" s="3" t="e">
        <f t="shared" ca="1" si="40"/>
        <v>#NAME?</v>
      </c>
      <c r="IA12" s="3" t="e">
        <f t="shared" ca="1" si="41"/>
        <v>#NAME?</v>
      </c>
      <c r="IB12" s="3" t="e">
        <f t="shared" ca="1" si="42"/>
        <v>#NAME?</v>
      </c>
      <c r="IC12" s="3" t="e">
        <f t="shared" ca="1" si="43"/>
        <v>#NAME?</v>
      </c>
      <c r="ID12" s="3" t="e">
        <f t="shared" ca="1" si="44"/>
        <v>#NAME?</v>
      </c>
      <c r="IE12" s="3" t="e">
        <f t="shared" ca="1" si="45"/>
        <v>#NAME?</v>
      </c>
      <c r="IF12" s="3" t="e">
        <f t="shared" ca="1" si="46"/>
        <v>#NAME?</v>
      </c>
      <c r="IG12" s="3" t="e">
        <f t="shared" ca="1" si="47"/>
        <v>#NAME?</v>
      </c>
      <c r="IH12" s="3" t="e">
        <f t="shared" ca="1" si="48"/>
        <v>#NAME?</v>
      </c>
      <c r="II12" s="3" t="e">
        <f t="shared" ca="1" si="49"/>
        <v>#NAME?</v>
      </c>
      <c r="IK12" s="17">
        <f>$D$12</f>
        <v>8.9</v>
      </c>
      <c r="IL12" s="23" t="e">
        <f t="shared" ca="1" si="50"/>
        <v>#NAME?</v>
      </c>
      <c r="IM12" s="23" t="e">
        <f t="shared" ca="1" si="50"/>
        <v>#NAME?</v>
      </c>
      <c r="IN12" s="23" t="e">
        <f t="shared" ca="1" si="50"/>
        <v>#NAME?</v>
      </c>
      <c r="IO12" s="23" t="e">
        <f t="shared" ca="1" si="50"/>
        <v>#NAME?</v>
      </c>
      <c r="IP12" s="23" t="e">
        <f t="shared" ca="1" si="50"/>
        <v>#NAME?</v>
      </c>
      <c r="IQ12" s="23" t="e">
        <f t="shared" ca="1" si="50"/>
        <v>#NAME?</v>
      </c>
      <c r="IR12" s="23" t="e">
        <f t="shared" ca="1" si="50"/>
        <v>#NAME?</v>
      </c>
      <c r="IS12" s="23" t="e">
        <f t="shared" ca="1" si="50"/>
        <v>#NAME?</v>
      </c>
      <c r="IT12" s="23" t="e">
        <f t="shared" ca="1" si="50"/>
        <v>#NAME?</v>
      </c>
      <c r="IV12" s="17">
        <f>$D$12</f>
        <v>8.9</v>
      </c>
      <c r="IW12" s="24" t="e">
        <f t="shared" ca="1" si="60"/>
        <v>#NAME?</v>
      </c>
      <c r="IX12" s="24" t="e">
        <f t="shared" ca="1" si="61"/>
        <v>#NAME?</v>
      </c>
      <c r="IY12" s="24" t="e">
        <f t="shared" ca="1" si="62"/>
        <v>#NAME?</v>
      </c>
      <c r="IZ12" s="24" t="e">
        <f t="shared" ca="1" si="63"/>
        <v>#NAME?</v>
      </c>
      <c r="JA12" s="24" t="e">
        <f t="shared" ca="1" si="64"/>
        <v>#NAME?</v>
      </c>
      <c r="JB12" s="24" t="e">
        <f t="shared" ca="1" si="65"/>
        <v>#NAME?</v>
      </c>
      <c r="JC12" s="24" t="e">
        <f t="shared" ca="1" si="66"/>
        <v>#NAME?</v>
      </c>
      <c r="JD12" s="24" t="e">
        <f t="shared" ca="1" si="67"/>
        <v>#NAME?</v>
      </c>
      <c r="JE12" s="24" t="e">
        <f t="shared" ca="1" si="68"/>
        <v>#NAME?</v>
      </c>
      <c r="JG12" s="17">
        <f>$D$12</f>
        <v>8.9</v>
      </c>
      <c r="JH12" s="24" t="e">
        <f t="shared" ca="1" si="51"/>
        <v>#NAME?</v>
      </c>
      <c r="JI12" s="24" t="e">
        <f t="shared" ca="1" si="51"/>
        <v>#NAME?</v>
      </c>
      <c r="JJ12" s="24" t="e">
        <f t="shared" ca="1" si="51"/>
        <v>#NAME?</v>
      </c>
      <c r="JK12" s="24" t="e">
        <f t="shared" ca="1" si="51"/>
        <v>#NAME?</v>
      </c>
      <c r="JL12" s="24" t="e">
        <f t="shared" ca="1" si="51"/>
        <v>#NAME?</v>
      </c>
      <c r="JM12" s="24" t="e">
        <f t="shared" ca="1" si="51"/>
        <v>#NAME?</v>
      </c>
      <c r="JN12" s="24" t="e">
        <f t="shared" ca="1" si="51"/>
        <v>#NAME?</v>
      </c>
      <c r="JO12" s="24" t="e">
        <f t="shared" ca="1" si="51"/>
        <v>#NAME?</v>
      </c>
      <c r="JP12" s="24" t="e">
        <f t="shared" ca="1" si="51"/>
        <v>#NAME?</v>
      </c>
      <c r="JR12" s="17">
        <f>$D$12</f>
        <v>8.9</v>
      </c>
      <c r="JS12" s="24" t="e">
        <f t="shared" ca="1" si="69"/>
        <v>#NAME?</v>
      </c>
      <c r="JT12" s="24" t="e">
        <f t="shared" ca="1" si="52"/>
        <v>#NAME?</v>
      </c>
      <c r="JU12" s="24" t="e">
        <f t="shared" ca="1" si="52"/>
        <v>#NAME?</v>
      </c>
      <c r="JV12" s="24" t="e">
        <f t="shared" ca="1" si="52"/>
        <v>#NAME?</v>
      </c>
      <c r="JW12" s="24" t="e">
        <f t="shared" ca="1" si="52"/>
        <v>#NAME?</v>
      </c>
      <c r="JX12" s="24" t="e">
        <f t="shared" ca="1" si="52"/>
        <v>#NAME?</v>
      </c>
      <c r="JY12" s="24" t="e">
        <f t="shared" ca="1" si="52"/>
        <v>#NAME?</v>
      </c>
      <c r="JZ12" s="24" t="e">
        <f t="shared" ca="1" si="52"/>
        <v>#NAME?</v>
      </c>
      <c r="KA12" s="24" t="e">
        <f t="shared" ca="1" si="52"/>
        <v>#NAME?</v>
      </c>
      <c r="KC12" s="17">
        <f>$D$12</f>
        <v>8.9</v>
      </c>
      <c r="KD12" s="24">
        <f t="shared" ca="1" si="70"/>
        <v>0</v>
      </c>
      <c r="KE12" s="24">
        <f t="shared" ca="1" si="53"/>
        <v>0</v>
      </c>
      <c r="KF12" s="24">
        <f t="shared" ca="1" si="53"/>
        <v>0</v>
      </c>
      <c r="KG12" s="24">
        <f t="shared" ca="1" si="53"/>
        <v>0</v>
      </c>
      <c r="KH12" s="24">
        <f t="shared" ca="1" si="53"/>
        <v>0</v>
      </c>
      <c r="KI12" s="24">
        <f t="shared" ca="1" si="53"/>
        <v>0</v>
      </c>
      <c r="KJ12" s="24">
        <f t="shared" ca="1" si="53"/>
        <v>0</v>
      </c>
      <c r="KK12" s="24">
        <f t="shared" ca="1" si="53"/>
        <v>0</v>
      </c>
      <c r="KL12" s="24">
        <f t="shared" ca="1" si="53"/>
        <v>0</v>
      </c>
      <c r="KO12"/>
      <c r="KP12"/>
      <c r="KQ12" s="187">
        <f t="shared" si="6"/>
        <v>13.19</v>
      </c>
      <c r="KR12" s="183">
        <f t="shared" si="6"/>
        <v>286.23</v>
      </c>
      <c r="KS12">
        <f t="shared" si="15"/>
        <v>173.97609999999997</v>
      </c>
      <c r="KT12">
        <f t="shared" si="16"/>
        <v>5.6567956834318647</v>
      </c>
      <c r="KU12">
        <f t="shared" si="17"/>
        <v>74.613135064466292</v>
      </c>
      <c r="KV12" s="49" t="e">
        <f t="shared" ca="1" si="18"/>
        <v>#NAME?</v>
      </c>
      <c r="KW12" t="e">
        <f t="shared" ca="1" si="19"/>
        <v>#NAME?</v>
      </c>
      <c r="KX12" t="e">
        <f t="shared" ca="1" si="20"/>
        <v>#NAME?</v>
      </c>
      <c r="KY12">
        <f t="shared" si="21"/>
        <v>2.5794589667292231</v>
      </c>
      <c r="KZ12">
        <f t="shared" si="22"/>
        <v>6.6536085610397917</v>
      </c>
      <c r="LA12">
        <f t="shared" si="23"/>
        <v>14.591472348583487</v>
      </c>
      <c r="LB12" s="49" t="e">
        <f t="shared" ca="1" si="24"/>
        <v>#NUM!</v>
      </c>
      <c r="LC12" t="e">
        <f t="shared" ca="1" si="25"/>
        <v>#NUM!</v>
      </c>
      <c r="LD12"/>
      <c r="LE12"/>
      <c r="LF12"/>
      <c r="LG12"/>
      <c r="LH12">
        <f>$KQ$2</f>
        <v>86.13</v>
      </c>
      <c r="LI12" t="e">
        <f ca="1">$KT$2</f>
        <v>#NAME?</v>
      </c>
      <c r="LJ12"/>
      <c r="LK12"/>
      <c r="LQ12" s="3" t="e">
        <f>$KY$2</f>
        <v>#NUM!</v>
      </c>
      <c r="LR12" s="3" t="e">
        <f ca="1">$KT$2</f>
        <v>#NAME?</v>
      </c>
    </row>
    <row r="13" spans="1:332" ht="15.75" thickBot="1">
      <c r="A13" s="33">
        <f>COUNT($D$6:D13)/$B$4*$B$1</f>
        <v>8</v>
      </c>
      <c r="B13" s="3">
        <f>COUNT($C$6:C13)</f>
        <v>8</v>
      </c>
      <c r="C13" s="3">
        <f>C12+1</f>
        <v>8.5</v>
      </c>
      <c r="D13" s="4">
        <f>SALIDA!D13</f>
        <v>10.96</v>
      </c>
      <c r="E13" s="59" t="e">
        <f ca="1">SALIDA!E13-'MODELO DE 10o. GRADO'!F13</f>
        <v>#NAME?</v>
      </c>
      <c r="F13" s="20" t="e">
        <f t="shared" ca="1" si="26"/>
        <v>#NAME?</v>
      </c>
      <c r="G13" s="20" t="e">
        <f t="shared" ca="1" si="27"/>
        <v>#NAME?</v>
      </c>
      <c r="H13" s="20" t="e">
        <f t="shared" ca="1" si="28"/>
        <v>#NAME?</v>
      </c>
      <c r="I13" s="20" t="e">
        <f t="shared" ca="1" si="29"/>
        <v>#NAME?</v>
      </c>
      <c r="J13" s="20" t="e">
        <f t="shared" ca="1" si="30"/>
        <v>#NAME?</v>
      </c>
      <c r="K13" s="20" t="e">
        <f t="shared" ca="1" si="31"/>
        <v>#NAME?</v>
      </c>
      <c r="L13" s="20" t="e">
        <f t="shared" ca="1" si="32"/>
        <v>#NAME?</v>
      </c>
      <c r="M13" s="20" t="e">
        <f t="shared" ca="1" si="33"/>
        <v>#NAME?</v>
      </c>
      <c r="N13" s="20" t="e">
        <f t="shared" ca="1" si="34"/>
        <v>#NAME?</v>
      </c>
      <c r="O13" s="20" t="e">
        <f t="shared" ca="1" si="55"/>
        <v>#NAME?</v>
      </c>
      <c r="P13" s="20" t="e">
        <f t="shared" ca="1" si="56"/>
        <v>#NAME?</v>
      </c>
      <c r="Q13" s="20" t="e">
        <f t="shared" ca="1" si="57"/>
        <v>#NUM!</v>
      </c>
      <c r="R13" s="21">
        <f t="shared" si="35"/>
        <v>3.8759531084514355E+18</v>
      </c>
      <c r="S13" s="21">
        <f t="shared" si="35"/>
        <v>4.5599448334722771E+17</v>
      </c>
      <c r="T13" s="21">
        <f t="shared" si="35"/>
        <v>5.36464098055562E+16</v>
      </c>
      <c r="U13" s="21">
        <f t="shared" si="35"/>
        <v>6311342330065436</v>
      </c>
      <c r="V13" s="21">
        <f t="shared" si="35"/>
        <v>742510862360639.5</v>
      </c>
      <c r="W13" s="21">
        <f t="shared" si="35"/>
        <v>87354219101251.703</v>
      </c>
      <c r="X13" s="21">
        <f t="shared" si="35"/>
        <v>10276966953088.436</v>
      </c>
      <c r="Y13" s="21">
        <f t="shared" si="35"/>
        <v>1209054935657.4629</v>
      </c>
      <c r="Z13" s="21">
        <f t="shared" si="35"/>
        <v>142241757136.17212</v>
      </c>
      <c r="AA13" s="21">
        <f t="shared" si="35"/>
        <v>16734324368.961426</v>
      </c>
      <c r="AB13" s="21">
        <f t="shared" si="35"/>
        <v>1968744043.4072266</v>
      </c>
      <c r="AC13" s="21">
        <f t="shared" si="35"/>
        <v>231616946.28320312</v>
      </c>
      <c r="AD13" s="21">
        <f t="shared" si="35"/>
        <v>27249052.50390625</v>
      </c>
      <c r="AE13" s="21">
        <f t="shared" si="35"/>
        <v>3205770.8828125</v>
      </c>
      <c r="AF13" s="21">
        <f t="shared" si="35"/>
        <v>377149.515625</v>
      </c>
      <c r="AG13" s="21">
        <f t="shared" si="35"/>
        <v>44370.53125</v>
      </c>
      <c r="AH13" s="21">
        <f t="shared" si="35"/>
        <v>5220.0625</v>
      </c>
      <c r="AI13" s="21">
        <f t="shared" si="35"/>
        <v>614.125</v>
      </c>
      <c r="AJ13" s="21">
        <f t="shared" si="36"/>
        <v>72.25</v>
      </c>
      <c r="AK13" s="32">
        <f t="shared" si="58"/>
        <v>8.5</v>
      </c>
      <c r="AL13" s="21">
        <f t="shared" si="37"/>
        <v>1</v>
      </c>
      <c r="AM13" s="22"/>
      <c r="AN13" s="109" t="e">
        <f t="shared" ca="1" si="38"/>
        <v>#NAME?</v>
      </c>
      <c r="AO13" s="109" t="e">
        <f t="shared" ca="1" si="38"/>
        <v>#NAME?</v>
      </c>
      <c r="AP13" s="3" t="e">
        <f t="shared" ca="1" si="38"/>
        <v>#NAME?</v>
      </c>
      <c r="AQ13" s="3" t="e">
        <f t="shared" ca="1" si="38"/>
        <v>#NAME?</v>
      </c>
      <c r="AR13" s="3" t="e">
        <f t="shared" ca="1" si="38"/>
        <v>#NAME?</v>
      </c>
      <c r="AS13" s="3" t="e">
        <f t="shared" ca="1" si="38"/>
        <v>#NAME?</v>
      </c>
      <c r="AT13" s="3" t="e">
        <f t="shared" ca="1" si="38"/>
        <v>#NAME?</v>
      </c>
      <c r="AU13" s="3" t="e">
        <f t="shared" ca="1" si="38"/>
        <v>#NAME?</v>
      </c>
      <c r="AV13" s="3" t="e">
        <f t="shared" ca="1" si="38"/>
        <v>#NAME?</v>
      </c>
      <c r="AW13" s="3" t="e">
        <f t="shared" ca="1" si="38"/>
        <v>#NAME?</v>
      </c>
      <c r="AX13" s="3" t="e">
        <f t="shared" ca="1" si="39"/>
        <v>#NAME?</v>
      </c>
      <c r="AZ13" s="15">
        <f>$T$5</f>
        <v>1.5238575161125204E+19</v>
      </c>
      <c r="BA13" s="15">
        <f>$U$5</f>
        <v>1.3542040830192195E+18</v>
      </c>
      <c r="BB13" s="15">
        <f>$V$5</f>
        <v>1.2064911505161082E+17</v>
      </c>
      <c r="BC13" s="15">
        <f>$W$5</f>
        <v>1.0780030324546486E+16</v>
      </c>
      <c r="BD13" s="15">
        <f>$X$5</f>
        <v>966396372809268.75</v>
      </c>
      <c r="BE13" s="15">
        <f>$Y$5</f>
        <v>86965705459318.141</v>
      </c>
      <c r="BF13" s="15">
        <f>$Z$5</f>
        <v>7860646081697.7275</v>
      </c>
      <c r="BG13" s="15">
        <f>$AA$5</f>
        <v>714164124242.85889</v>
      </c>
      <c r="BH13" s="15">
        <f>$AB$5</f>
        <v>65274646482.739258</v>
      </c>
      <c r="BI13" s="15">
        <f>$AC$5</f>
        <v>6008391015.1855469</v>
      </c>
      <c r="BJ13" s="15">
        <f>$AD$5</f>
        <v>557713196.76953125</v>
      </c>
      <c r="BL13" s="54" t="e">
        <f ca="1">$AP$5</f>
        <v>#NAME?</v>
      </c>
      <c r="BM13" s="15">
        <f>$U$5</f>
        <v>1.3542040830192195E+18</v>
      </c>
      <c r="BN13" s="15">
        <f>$V$5</f>
        <v>1.2064911505161082E+17</v>
      </c>
      <c r="BO13" s="15">
        <f>$W$5</f>
        <v>1.0780030324546486E+16</v>
      </c>
      <c r="BP13" s="15">
        <f>$X$5</f>
        <v>966396372809268.75</v>
      </c>
      <c r="BQ13" s="15">
        <f>$Y$5</f>
        <v>86965705459318.141</v>
      </c>
      <c r="BR13" s="15">
        <f>$Z$5</f>
        <v>7860646081697.7275</v>
      </c>
      <c r="BS13" s="15">
        <f>$AA$5</f>
        <v>714164124242.85889</v>
      </c>
      <c r="BT13" s="15">
        <f>$AB$5</f>
        <v>65274646482.739258</v>
      </c>
      <c r="BU13" s="15">
        <f>$AC$5</f>
        <v>6008391015.1855469</v>
      </c>
      <c r="BV13" s="15">
        <f>$AD$5</f>
        <v>557713196.76953125</v>
      </c>
      <c r="BW13" s="15"/>
      <c r="BX13" s="15">
        <f>$T$5</f>
        <v>1.5238575161125204E+19</v>
      </c>
      <c r="BY13" s="54" t="e">
        <f ca="1">$AP$5</f>
        <v>#NAME?</v>
      </c>
      <c r="BZ13" s="15">
        <f>$V$5</f>
        <v>1.2064911505161082E+17</v>
      </c>
      <c r="CA13" s="15">
        <f>$W$5</f>
        <v>1.0780030324546486E+16</v>
      </c>
      <c r="CB13" s="15">
        <f>$X$5</f>
        <v>966396372809268.75</v>
      </c>
      <c r="CC13" s="15">
        <f>$Y$5</f>
        <v>86965705459318.141</v>
      </c>
      <c r="CD13" s="15">
        <f>$Z$5</f>
        <v>7860646081697.7275</v>
      </c>
      <c r="CE13" s="15">
        <f>$AA$5</f>
        <v>714164124242.85889</v>
      </c>
      <c r="CF13" s="15">
        <f>$AB$5</f>
        <v>65274646482.739258</v>
      </c>
      <c r="CG13" s="15">
        <f>$AC$5</f>
        <v>6008391015.1855469</v>
      </c>
      <c r="CH13" s="15">
        <f>$AD$5</f>
        <v>557713196.76953125</v>
      </c>
      <c r="CJ13" s="15">
        <f>$T$5</f>
        <v>1.5238575161125204E+19</v>
      </c>
      <c r="CK13" s="15">
        <f>$U$5</f>
        <v>1.3542040830192195E+18</v>
      </c>
      <c r="CL13" s="54" t="e">
        <f ca="1">$AP$5</f>
        <v>#NAME?</v>
      </c>
      <c r="CM13" s="15">
        <f>$W$5</f>
        <v>1.0780030324546486E+16</v>
      </c>
      <c r="CN13" s="15">
        <f>$X$5</f>
        <v>966396372809268.75</v>
      </c>
      <c r="CO13" s="15">
        <f>$Y$5</f>
        <v>86965705459318.141</v>
      </c>
      <c r="CP13" s="15">
        <f>$Z$5</f>
        <v>7860646081697.7275</v>
      </c>
      <c r="CQ13" s="15">
        <f>$AA$5</f>
        <v>714164124242.85889</v>
      </c>
      <c r="CR13" s="15">
        <f>$AB$5</f>
        <v>65274646482.739258</v>
      </c>
      <c r="CS13" s="15">
        <f>$AC$5</f>
        <v>6008391015.1855469</v>
      </c>
      <c r="CT13" s="15">
        <f>$AD$5</f>
        <v>557713196.76953125</v>
      </c>
      <c r="CV13" s="15">
        <f>$T$5</f>
        <v>1.5238575161125204E+19</v>
      </c>
      <c r="CW13" s="15">
        <f>$U$5</f>
        <v>1.3542040830192195E+18</v>
      </c>
      <c r="CX13" s="15">
        <f>$V$5</f>
        <v>1.2064911505161082E+17</v>
      </c>
      <c r="CY13" s="54" t="e">
        <f ca="1">$AP$5</f>
        <v>#NAME?</v>
      </c>
      <c r="CZ13" s="15">
        <f>$X$5</f>
        <v>966396372809268.75</v>
      </c>
      <c r="DA13" s="15">
        <f>$Y$5</f>
        <v>86965705459318.141</v>
      </c>
      <c r="DB13" s="15">
        <f>$Z$5</f>
        <v>7860646081697.7275</v>
      </c>
      <c r="DC13" s="15">
        <f>$AA$5</f>
        <v>714164124242.85889</v>
      </c>
      <c r="DD13" s="15">
        <f>$AB$5</f>
        <v>65274646482.739258</v>
      </c>
      <c r="DE13" s="15">
        <f>$AC$5</f>
        <v>6008391015.1855469</v>
      </c>
      <c r="DF13" s="15">
        <f>$AD$5</f>
        <v>557713196.76953125</v>
      </c>
      <c r="DH13" s="15">
        <f>$T$5</f>
        <v>1.5238575161125204E+19</v>
      </c>
      <c r="DI13" s="15">
        <f>$U$5</f>
        <v>1.3542040830192195E+18</v>
      </c>
      <c r="DJ13" s="15">
        <f>$V$5</f>
        <v>1.2064911505161082E+17</v>
      </c>
      <c r="DK13" s="15">
        <f>$W$5</f>
        <v>1.0780030324546486E+16</v>
      </c>
      <c r="DL13" s="54" t="e">
        <f ca="1">$AP$5</f>
        <v>#NAME?</v>
      </c>
      <c r="DM13" s="15">
        <f>$Y$5</f>
        <v>86965705459318.141</v>
      </c>
      <c r="DN13" s="15">
        <f>$Z$5</f>
        <v>7860646081697.7275</v>
      </c>
      <c r="DO13" s="15">
        <f>$AA$5</f>
        <v>714164124242.85889</v>
      </c>
      <c r="DP13" s="15">
        <f>$AB$5</f>
        <v>65274646482.739258</v>
      </c>
      <c r="DQ13" s="15">
        <f>$AC$5</f>
        <v>6008391015.1855469</v>
      </c>
      <c r="DR13" s="15">
        <f>$AD$5</f>
        <v>557713196.76953125</v>
      </c>
      <c r="DT13" s="15">
        <f>$T$5</f>
        <v>1.5238575161125204E+19</v>
      </c>
      <c r="DU13" s="15">
        <f>$U$5</f>
        <v>1.3542040830192195E+18</v>
      </c>
      <c r="DV13" s="15">
        <f>$V$5</f>
        <v>1.2064911505161082E+17</v>
      </c>
      <c r="DW13" s="15">
        <f>$W$5</f>
        <v>1.0780030324546486E+16</v>
      </c>
      <c r="DX13" s="15">
        <f>$X$5</f>
        <v>966396372809268.75</v>
      </c>
      <c r="DY13" s="54" t="e">
        <f ca="1">$AP$5</f>
        <v>#NAME?</v>
      </c>
      <c r="DZ13" s="15">
        <f>$Z$5</f>
        <v>7860646081697.7275</v>
      </c>
      <c r="EA13" s="15">
        <f>$AA$5</f>
        <v>714164124242.85889</v>
      </c>
      <c r="EB13" s="15">
        <f>$AB$5</f>
        <v>65274646482.739258</v>
      </c>
      <c r="EC13" s="15">
        <f>$AC$5</f>
        <v>6008391015.1855469</v>
      </c>
      <c r="ED13" s="15">
        <f>$AD$5</f>
        <v>557713196.76953125</v>
      </c>
      <c r="EF13" s="15">
        <f>$T$5</f>
        <v>1.5238575161125204E+19</v>
      </c>
      <c r="EG13" s="15">
        <f>$U$5</f>
        <v>1.3542040830192195E+18</v>
      </c>
      <c r="EH13" s="15">
        <f>$V$5</f>
        <v>1.2064911505161082E+17</v>
      </c>
      <c r="EI13" s="15">
        <f>$W$5</f>
        <v>1.0780030324546486E+16</v>
      </c>
      <c r="EJ13" s="15">
        <f>$X$5</f>
        <v>966396372809268.75</v>
      </c>
      <c r="EK13" s="15">
        <f>$Y$5</f>
        <v>86965705459318.141</v>
      </c>
      <c r="EL13" s="54" t="e">
        <f ca="1">$AP$5</f>
        <v>#NAME?</v>
      </c>
      <c r="EM13" s="15">
        <f>$AA$5</f>
        <v>714164124242.85889</v>
      </c>
      <c r="EN13" s="15">
        <f>$AB$5</f>
        <v>65274646482.739258</v>
      </c>
      <c r="EO13" s="15">
        <f>$AC$5</f>
        <v>6008391015.1855469</v>
      </c>
      <c r="EP13" s="15">
        <f>$AD$5</f>
        <v>557713196.76953125</v>
      </c>
      <c r="ER13" s="15">
        <f>$T$5</f>
        <v>1.5238575161125204E+19</v>
      </c>
      <c r="ES13" s="15">
        <f>$U$5</f>
        <v>1.3542040830192195E+18</v>
      </c>
      <c r="ET13" s="15">
        <f>$V$5</f>
        <v>1.2064911505161082E+17</v>
      </c>
      <c r="EU13" s="15">
        <f>$W$5</f>
        <v>1.0780030324546486E+16</v>
      </c>
      <c r="EV13" s="15">
        <f>$X$5</f>
        <v>966396372809268.75</v>
      </c>
      <c r="EW13" s="15">
        <f>$Y$5</f>
        <v>86965705459318.141</v>
      </c>
      <c r="EX13" s="15">
        <f>$Z$5</f>
        <v>7860646081697.7275</v>
      </c>
      <c r="EY13" s="54" t="e">
        <f ca="1">$AP$5</f>
        <v>#NAME?</v>
      </c>
      <c r="EZ13" s="15">
        <f>$AB$5</f>
        <v>65274646482.739258</v>
      </c>
      <c r="FA13" s="15">
        <f>$AC$5</f>
        <v>6008391015.1855469</v>
      </c>
      <c r="FB13" s="15">
        <f>$AD$5</f>
        <v>557713196.76953125</v>
      </c>
      <c r="FD13" s="15">
        <f>$T$5</f>
        <v>1.5238575161125204E+19</v>
      </c>
      <c r="FE13" s="15">
        <f>$U$5</f>
        <v>1.3542040830192195E+18</v>
      </c>
      <c r="FF13" s="15">
        <f>$V$5</f>
        <v>1.2064911505161082E+17</v>
      </c>
      <c r="FG13" s="15">
        <f>$W$5</f>
        <v>1.0780030324546486E+16</v>
      </c>
      <c r="FH13" s="15">
        <f>$X$5</f>
        <v>966396372809268.75</v>
      </c>
      <c r="FI13" s="15">
        <f>$Y$5</f>
        <v>86965705459318.141</v>
      </c>
      <c r="FJ13" s="15">
        <f>$Z$5</f>
        <v>7860646081697.7275</v>
      </c>
      <c r="FK13" s="15">
        <f>$AA$5</f>
        <v>714164124242.85889</v>
      </c>
      <c r="FL13" s="54" t="e">
        <f ca="1">$AP$5</f>
        <v>#NAME?</v>
      </c>
      <c r="FM13" s="15">
        <f>$AC$5</f>
        <v>6008391015.1855469</v>
      </c>
      <c r="FN13" s="15">
        <f>$AD$5</f>
        <v>557713196.76953125</v>
      </c>
      <c r="FP13" s="15">
        <f>$T$5</f>
        <v>1.5238575161125204E+19</v>
      </c>
      <c r="FQ13" s="15">
        <f>$U$5</f>
        <v>1.3542040830192195E+18</v>
      </c>
      <c r="FR13" s="15">
        <f>$V$5</f>
        <v>1.2064911505161082E+17</v>
      </c>
      <c r="FS13" s="15">
        <f>$W$5</f>
        <v>1.0780030324546486E+16</v>
      </c>
      <c r="FT13" s="15">
        <f>$X$5</f>
        <v>966396372809268.75</v>
      </c>
      <c r="FU13" s="15">
        <f>$Y$5</f>
        <v>86965705459318.141</v>
      </c>
      <c r="FV13" s="15">
        <f>$Z$5</f>
        <v>7860646081697.7275</v>
      </c>
      <c r="FW13" s="15">
        <f>$AA$5</f>
        <v>714164124242.85889</v>
      </c>
      <c r="FX13" s="15">
        <f>$AB$5</f>
        <v>65274646482.739258</v>
      </c>
      <c r="FY13" s="54" t="e">
        <f ca="1">$AP$5</f>
        <v>#NAME?</v>
      </c>
      <c r="FZ13" s="15">
        <f>$AD$5</f>
        <v>557713196.76953125</v>
      </c>
      <c r="GB13" s="15">
        <f>$T$5</f>
        <v>1.5238575161125204E+19</v>
      </c>
      <c r="GC13" s="15">
        <f>$U$5</f>
        <v>1.3542040830192195E+18</v>
      </c>
      <c r="GD13" s="15">
        <f>$V$5</f>
        <v>1.2064911505161082E+17</v>
      </c>
      <c r="GE13" s="15">
        <f>$W$5</f>
        <v>1.0780030324546486E+16</v>
      </c>
      <c r="GF13" s="15">
        <f>$X$5</f>
        <v>966396372809268.75</v>
      </c>
      <c r="GG13" s="15">
        <f>$Y$5</f>
        <v>86965705459318.141</v>
      </c>
      <c r="GH13" s="15">
        <f>$Z$5</f>
        <v>7860646081697.7275</v>
      </c>
      <c r="GI13" s="15">
        <f>$AA$5</f>
        <v>714164124242.85889</v>
      </c>
      <c r="GJ13" s="15">
        <f>$AB$5</f>
        <v>65274646482.739258</v>
      </c>
      <c r="GK13" s="15">
        <f>$AC$5</f>
        <v>6008391015.1855469</v>
      </c>
      <c r="GL13" s="54" t="e">
        <f ca="1">$AP$5</f>
        <v>#NAME?</v>
      </c>
      <c r="HY13" s="3" t="e">
        <f t="shared" ca="1" si="59"/>
        <v>#NAME?</v>
      </c>
      <c r="HZ13" s="3" t="e">
        <f t="shared" ca="1" si="40"/>
        <v>#NAME?</v>
      </c>
      <c r="IA13" s="3" t="e">
        <f t="shared" ca="1" si="41"/>
        <v>#NAME?</v>
      </c>
      <c r="IB13" s="3" t="e">
        <f t="shared" ca="1" si="42"/>
        <v>#NAME?</v>
      </c>
      <c r="IC13" s="3" t="e">
        <f t="shared" ca="1" si="43"/>
        <v>#NAME?</v>
      </c>
      <c r="ID13" s="3" t="e">
        <f t="shared" ca="1" si="44"/>
        <v>#NAME?</v>
      </c>
      <c r="IE13" s="3" t="e">
        <f t="shared" ca="1" si="45"/>
        <v>#NAME?</v>
      </c>
      <c r="IF13" s="3" t="e">
        <f t="shared" ca="1" si="46"/>
        <v>#NAME?</v>
      </c>
      <c r="IG13" s="3" t="e">
        <f t="shared" ca="1" si="47"/>
        <v>#NAME?</v>
      </c>
      <c r="IH13" s="3" t="e">
        <f t="shared" ca="1" si="48"/>
        <v>#NAME?</v>
      </c>
      <c r="II13" s="3" t="e">
        <f t="shared" ca="1" si="49"/>
        <v>#NAME?</v>
      </c>
      <c r="IK13" s="17">
        <f>$D$13</f>
        <v>10.96</v>
      </c>
      <c r="IL13" s="23" t="e">
        <f t="shared" ca="1" si="50"/>
        <v>#NAME?</v>
      </c>
      <c r="IM13" s="23" t="e">
        <f t="shared" ca="1" si="50"/>
        <v>#NAME?</v>
      </c>
      <c r="IN13" s="23" t="e">
        <f t="shared" ca="1" si="50"/>
        <v>#NAME?</v>
      </c>
      <c r="IO13" s="23" t="e">
        <f t="shared" ca="1" si="50"/>
        <v>#NAME?</v>
      </c>
      <c r="IP13" s="23" t="e">
        <f t="shared" ca="1" si="50"/>
        <v>#NAME?</v>
      </c>
      <c r="IQ13" s="23" t="e">
        <f t="shared" ca="1" si="50"/>
        <v>#NAME?</v>
      </c>
      <c r="IR13" s="23" t="e">
        <f t="shared" ca="1" si="50"/>
        <v>#NAME?</v>
      </c>
      <c r="IS13" s="23" t="e">
        <f t="shared" ca="1" si="50"/>
        <v>#NAME?</v>
      </c>
      <c r="IT13" s="23" t="e">
        <f t="shared" ca="1" si="50"/>
        <v>#NAME?</v>
      </c>
      <c r="IV13" s="17">
        <f>$D$13</f>
        <v>10.96</v>
      </c>
      <c r="IW13" s="24" t="e">
        <f t="shared" ca="1" si="60"/>
        <v>#NAME?</v>
      </c>
      <c r="IX13" s="24" t="e">
        <f t="shared" ca="1" si="61"/>
        <v>#NAME?</v>
      </c>
      <c r="IY13" s="24" t="e">
        <f t="shared" ca="1" si="62"/>
        <v>#NAME?</v>
      </c>
      <c r="IZ13" s="24" t="e">
        <f t="shared" ca="1" si="63"/>
        <v>#NAME?</v>
      </c>
      <c r="JA13" s="24" t="e">
        <f t="shared" ca="1" si="64"/>
        <v>#NAME?</v>
      </c>
      <c r="JB13" s="24" t="e">
        <f t="shared" ca="1" si="65"/>
        <v>#NAME?</v>
      </c>
      <c r="JC13" s="24" t="e">
        <f t="shared" ca="1" si="66"/>
        <v>#NAME?</v>
      </c>
      <c r="JD13" s="24" t="e">
        <f t="shared" ca="1" si="67"/>
        <v>#NAME?</v>
      </c>
      <c r="JE13" s="24" t="e">
        <f t="shared" ca="1" si="68"/>
        <v>#NAME?</v>
      </c>
      <c r="JG13" s="17">
        <f>$D$13</f>
        <v>10.96</v>
      </c>
      <c r="JH13" s="24" t="e">
        <f t="shared" ref="JH13:JP13" ca="1" si="71">IF(OR(ABS(F23-$E$13)&gt;$JH$4*(IW13/SUMIFS($IW13:$JE13,$IW13:$JE13,"&gt;=0",$IW13:$JE13,"&lt;=1")+F$4/SUMIFS($F$4:$N$4,$F$4:$N$4,"&gt;=0",$F$4:$N$4,"&lt;=1")),F23&lt;0),0,F$4/SUMIFS($F$4:$N$4,$F$4:$N$4,"&gt;=0",$F$4:$N$4,"&lt;=1"))</f>
        <v>#NAME?</v>
      </c>
      <c r="JI13" s="24" t="e">
        <f t="shared" ca="1" si="71"/>
        <v>#NAME?</v>
      </c>
      <c r="JJ13" s="24" t="e">
        <f t="shared" ca="1" si="71"/>
        <v>#NAME?</v>
      </c>
      <c r="JK13" s="24" t="e">
        <f t="shared" ca="1" si="71"/>
        <v>#NAME?</v>
      </c>
      <c r="JL13" s="24" t="e">
        <f t="shared" ca="1" si="71"/>
        <v>#NAME?</v>
      </c>
      <c r="JM13" s="24" t="e">
        <f t="shared" ca="1" si="71"/>
        <v>#NAME?</v>
      </c>
      <c r="JN13" s="24" t="e">
        <f t="shared" ca="1" si="71"/>
        <v>#NAME?</v>
      </c>
      <c r="JO13" s="24" t="e">
        <f t="shared" ca="1" si="71"/>
        <v>#NAME?</v>
      </c>
      <c r="JP13" s="24" t="e">
        <f t="shared" ca="1" si="71"/>
        <v>#NAME?</v>
      </c>
      <c r="JR13" s="17">
        <f>$D$13</f>
        <v>10.96</v>
      </c>
      <c r="JS13" s="24" t="e">
        <f t="shared" ca="1" si="69"/>
        <v>#NAME?</v>
      </c>
      <c r="JT13" s="24" t="e">
        <f t="shared" ca="1" si="52"/>
        <v>#NAME?</v>
      </c>
      <c r="JU13" s="24" t="e">
        <f t="shared" ca="1" si="52"/>
        <v>#NAME?</v>
      </c>
      <c r="JV13" s="24" t="e">
        <f t="shared" ca="1" si="52"/>
        <v>#NAME?</v>
      </c>
      <c r="JW13" s="24" t="e">
        <f t="shared" ca="1" si="52"/>
        <v>#NAME?</v>
      </c>
      <c r="JX13" s="24" t="e">
        <f t="shared" ca="1" si="52"/>
        <v>#NAME?</v>
      </c>
      <c r="JY13" s="24" t="e">
        <f t="shared" ca="1" si="52"/>
        <v>#NAME?</v>
      </c>
      <c r="JZ13" s="24" t="e">
        <f t="shared" ca="1" si="52"/>
        <v>#NAME?</v>
      </c>
      <c r="KA13" s="24" t="e">
        <f t="shared" ca="1" si="52"/>
        <v>#NAME?</v>
      </c>
      <c r="KC13" s="17">
        <f>$D$13</f>
        <v>10.96</v>
      </c>
      <c r="KD13" s="24">
        <f t="shared" ca="1" si="70"/>
        <v>0</v>
      </c>
      <c r="KE13" s="24">
        <f t="shared" ca="1" si="53"/>
        <v>0</v>
      </c>
      <c r="KF13" s="24">
        <f t="shared" ca="1" si="53"/>
        <v>0</v>
      </c>
      <c r="KG13" s="24">
        <f t="shared" ca="1" si="53"/>
        <v>0</v>
      </c>
      <c r="KH13" s="24">
        <f t="shared" ca="1" si="53"/>
        <v>0</v>
      </c>
      <c r="KI13" s="24">
        <f t="shared" ca="1" si="53"/>
        <v>0</v>
      </c>
      <c r="KJ13" s="24">
        <f t="shared" ca="1" si="53"/>
        <v>0</v>
      </c>
      <c r="KK13" s="24">
        <f t="shared" ca="1" si="53"/>
        <v>0</v>
      </c>
      <c r="KL13" s="24">
        <f t="shared" ca="1" si="53"/>
        <v>0</v>
      </c>
      <c r="KO13"/>
      <c r="KP13"/>
      <c r="KQ13" s="187">
        <f t="shared" si="6"/>
        <v>15.58</v>
      </c>
      <c r="KR13" s="183">
        <f t="shared" si="6"/>
        <v>319.57</v>
      </c>
      <c r="KS13">
        <f t="shared" si="15"/>
        <v>242.7364</v>
      </c>
      <c r="KT13">
        <f t="shared" si="16"/>
        <v>5.7669763421521383</v>
      </c>
      <c r="KU13">
        <f t="shared" si="17"/>
        <v>89.849491410730309</v>
      </c>
      <c r="KV13" s="49" t="e">
        <f t="shared" ca="1" si="18"/>
        <v>#NAME?</v>
      </c>
      <c r="KW13" t="e">
        <f t="shared" ca="1" si="19"/>
        <v>#NAME?</v>
      </c>
      <c r="KX13" t="e">
        <f t="shared" ca="1" si="20"/>
        <v>#NAME?</v>
      </c>
      <c r="KY13">
        <f t="shared" si="21"/>
        <v>2.7459880404426023</v>
      </c>
      <c r="KZ13">
        <f t="shared" si="22"/>
        <v>7.5404503182538027</v>
      </c>
      <c r="LA13">
        <f t="shared" si="23"/>
        <v>15.836048065065196</v>
      </c>
      <c r="LB13" s="49" t="e">
        <f t="shared" ca="1" si="24"/>
        <v>#NUM!</v>
      </c>
      <c r="LC13" t="e">
        <f t="shared" ca="1" si="25"/>
        <v>#NUM!</v>
      </c>
      <c r="LD13"/>
      <c r="LE13"/>
      <c r="LF13"/>
      <c r="LG13"/>
      <c r="LH13">
        <f>$KS$2</f>
        <v>1041.8990999999999</v>
      </c>
      <c r="LI13" t="e">
        <f ca="1">$KU$2</f>
        <v>#NAME?</v>
      </c>
      <c r="LJ13"/>
      <c r="LK13"/>
      <c r="LN13"/>
      <c r="LQ13" s="3" t="e">
        <f>$KZ$2</f>
        <v>#NUM!</v>
      </c>
      <c r="LR13" s="3" t="e">
        <f ca="1">$LA$2</f>
        <v>#NUM!</v>
      </c>
      <c r="LS13" s="3" t="e">
        <f>MDETERM(LQ12:LR13)</f>
        <v>#NUM!</v>
      </c>
    </row>
    <row r="14" spans="1:332" ht="15.75" thickBot="1">
      <c r="A14" s="24" t="e">
        <f ca="1"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#NAME?</v>
      </c>
      <c r="C14" s="3">
        <f>C13+1</f>
        <v>9.5</v>
      </c>
      <c r="D14" s="4">
        <f>SALIDA!D14</f>
        <v>13.19</v>
      </c>
      <c r="E14" s="59">
        <f>SALIDA!E14-'MODELO DE 10o. GRADO'!F14</f>
        <v>286.23</v>
      </c>
      <c r="F14" s="20" t="e">
        <f t="shared" ca="1" si="26"/>
        <v>#NAME?</v>
      </c>
      <c r="G14" s="20" t="e">
        <f t="shared" ca="1" si="27"/>
        <v>#NAME?</v>
      </c>
      <c r="H14" s="20" t="e">
        <f t="shared" ca="1" si="28"/>
        <v>#NAME?</v>
      </c>
      <c r="I14" s="20" t="e">
        <f t="shared" ca="1" si="29"/>
        <v>#NAME?</v>
      </c>
      <c r="J14" s="20" t="e">
        <f t="shared" ca="1" si="30"/>
        <v>#NAME?</v>
      </c>
      <c r="K14" s="20" t="e">
        <f t="shared" ca="1" si="31"/>
        <v>#NAME?</v>
      </c>
      <c r="L14" s="20" t="e">
        <f t="shared" ca="1" si="32"/>
        <v>#NAME?</v>
      </c>
      <c r="M14" s="20" t="e">
        <f t="shared" ca="1" si="33"/>
        <v>#NAME?</v>
      </c>
      <c r="N14" s="20" t="e">
        <f t="shared" ca="1" si="34"/>
        <v>#NAME?</v>
      </c>
      <c r="O14" s="20" t="e">
        <f t="shared" ca="1" si="55"/>
        <v>#NAME?</v>
      </c>
      <c r="P14" s="20" t="e">
        <f t="shared" ca="1" si="56"/>
        <v>#NAME?</v>
      </c>
      <c r="Q14" s="20" t="e">
        <f t="shared" ca="1" si="57"/>
        <v>#NUM!</v>
      </c>
      <c r="R14" s="21">
        <f t="shared" si="35"/>
        <v>3.5848592240854225E+19</v>
      </c>
      <c r="S14" s="21">
        <f t="shared" si="35"/>
        <v>3.7735360253530762E+18</v>
      </c>
      <c r="T14" s="21">
        <f t="shared" si="35"/>
        <v>3.9721431845821856E+17</v>
      </c>
      <c r="U14" s="21">
        <f t="shared" si="35"/>
        <v>4.1812033521917744E+16</v>
      </c>
      <c r="V14" s="21">
        <f t="shared" si="35"/>
        <v>4401266686517657</v>
      </c>
      <c r="W14" s="21">
        <f t="shared" si="35"/>
        <v>463291230159753.37</v>
      </c>
      <c r="X14" s="21">
        <f t="shared" si="35"/>
        <v>48767497911552.984</v>
      </c>
      <c r="Y14" s="21">
        <f t="shared" si="35"/>
        <v>5133420832795.0508</v>
      </c>
      <c r="Z14" s="21">
        <f t="shared" si="35"/>
        <v>540360087662.63696</v>
      </c>
      <c r="AA14" s="21">
        <f t="shared" si="35"/>
        <v>56880009227.645996</v>
      </c>
      <c r="AB14" s="21">
        <f t="shared" si="35"/>
        <v>5987369392.3837891</v>
      </c>
      <c r="AC14" s="21">
        <f t="shared" si="35"/>
        <v>630249409.72460937</v>
      </c>
      <c r="AD14" s="21">
        <f t="shared" si="35"/>
        <v>66342043.12890625</v>
      </c>
      <c r="AE14" s="21">
        <f t="shared" si="35"/>
        <v>6983372.9609375</v>
      </c>
      <c r="AF14" s="21">
        <f t="shared" si="35"/>
        <v>735091.890625</v>
      </c>
      <c r="AG14" s="21">
        <f t="shared" si="35"/>
        <v>77378.09375</v>
      </c>
      <c r="AH14" s="21">
        <f t="shared" si="35"/>
        <v>8145.0625</v>
      </c>
      <c r="AI14" s="21">
        <f t="shared" si="35"/>
        <v>857.375</v>
      </c>
      <c r="AJ14" s="21">
        <f t="shared" si="36"/>
        <v>90.25</v>
      </c>
      <c r="AK14" s="32">
        <f t="shared" si="58"/>
        <v>9.5</v>
      </c>
      <c r="AL14" s="21">
        <f t="shared" si="37"/>
        <v>1</v>
      </c>
      <c r="AM14" s="22"/>
      <c r="AN14" s="109">
        <f t="shared" si="38"/>
        <v>1713764741182.012</v>
      </c>
      <c r="AO14" s="109">
        <f t="shared" si="38"/>
        <v>180396288545.47495</v>
      </c>
      <c r="AP14" s="3">
        <f t="shared" si="38"/>
        <v>18989083004.786839</v>
      </c>
      <c r="AQ14" s="3">
        <f t="shared" si="38"/>
        <v>1998850842.6091406</v>
      </c>
      <c r="AR14" s="3">
        <f t="shared" si="38"/>
        <v>210405351.85359377</v>
      </c>
      <c r="AS14" s="3">
        <f t="shared" si="38"/>
        <v>22147931.774062503</v>
      </c>
      <c r="AT14" s="3">
        <f t="shared" si="38"/>
        <v>2331361.2393750004</v>
      </c>
      <c r="AU14" s="3">
        <f t="shared" si="38"/>
        <v>245406.44625000001</v>
      </c>
      <c r="AV14" s="3">
        <f t="shared" si="38"/>
        <v>25832.257500000003</v>
      </c>
      <c r="AW14" s="3">
        <f t="shared" si="38"/>
        <v>2719.1850000000004</v>
      </c>
      <c r="AX14" s="3">
        <f t="shared" si="39"/>
        <v>286.23</v>
      </c>
      <c r="AZ14" s="15">
        <f>$S$5</f>
        <v>1.7185905109823714E+20</v>
      </c>
      <c r="BA14" s="15">
        <f>$T$5</f>
        <v>1.5238575161125204E+19</v>
      </c>
      <c r="BB14" s="15">
        <f>$U$5</f>
        <v>1.3542040830192195E+18</v>
      </c>
      <c r="BC14" s="15">
        <f>$V$5</f>
        <v>1.2064911505161082E+17</v>
      </c>
      <c r="BD14" s="15">
        <f>$W$5</f>
        <v>1.0780030324546486E+16</v>
      </c>
      <c r="BE14" s="15">
        <f>$X$5</f>
        <v>966396372809268.75</v>
      </c>
      <c r="BF14" s="15">
        <f>$Y$5</f>
        <v>86965705459318.141</v>
      </c>
      <c r="BG14" s="15">
        <f>$Z$5</f>
        <v>7860646081697.7275</v>
      </c>
      <c r="BH14" s="15">
        <f>$AA$5</f>
        <v>714164124242.85889</v>
      </c>
      <c r="BI14" s="15">
        <f>$AB$5</f>
        <v>65274646482.739258</v>
      </c>
      <c r="BJ14" s="15">
        <f>$AC$5</f>
        <v>6008391015.1855469</v>
      </c>
      <c r="BL14" s="54" t="e">
        <f ca="1">$AO$5</f>
        <v>#NAME?</v>
      </c>
      <c r="BM14" s="15">
        <f>$T$5</f>
        <v>1.5238575161125204E+19</v>
      </c>
      <c r="BN14" s="15">
        <f>$U$5</f>
        <v>1.3542040830192195E+18</v>
      </c>
      <c r="BO14" s="15">
        <f>$V$5</f>
        <v>1.2064911505161082E+17</v>
      </c>
      <c r="BP14" s="15">
        <f>$W$5</f>
        <v>1.0780030324546486E+16</v>
      </c>
      <c r="BQ14" s="15">
        <f>$X$5</f>
        <v>966396372809268.75</v>
      </c>
      <c r="BR14" s="15">
        <f>$Y$5</f>
        <v>86965705459318.141</v>
      </c>
      <c r="BS14" s="15">
        <f>$Z$5</f>
        <v>7860646081697.7275</v>
      </c>
      <c r="BT14" s="15">
        <f>$AA$5</f>
        <v>714164124242.85889</v>
      </c>
      <c r="BU14" s="15">
        <f>$AB$5</f>
        <v>65274646482.739258</v>
      </c>
      <c r="BV14" s="15">
        <f>$AC$5</f>
        <v>6008391015.1855469</v>
      </c>
      <c r="BW14" s="15"/>
      <c r="BX14" s="15">
        <f>$S$5</f>
        <v>1.7185905109823714E+20</v>
      </c>
      <c r="BY14" s="54" t="e">
        <f ca="1">$AO$5</f>
        <v>#NAME?</v>
      </c>
      <c r="BZ14" s="15">
        <f>$U$5</f>
        <v>1.3542040830192195E+18</v>
      </c>
      <c r="CA14" s="15">
        <f>$V$5</f>
        <v>1.2064911505161082E+17</v>
      </c>
      <c r="CB14" s="15">
        <f>$W$5</f>
        <v>1.0780030324546486E+16</v>
      </c>
      <c r="CC14" s="15">
        <f>$X$5</f>
        <v>966396372809268.75</v>
      </c>
      <c r="CD14" s="15">
        <f>$Y$5</f>
        <v>86965705459318.141</v>
      </c>
      <c r="CE14" s="15">
        <f>$Z$5</f>
        <v>7860646081697.7275</v>
      </c>
      <c r="CF14" s="15">
        <f>$AA$5</f>
        <v>714164124242.85889</v>
      </c>
      <c r="CG14" s="15">
        <f>$AB$5</f>
        <v>65274646482.739258</v>
      </c>
      <c r="CH14" s="15">
        <f>$AC$5</f>
        <v>6008391015.1855469</v>
      </c>
      <c r="CJ14" s="15">
        <f>$S$5</f>
        <v>1.7185905109823714E+20</v>
      </c>
      <c r="CK14" s="15">
        <f>$T$5</f>
        <v>1.5238575161125204E+19</v>
      </c>
      <c r="CL14" s="54" t="e">
        <f ca="1">$AO$5</f>
        <v>#NAME?</v>
      </c>
      <c r="CM14" s="15">
        <f>$V$5</f>
        <v>1.2064911505161082E+17</v>
      </c>
      <c r="CN14" s="15">
        <f>$W$5</f>
        <v>1.0780030324546486E+16</v>
      </c>
      <c r="CO14" s="15">
        <f>$X$5</f>
        <v>966396372809268.75</v>
      </c>
      <c r="CP14" s="15">
        <f>$Y$5</f>
        <v>86965705459318.141</v>
      </c>
      <c r="CQ14" s="15">
        <f>$Z$5</f>
        <v>7860646081697.7275</v>
      </c>
      <c r="CR14" s="15">
        <f>$AA$5</f>
        <v>714164124242.85889</v>
      </c>
      <c r="CS14" s="15">
        <f>$AB$5</f>
        <v>65274646482.739258</v>
      </c>
      <c r="CT14" s="15">
        <f>$AC$5</f>
        <v>6008391015.1855469</v>
      </c>
      <c r="CV14" s="15">
        <f>$S$5</f>
        <v>1.7185905109823714E+20</v>
      </c>
      <c r="CW14" s="15">
        <f>$T$5</f>
        <v>1.5238575161125204E+19</v>
      </c>
      <c r="CX14" s="15">
        <f>$U$5</f>
        <v>1.3542040830192195E+18</v>
      </c>
      <c r="CY14" s="54" t="e">
        <f ca="1">$AO$5</f>
        <v>#NAME?</v>
      </c>
      <c r="CZ14" s="15">
        <f>$W$5</f>
        <v>1.0780030324546486E+16</v>
      </c>
      <c r="DA14" s="15">
        <f>$X$5</f>
        <v>966396372809268.75</v>
      </c>
      <c r="DB14" s="15">
        <f>$Y$5</f>
        <v>86965705459318.141</v>
      </c>
      <c r="DC14" s="15">
        <f>$Z$5</f>
        <v>7860646081697.7275</v>
      </c>
      <c r="DD14" s="15">
        <f>$AA$5</f>
        <v>714164124242.85889</v>
      </c>
      <c r="DE14" s="15">
        <f>$AB$5</f>
        <v>65274646482.739258</v>
      </c>
      <c r="DF14" s="15">
        <f>$AC$5</f>
        <v>6008391015.1855469</v>
      </c>
      <c r="DH14" s="15">
        <f>$S$5</f>
        <v>1.7185905109823714E+20</v>
      </c>
      <c r="DI14" s="15">
        <f>$T$5</f>
        <v>1.5238575161125204E+19</v>
      </c>
      <c r="DJ14" s="15">
        <f>$U$5</f>
        <v>1.3542040830192195E+18</v>
      </c>
      <c r="DK14" s="15">
        <f>$V$5</f>
        <v>1.2064911505161082E+17</v>
      </c>
      <c r="DL14" s="54" t="e">
        <f ca="1">$AO$5</f>
        <v>#NAME?</v>
      </c>
      <c r="DM14" s="15">
        <f>$X$5</f>
        <v>966396372809268.75</v>
      </c>
      <c r="DN14" s="15">
        <f>$Y$5</f>
        <v>86965705459318.141</v>
      </c>
      <c r="DO14" s="15">
        <f>$Z$5</f>
        <v>7860646081697.7275</v>
      </c>
      <c r="DP14" s="15">
        <f>$AA$5</f>
        <v>714164124242.85889</v>
      </c>
      <c r="DQ14" s="15">
        <f>$AB$5</f>
        <v>65274646482.739258</v>
      </c>
      <c r="DR14" s="15">
        <f>$AC$5</f>
        <v>6008391015.1855469</v>
      </c>
      <c r="DT14" s="15">
        <f>$S$5</f>
        <v>1.7185905109823714E+20</v>
      </c>
      <c r="DU14" s="15">
        <f>$T$5</f>
        <v>1.5238575161125204E+19</v>
      </c>
      <c r="DV14" s="15">
        <f>$U$5</f>
        <v>1.3542040830192195E+18</v>
      </c>
      <c r="DW14" s="15">
        <f>$V$5</f>
        <v>1.2064911505161082E+17</v>
      </c>
      <c r="DX14" s="15">
        <f>$W$5</f>
        <v>1.0780030324546486E+16</v>
      </c>
      <c r="DY14" s="54" t="e">
        <f ca="1">$AO$5</f>
        <v>#NAME?</v>
      </c>
      <c r="DZ14" s="15">
        <f>$Y$5</f>
        <v>86965705459318.141</v>
      </c>
      <c r="EA14" s="15">
        <f>$Z$5</f>
        <v>7860646081697.7275</v>
      </c>
      <c r="EB14" s="15">
        <f>$AA$5</f>
        <v>714164124242.85889</v>
      </c>
      <c r="EC14" s="15">
        <f>$AB$5</f>
        <v>65274646482.739258</v>
      </c>
      <c r="ED14" s="15">
        <f>$AC$5</f>
        <v>6008391015.1855469</v>
      </c>
      <c r="EF14" s="15">
        <f>$S$5</f>
        <v>1.7185905109823714E+20</v>
      </c>
      <c r="EG14" s="15">
        <f>$T$5</f>
        <v>1.5238575161125204E+19</v>
      </c>
      <c r="EH14" s="15">
        <f>$U$5</f>
        <v>1.3542040830192195E+18</v>
      </c>
      <c r="EI14" s="15">
        <f>$V$5</f>
        <v>1.2064911505161082E+17</v>
      </c>
      <c r="EJ14" s="15">
        <f>$W$5</f>
        <v>1.0780030324546486E+16</v>
      </c>
      <c r="EK14" s="15">
        <f>$X$5</f>
        <v>966396372809268.75</v>
      </c>
      <c r="EL14" s="54" t="e">
        <f ca="1">$AO$5</f>
        <v>#NAME?</v>
      </c>
      <c r="EM14" s="15">
        <f>$Z$5</f>
        <v>7860646081697.7275</v>
      </c>
      <c r="EN14" s="15">
        <f>$AA$5</f>
        <v>714164124242.85889</v>
      </c>
      <c r="EO14" s="15">
        <f>$AB$5</f>
        <v>65274646482.739258</v>
      </c>
      <c r="EP14" s="15">
        <f>$AC$5</f>
        <v>6008391015.1855469</v>
      </c>
      <c r="ER14" s="15">
        <f>$S$5</f>
        <v>1.7185905109823714E+20</v>
      </c>
      <c r="ES14" s="15">
        <f>$T$5</f>
        <v>1.5238575161125204E+19</v>
      </c>
      <c r="ET14" s="15">
        <f>$U$5</f>
        <v>1.3542040830192195E+18</v>
      </c>
      <c r="EU14" s="15">
        <f>$V$5</f>
        <v>1.2064911505161082E+17</v>
      </c>
      <c r="EV14" s="15">
        <f>$W$5</f>
        <v>1.0780030324546486E+16</v>
      </c>
      <c r="EW14" s="15">
        <f>$X$5</f>
        <v>966396372809268.75</v>
      </c>
      <c r="EX14" s="15">
        <f>$Y$5</f>
        <v>86965705459318.141</v>
      </c>
      <c r="EY14" s="54" t="e">
        <f ca="1">$AO$5</f>
        <v>#NAME?</v>
      </c>
      <c r="EZ14" s="15">
        <f>$AA$5</f>
        <v>714164124242.85889</v>
      </c>
      <c r="FA14" s="15">
        <f>$AB$5</f>
        <v>65274646482.739258</v>
      </c>
      <c r="FB14" s="15">
        <f>$AC$5</f>
        <v>6008391015.1855469</v>
      </c>
      <c r="FD14" s="15">
        <f>$S$5</f>
        <v>1.7185905109823714E+20</v>
      </c>
      <c r="FE14" s="15">
        <f>$T$5</f>
        <v>1.5238575161125204E+19</v>
      </c>
      <c r="FF14" s="15">
        <f>$U$5</f>
        <v>1.3542040830192195E+18</v>
      </c>
      <c r="FG14" s="15">
        <f>$V$5</f>
        <v>1.2064911505161082E+17</v>
      </c>
      <c r="FH14" s="15">
        <f>$W$5</f>
        <v>1.0780030324546486E+16</v>
      </c>
      <c r="FI14" s="15">
        <f>$X$5</f>
        <v>966396372809268.75</v>
      </c>
      <c r="FJ14" s="15">
        <f>$Y$5</f>
        <v>86965705459318.141</v>
      </c>
      <c r="FK14" s="15">
        <f>$Z$5</f>
        <v>7860646081697.7275</v>
      </c>
      <c r="FL14" s="54" t="e">
        <f ca="1">$AO$5</f>
        <v>#NAME?</v>
      </c>
      <c r="FM14" s="15">
        <f>$AB$5</f>
        <v>65274646482.739258</v>
      </c>
      <c r="FN14" s="15">
        <f>$AC$5</f>
        <v>6008391015.1855469</v>
      </c>
      <c r="FP14" s="15">
        <f>$S$5</f>
        <v>1.7185905109823714E+20</v>
      </c>
      <c r="FQ14" s="15">
        <f>$T$5</f>
        <v>1.5238575161125204E+19</v>
      </c>
      <c r="FR14" s="15">
        <f>$U$5</f>
        <v>1.3542040830192195E+18</v>
      </c>
      <c r="FS14" s="15">
        <f>$V$5</f>
        <v>1.2064911505161082E+17</v>
      </c>
      <c r="FT14" s="15">
        <f>$W$5</f>
        <v>1.0780030324546486E+16</v>
      </c>
      <c r="FU14" s="15">
        <f>$X$5</f>
        <v>966396372809268.75</v>
      </c>
      <c r="FV14" s="15">
        <f>$Y$5</f>
        <v>86965705459318.141</v>
      </c>
      <c r="FW14" s="15">
        <f>$Z$5</f>
        <v>7860646081697.7275</v>
      </c>
      <c r="FX14" s="15">
        <f>$AA$5</f>
        <v>714164124242.85889</v>
      </c>
      <c r="FY14" s="54" t="e">
        <f ca="1">$AO$5</f>
        <v>#NAME?</v>
      </c>
      <c r="FZ14" s="15">
        <f>$AC$5</f>
        <v>6008391015.1855469</v>
      </c>
      <c r="GB14" s="15">
        <f>$S$5</f>
        <v>1.7185905109823714E+20</v>
      </c>
      <c r="GC14" s="15">
        <f>$T$5</f>
        <v>1.5238575161125204E+19</v>
      </c>
      <c r="GD14" s="15">
        <f>$U$5</f>
        <v>1.3542040830192195E+18</v>
      </c>
      <c r="GE14" s="15">
        <f>$V$5</f>
        <v>1.2064911505161082E+17</v>
      </c>
      <c r="GF14" s="15">
        <f>$W$5</f>
        <v>1.0780030324546486E+16</v>
      </c>
      <c r="GG14" s="15">
        <f>$X$5</f>
        <v>966396372809268.75</v>
      </c>
      <c r="GH14" s="15">
        <f>$Y$5</f>
        <v>86965705459318.141</v>
      </c>
      <c r="GI14" s="15">
        <f>$Z$5</f>
        <v>7860646081697.7275</v>
      </c>
      <c r="GJ14" s="15">
        <f>$AA$5</f>
        <v>714164124242.85889</v>
      </c>
      <c r="GK14" s="15">
        <f>$AB$5</f>
        <v>65274646482.739258</v>
      </c>
      <c r="GL14" s="54" t="e">
        <f ca="1">$AO$5</f>
        <v>#NAME?</v>
      </c>
      <c r="HY14" s="3" t="e">
        <f t="shared" ca="1" si="59"/>
        <v>#NAME?</v>
      </c>
      <c r="HZ14" s="3" t="e">
        <f t="shared" ca="1" si="40"/>
        <v>#NAME?</v>
      </c>
      <c r="IA14" s="3" t="e">
        <f t="shared" ca="1" si="41"/>
        <v>#NAME?</v>
      </c>
      <c r="IB14" s="3" t="e">
        <f t="shared" ca="1" si="42"/>
        <v>#NAME?</v>
      </c>
      <c r="IC14" s="3" t="e">
        <f t="shared" ca="1" si="43"/>
        <v>#NAME?</v>
      </c>
      <c r="ID14" s="3" t="e">
        <f t="shared" ca="1" si="44"/>
        <v>#NAME?</v>
      </c>
      <c r="IE14" s="3" t="e">
        <f t="shared" ca="1" si="45"/>
        <v>#NAME?</v>
      </c>
      <c r="IF14" s="3" t="e">
        <f t="shared" ca="1" si="46"/>
        <v>#NAME?</v>
      </c>
      <c r="IG14" s="3" t="e">
        <f t="shared" ca="1" si="47"/>
        <v>#NAME?</v>
      </c>
      <c r="IH14" s="3" t="e">
        <f t="shared" ca="1" si="48"/>
        <v>#NAME?</v>
      </c>
      <c r="II14" s="3" t="e">
        <f t="shared" ca="1" si="49"/>
        <v>#NAME?</v>
      </c>
      <c r="KO14"/>
      <c r="KP14"/>
      <c r="KQ14" s="187">
        <f t="shared" si="6"/>
        <v>18.13</v>
      </c>
      <c r="KR14" s="183">
        <f t="shared" si="6"/>
        <v>352.3</v>
      </c>
      <c r="KS14">
        <f t="shared" si="15"/>
        <v>328.69689999999997</v>
      </c>
      <c r="KT14">
        <f t="shared" si="16"/>
        <v>5.8644830853471923</v>
      </c>
      <c r="KU14">
        <f t="shared" si="17"/>
        <v>106.3230783373446</v>
      </c>
      <c r="KV14" s="49" t="e">
        <f t="shared" ca="1" si="18"/>
        <v>#NAME?</v>
      </c>
      <c r="KW14" t="e">
        <f t="shared" ca="1" si="19"/>
        <v>#NAME?</v>
      </c>
      <c r="KX14" t="e">
        <f t="shared" ca="1" si="20"/>
        <v>#NAME?</v>
      </c>
      <c r="KY14">
        <f t="shared" si="21"/>
        <v>2.8975680247667595</v>
      </c>
      <c r="KZ14">
        <f t="shared" si="22"/>
        <v>8.3959004581507397</v>
      </c>
      <c r="LA14">
        <f t="shared" si="23"/>
        <v>16.992738669887537</v>
      </c>
      <c r="LB14" s="49" t="e">
        <f t="shared" ca="1" si="24"/>
        <v>#NUM!</v>
      </c>
      <c r="LC14" t="e">
        <f t="shared" ca="1" si="25"/>
        <v>#NUM!</v>
      </c>
      <c r="LD14"/>
      <c r="LE14"/>
      <c r="LF14"/>
      <c r="LG14"/>
      <c r="LH14"/>
      <c r="LI14"/>
      <c r="LJ14" t="e">
        <f ca="1">MDETERM(LH12:LI13)</f>
        <v>#NAME?</v>
      </c>
      <c r="LK14" s="191" t="e">
        <f ca="1">EXP(LJ14/LJ15)</f>
        <v>#NAME?</v>
      </c>
      <c r="LT14" s="193" t="e">
        <f>EXP(LS13/LS15)</f>
        <v>#NUM!</v>
      </c>
    </row>
    <row r="15" spans="1:332" ht="15">
      <c r="A15" s="24" t="e">
        <f ca="1">A14-$D$1</f>
        <v>#NAME?</v>
      </c>
      <c r="C15" s="3">
        <f>C14+1</f>
        <v>10.5</v>
      </c>
      <c r="D15" s="4">
        <f>SALIDA!D15</f>
        <v>15.58</v>
      </c>
      <c r="E15" s="59">
        <f>SALIDA!E15-'MODELO DE 10o. GRADO'!F15</f>
        <v>319.57</v>
      </c>
      <c r="F15" s="20" t="e">
        <f t="shared" ca="1" si="26"/>
        <v>#NAME?</v>
      </c>
      <c r="G15" s="20" t="e">
        <f t="shared" ca="1" si="27"/>
        <v>#NAME?</v>
      </c>
      <c r="H15" s="20" t="e">
        <f t="shared" ca="1" si="28"/>
        <v>#NAME?</v>
      </c>
      <c r="I15" s="20" t="e">
        <f t="shared" ca="1" si="29"/>
        <v>#NAME?</v>
      </c>
      <c r="J15" s="20" t="e">
        <f t="shared" ca="1" si="30"/>
        <v>#NAME?</v>
      </c>
      <c r="K15" s="20" t="e">
        <f t="shared" ca="1" si="31"/>
        <v>#NAME?</v>
      </c>
      <c r="L15" s="20" t="e">
        <f t="shared" ca="1" si="32"/>
        <v>#NAME?</v>
      </c>
      <c r="M15" s="20" t="e">
        <f t="shared" ca="1" si="33"/>
        <v>#NAME?</v>
      </c>
      <c r="N15" s="20" t="e">
        <f t="shared" ca="1" si="34"/>
        <v>#NAME?</v>
      </c>
      <c r="O15" s="20" t="e">
        <f t="shared" ca="1" si="55"/>
        <v>#NAME?</v>
      </c>
      <c r="P15" s="20" t="e">
        <f t="shared" ca="1" si="56"/>
        <v>#NAME?</v>
      </c>
      <c r="Q15" s="20" t="e">
        <f t="shared" ca="1" si="57"/>
        <v>#NUM!</v>
      </c>
      <c r="R15" s="21">
        <f t="shared" si="35"/>
        <v>2.6532977051444203E+20</v>
      </c>
      <c r="S15" s="21">
        <f t="shared" si="35"/>
        <v>2.5269501953756381E+19</v>
      </c>
      <c r="T15" s="21">
        <f t="shared" si="35"/>
        <v>2.4066192336910838E+18</v>
      </c>
      <c r="U15" s="21">
        <f t="shared" si="35"/>
        <v>2.2920183178010323E+17</v>
      </c>
      <c r="V15" s="21">
        <f t="shared" si="35"/>
        <v>2.1828745883819356E+16</v>
      </c>
      <c r="W15" s="21">
        <f t="shared" si="35"/>
        <v>2078928179411367.2</v>
      </c>
      <c r="X15" s="21">
        <f t="shared" si="35"/>
        <v>197993159943939.75</v>
      </c>
      <c r="Y15" s="21">
        <f t="shared" si="35"/>
        <v>18856491423232.355</v>
      </c>
      <c r="Z15" s="21">
        <f t="shared" si="35"/>
        <v>1795856326022.1292</v>
      </c>
      <c r="AA15" s="21">
        <f t="shared" si="35"/>
        <v>171033935811.63135</v>
      </c>
      <c r="AB15" s="21">
        <f t="shared" si="35"/>
        <v>16288946267.774414</v>
      </c>
      <c r="AC15" s="21">
        <f t="shared" si="35"/>
        <v>1551328215.9785156</v>
      </c>
      <c r="AD15" s="21">
        <f t="shared" si="35"/>
        <v>147745544.37890625</v>
      </c>
      <c r="AE15" s="21">
        <f t="shared" si="35"/>
        <v>14071004.2265625</v>
      </c>
      <c r="AF15" s="21">
        <f t="shared" si="35"/>
        <v>1340095.640625</v>
      </c>
      <c r="AG15" s="21">
        <f t="shared" si="35"/>
        <v>127628.15625</v>
      </c>
      <c r="AH15" s="21">
        <f t="shared" si="35"/>
        <v>12155.0625</v>
      </c>
      <c r="AI15" s="21">
        <f t="shared" si="35"/>
        <v>1157.625</v>
      </c>
      <c r="AJ15" s="21">
        <f t="shared" si="36"/>
        <v>110.25</v>
      </c>
      <c r="AK15" s="32">
        <f>C15</f>
        <v>10.5</v>
      </c>
      <c r="AL15" s="21">
        <f>COUNT(C15)</f>
        <v>1</v>
      </c>
      <c r="AN15" s="109">
        <f t="shared" si="38"/>
        <v>5205458558792.6689</v>
      </c>
      <c r="AO15" s="109">
        <f t="shared" si="38"/>
        <v>495757957980.25421</v>
      </c>
      <c r="AP15" s="3">
        <f t="shared" si="38"/>
        <v>47215043617.167068</v>
      </c>
      <c r="AQ15" s="3">
        <f t="shared" si="38"/>
        <v>4496670820.6825781</v>
      </c>
      <c r="AR15" s="3">
        <f t="shared" si="38"/>
        <v>428254363.87453127</v>
      </c>
      <c r="AS15" s="3">
        <f t="shared" si="38"/>
        <v>40786129.892812498</v>
      </c>
      <c r="AT15" s="3">
        <f t="shared" si="38"/>
        <v>3884393.3231250001</v>
      </c>
      <c r="AU15" s="3">
        <f t="shared" si="38"/>
        <v>369942.22125</v>
      </c>
      <c r="AV15" s="3">
        <f t="shared" si="38"/>
        <v>35232.592499999999</v>
      </c>
      <c r="AW15" s="3">
        <f t="shared" si="38"/>
        <v>3355.4850000000001</v>
      </c>
      <c r="AX15" s="3">
        <f>E15</f>
        <v>319.57</v>
      </c>
      <c r="AZ15" s="15">
        <f>$R$5</f>
        <v>1.9420252728226834E+21</v>
      </c>
      <c r="BA15" s="15">
        <f>$S$5</f>
        <v>1.7185905109823714E+20</v>
      </c>
      <c r="BB15" s="15">
        <f>$T$5</f>
        <v>1.5238575161125204E+19</v>
      </c>
      <c r="BC15" s="15">
        <f>$U$5</f>
        <v>1.3542040830192195E+18</v>
      </c>
      <c r="BD15" s="15">
        <f>$V$5</f>
        <v>1.2064911505161082E+17</v>
      </c>
      <c r="BE15" s="15">
        <f>$W$5</f>
        <v>1.0780030324546486E+16</v>
      </c>
      <c r="BF15" s="15">
        <f>$X$5</f>
        <v>966396372809268.75</v>
      </c>
      <c r="BG15" s="15">
        <f>$Y$5</f>
        <v>86965705459318.141</v>
      </c>
      <c r="BH15" s="15">
        <f>$Z$5</f>
        <v>7860646081697.7275</v>
      </c>
      <c r="BI15" s="15">
        <f>$AA$5</f>
        <v>714164124242.85889</v>
      </c>
      <c r="BJ15" s="15">
        <f>$AB$5</f>
        <v>65274646482.739258</v>
      </c>
      <c r="BL15" s="54" t="e">
        <f ca="1">$AN$5</f>
        <v>#NAME?</v>
      </c>
      <c r="BM15" s="15">
        <f>$S$5</f>
        <v>1.7185905109823714E+20</v>
      </c>
      <c r="BN15" s="15">
        <f>$T$5</f>
        <v>1.5238575161125204E+19</v>
      </c>
      <c r="BO15" s="15">
        <f>$U$5</f>
        <v>1.3542040830192195E+18</v>
      </c>
      <c r="BP15" s="15">
        <f>$V$5</f>
        <v>1.2064911505161082E+17</v>
      </c>
      <c r="BQ15" s="15">
        <f>$W$5</f>
        <v>1.0780030324546486E+16</v>
      </c>
      <c r="BR15" s="15">
        <f>$X$5</f>
        <v>966396372809268.75</v>
      </c>
      <c r="BS15" s="15">
        <f>$Y$5</f>
        <v>86965705459318.141</v>
      </c>
      <c r="BT15" s="15">
        <f>$Z$5</f>
        <v>7860646081697.7275</v>
      </c>
      <c r="BU15" s="15">
        <f>$AA$5</f>
        <v>714164124242.85889</v>
      </c>
      <c r="BV15" s="15">
        <f>$AB$5</f>
        <v>65274646482.739258</v>
      </c>
      <c r="BW15" s="15"/>
      <c r="BX15" s="15">
        <f>$R$5</f>
        <v>1.9420252728226834E+21</v>
      </c>
      <c r="BY15" s="54" t="e">
        <f ca="1">$AN$5</f>
        <v>#NAME?</v>
      </c>
      <c r="BZ15" s="15">
        <f>$T$5</f>
        <v>1.5238575161125204E+19</v>
      </c>
      <c r="CA15" s="15">
        <f>$U$5</f>
        <v>1.3542040830192195E+18</v>
      </c>
      <c r="CB15" s="15">
        <f>$V$5</f>
        <v>1.2064911505161082E+17</v>
      </c>
      <c r="CC15" s="15">
        <f>$W$5</f>
        <v>1.0780030324546486E+16</v>
      </c>
      <c r="CD15" s="15">
        <f>$X$5</f>
        <v>966396372809268.75</v>
      </c>
      <c r="CE15" s="15">
        <f>$Y$5</f>
        <v>86965705459318.141</v>
      </c>
      <c r="CF15" s="15">
        <f>$Z$5</f>
        <v>7860646081697.7275</v>
      </c>
      <c r="CG15" s="15">
        <f>$AA$5</f>
        <v>714164124242.85889</v>
      </c>
      <c r="CH15" s="15">
        <f>$AB$5</f>
        <v>65274646482.739258</v>
      </c>
      <c r="CJ15" s="15">
        <f>$R$5</f>
        <v>1.9420252728226834E+21</v>
      </c>
      <c r="CK15" s="15">
        <f>$S$5</f>
        <v>1.7185905109823714E+20</v>
      </c>
      <c r="CL15" s="54" t="e">
        <f ca="1">$AN$5</f>
        <v>#NAME?</v>
      </c>
      <c r="CM15" s="15">
        <f>$U$5</f>
        <v>1.3542040830192195E+18</v>
      </c>
      <c r="CN15" s="15">
        <f>$V$5</f>
        <v>1.2064911505161082E+17</v>
      </c>
      <c r="CO15" s="15">
        <f>$W$5</f>
        <v>1.0780030324546486E+16</v>
      </c>
      <c r="CP15" s="15">
        <f>$X$5</f>
        <v>966396372809268.75</v>
      </c>
      <c r="CQ15" s="15">
        <f>$Y$5</f>
        <v>86965705459318.141</v>
      </c>
      <c r="CR15" s="15">
        <f>$Z$5</f>
        <v>7860646081697.7275</v>
      </c>
      <c r="CS15" s="15">
        <f>$AA$5</f>
        <v>714164124242.85889</v>
      </c>
      <c r="CT15" s="15">
        <f>$AB$5</f>
        <v>65274646482.739258</v>
      </c>
      <c r="CV15" s="15">
        <f>$R$5</f>
        <v>1.9420252728226834E+21</v>
      </c>
      <c r="CW15" s="15">
        <f>$S$5</f>
        <v>1.7185905109823714E+20</v>
      </c>
      <c r="CX15" s="15">
        <f>$T$5</f>
        <v>1.5238575161125204E+19</v>
      </c>
      <c r="CY15" s="54" t="e">
        <f ca="1">$AN$5</f>
        <v>#NAME?</v>
      </c>
      <c r="CZ15" s="15">
        <f>$V$5</f>
        <v>1.2064911505161082E+17</v>
      </c>
      <c r="DA15" s="15">
        <f>$W$5</f>
        <v>1.0780030324546486E+16</v>
      </c>
      <c r="DB15" s="15">
        <f>$X$5</f>
        <v>966396372809268.75</v>
      </c>
      <c r="DC15" s="15">
        <f>$Y$5</f>
        <v>86965705459318.141</v>
      </c>
      <c r="DD15" s="15">
        <f>$Z$5</f>
        <v>7860646081697.7275</v>
      </c>
      <c r="DE15" s="15">
        <f>$AA$5</f>
        <v>714164124242.85889</v>
      </c>
      <c r="DF15" s="15">
        <f>$AB$5</f>
        <v>65274646482.739258</v>
      </c>
      <c r="DH15" s="15">
        <f>$R$5</f>
        <v>1.9420252728226834E+21</v>
      </c>
      <c r="DI15" s="15">
        <f>$S$5</f>
        <v>1.7185905109823714E+20</v>
      </c>
      <c r="DJ15" s="15">
        <f>$T$5</f>
        <v>1.5238575161125204E+19</v>
      </c>
      <c r="DK15" s="15">
        <f>$U$5</f>
        <v>1.3542040830192195E+18</v>
      </c>
      <c r="DL15" s="54" t="e">
        <f ca="1">$AN$5</f>
        <v>#NAME?</v>
      </c>
      <c r="DM15" s="15">
        <f>$W$5</f>
        <v>1.0780030324546486E+16</v>
      </c>
      <c r="DN15" s="15">
        <f>$X$5</f>
        <v>966396372809268.75</v>
      </c>
      <c r="DO15" s="15">
        <f>$Y$5</f>
        <v>86965705459318.141</v>
      </c>
      <c r="DP15" s="15">
        <f>$Z$5</f>
        <v>7860646081697.7275</v>
      </c>
      <c r="DQ15" s="15">
        <f>$AA$5</f>
        <v>714164124242.85889</v>
      </c>
      <c r="DR15" s="15">
        <f>$AB$5</f>
        <v>65274646482.739258</v>
      </c>
      <c r="DT15" s="15">
        <f>$R$5</f>
        <v>1.9420252728226834E+21</v>
      </c>
      <c r="DU15" s="15">
        <f>$S$5</f>
        <v>1.7185905109823714E+20</v>
      </c>
      <c r="DV15" s="15">
        <f>$T$5</f>
        <v>1.5238575161125204E+19</v>
      </c>
      <c r="DW15" s="15">
        <f>$U$5</f>
        <v>1.3542040830192195E+18</v>
      </c>
      <c r="DX15" s="15">
        <f>$V$5</f>
        <v>1.2064911505161082E+17</v>
      </c>
      <c r="DY15" s="54" t="e">
        <f ca="1">$AN$5</f>
        <v>#NAME?</v>
      </c>
      <c r="DZ15" s="15">
        <f>$X$5</f>
        <v>966396372809268.75</v>
      </c>
      <c r="EA15" s="15">
        <f>$Y$5</f>
        <v>86965705459318.141</v>
      </c>
      <c r="EB15" s="15">
        <f>$Z$5</f>
        <v>7860646081697.7275</v>
      </c>
      <c r="EC15" s="15">
        <f>$AA$5</f>
        <v>714164124242.85889</v>
      </c>
      <c r="ED15" s="15">
        <f>$AB$5</f>
        <v>65274646482.739258</v>
      </c>
      <c r="EF15" s="15">
        <f>$R$5</f>
        <v>1.9420252728226834E+21</v>
      </c>
      <c r="EG15" s="15">
        <f>$S$5</f>
        <v>1.7185905109823714E+20</v>
      </c>
      <c r="EH15" s="15">
        <f>$T$5</f>
        <v>1.5238575161125204E+19</v>
      </c>
      <c r="EI15" s="15">
        <f>$U$5</f>
        <v>1.3542040830192195E+18</v>
      </c>
      <c r="EJ15" s="15">
        <f>$V$5</f>
        <v>1.2064911505161082E+17</v>
      </c>
      <c r="EK15" s="15">
        <f>$W$5</f>
        <v>1.0780030324546486E+16</v>
      </c>
      <c r="EL15" s="54" t="e">
        <f ca="1">$AN$5</f>
        <v>#NAME?</v>
      </c>
      <c r="EM15" s="15">
        <f>$Y$5</f>
        <v>86965705459318.141</v>
      </c>
      <c r="EN15" s="15">
        <f>$Z$5</f>
        <v>7860646081697.7275</v>
      </c>
      <c r="EO15" s="15">
        <f>$AA$5</f>
        <v>714164124242.85889</v>
      </c>
      <c r="EP15" s="15">
        <f>$AB$5</f>
        <v>65274646482.739258</v>
      </c>
      <c r="ER15" s="15">
        <f>$R$5</f>
        <v>1.9420252728226834E+21</v>
      </c>
      <c r="ES15" s="15">
        <f>$S$5</f>
        <v>1.7185905109823714E+20</v>
      </c>
      <c r="ET15" s="15">
        <f>$T$5</f>
        <v>1.5238575161125204E+19</v>
      </c>
      <c r="EU15" s="15">
        <f>$U$5</f>
        <v>1.3542040830192195E+18</v>
      </c>
      <c r="EV15" s="15">
        <f>$V$5</f>
        <v>1.2064911505161082E+17</v>
      </c>
      <c r="EW15" s="15">
        <f>$W$5</f>
        <v>1.0780030324546486E+16</v>
      </c>
      <c r="EX15" s="15">
        <f>$X$5</f>
        <v>966396372809268.75</v>
      </c>
      <c r="EY15" s="54" t="e">
        <f ca="1">$AN$5</f>
        <v>#NAME?</v>
      </c>
      <c r="EZ15" s="15">
        <f>$Z$5</f>
        <v>7860646081697.7275</v>
      </c>
      <c r="FA15" s="15">
        <f>$AA$5</f>
        <v>714164124242.85889</v>
      </c>
      <c r="FB15" s="15">
        <f>$AB$5</f>
        <v>65274646482.739258</v>
      </c>
      <c r="FD15" s="15">
        <f>$R$5</f>
        <v>1.9420252728226834E+21</v>
      </c>
      <c r="FE15" s="15">
        <f>$S$5</f>
        <v>1.7185905109823714E+20</v>
      </c>
      <c r="FF15" s="15">
        <f>$T$5</f>
        <v>1.5238575161125204E+19</v>
      </c>
      <c r="FG15" s="15">
        <f>$U$5</f>
        <v>1.3542040830192195E+18</v>
      </c>
      <c r="FH15" s="15">
        <f>$V$5</f>
        <v>1.2064911505161082E+17</v>
      </c>
      <c r="FI15" s="15">
        <f>$W$5</f>
        <v>1.0780030324546486E+16</v>
      </c>
      <c r="FJ15" s="15">
        <f>$X$5</f>
        <v>966396372809268.75</v>
      </c>
      <c r="FK15" s="15">
        <f>$Y$5</f>
        <v>86965705459318.141</v>
      </c>
      <c r="FL15" s="54" t="e">
        <f ca="1">$AN$5</f>
        <v>#NAME?</v>
      </c>
      <c r="FM15" s="15">
        <f>$AA$5</f>
        <v>714164124242.85889</v>
      </c>
      <c r="FN15" s="15">
        <f>$AB$5</f>
        <v>65274646482.739258</v>
      </c>
      <c r="FP15" s="15">
        <f>$R$5</f>
        <v>1.9420252728226834E+21</v>
      </c>
      <c r="FQ15" s="15">
        <f>$S$5</f>
        <v>1.7185905109823714E+20</v>
      </c>
      <c r="FR15" s="15">
        <f>$T$5</f>
        <v>1.5238575161125204E+19</v>
      </c>
      <c r="FS15" s="15">
        <f>$U$5</f>
        <v>1.3542040830192195E+18</v>
      </c>
      <c r="FT15" s="15">
        <f>$V$5</f>
        <v>1.2064911505161082E+17</v>
      </c>
      <c r="FU15" s="15">
        <f>$W$5</f>
        <v>1.0780030324546486E+16</v>
      </c>
      <c r="FV15" s="15">
        <f>$X$5</f>
        <v>966396372809268.75</v>
      </c>
      <c r="FW15" s="15">
        <f>$Y$5</f>
        <v>86965705459318.141</v>
      </c>
      <c r="FX15" s="15">
        <f>$Z$5</f>
        <v>7860646081697.7275</v>
      </c>
      <c r="FY15" s="54" t="e">
        <f ca="1">$AN$5</f>
        <v>#NAME?</v>
      </c>
      <c r="FZ15" s="15">
        <f>$AB$5</f>
        <v>65274646482.739258</v>
      </c>
      <c r="GB15" s="15">
        <f>$R$5</f>
        <v>1.9420252728226834E+21</v>
      </c>
      <c r="GC15" s="15">
        <f>$S$5</f>
        <v>1.7185905109823714E+20</v>
      </c>
      <c r="GD15" s="15">
        <f>$T$5</f>
        <v>1.5238575161125204E+19</v>
      </c>
      <c r="GE15" s="15">
        <f>$U$5</f>
        <v>1.3542040830192195E+18</v>
      </c>
      <c r="GF15" s="15">
        <f>$V$5</f>
        <v>1.2064911505161082E+17</v>
      </c>
      <c r="GG15" s="15">
        <f>$W$5</f>
        <v>1.0780030324546486E+16</v>
      </c>
      <c r="GH15" s="15">
        <f>$X$5</f>
        <v>966396372809268.75</v>
      </c>
      <c r="GI15" s="15">
        <f>$Y$5</f>
        <v>86965705459318.141</v>
      </c>
      <c r="GJ15" s="15">
        <f>$Z$5</f>
        <v>7860646081697.7275</v>
      </c>
      <c r="GK15" s="15">
        <f>$AA$5</f>
        <v>714164124242.85889</v>
      </c>
      <c r="GL15" s="54" t="e">
        <f ca="1">$AN$5</f>
        <v>#NAME?</v>
      </c>
      <c r="HY15" s="3" t="e">
        <f t="shared" ca="1" si="59"/>
        <v>#NAME?</v>
      </c>
      <c r="HZ15" s="3" t="e">
        <f ca="1">POWER(N15-$HZ$5,2)</f>
        <v>#NAME?</v>
      </c>
      <c r="IA15" s="3" t="e">
        <f ca="1">POWER(M15-$IA$5,2)</f>
        <v>#NAME?</v>
      </c>
      <c r="IB15" s="3" t="e">
        <f ca="1">POWER(L15-$IB$5,2)</f>
        <v>#NAME?</v>
      </c>
      <c r="IC15" s="3" t="e">
        <f ca="1">POWER(K15-$IC$5,2)</f>
        <v>#NAME?</v>
      </c>
      <c r="ID15" s="3" t="e">
        <f ca="1">POWER(J15-$ID$5,2)</f>
        <v>#NAME?</v>
      </c>
      <c r="IE15" s="3" t="e">
        <f ca="1">POWER(I15-$IE$5,2)</f>
        <v>#NAME?</v>
      </c>
      <c r="IF15" s="3" t="e">
        <f ca="1">POWER(H15-$IF$5,2)</f>
        <v>#NAME?</v>
      </c>
      <c r="IG15" s="3" t="e">
        <f ca="1">POWER(G15-$IG$5,2)</f>
        <v>#NAME?</v>
      </c>
      <c r="IH15" s="3" t="e">
        <f ca="1">POWER(F15-$IH$5,2)</f>
        <v>#NAME?</v>
      </c>
      <c r="II15" s="3" t="e">
        <f ca="1">POWER(AX15-$II$5,2)</f>
        <v>#NAME?</v>
      </c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>
        <f>$KQ$2</f>
        <v>86.13</v>
      </c>
      <c r="LI15">
        <f>$KP$3</f>
        <v>11</v>
      </c>
      <c r="LJ15">
        <f>MDETERM(LH15:LI16)</f>
        <v>-4042.5131999999999</v>
      </c>
      <c r="LK15"/>
      <c r="LQ15" s="3" t="e">
        <f>$KY$2</f>
        <v>#NUM!</v>
      </c>
      <c r="LR15" s="3">
        <f>$KP$3</f>
        <v>11</v>
      </c>
      <c r="LS15" s="3" t="e">
        <f>MDETERM(LQ15:LR16)</f>
        <v>#NUM!</v>
      </c>
    </row>
    <row r="16" spans="1:332" ht="15">
      <c r="A16" s="24" t="e">
        <f t="shared" ref="A16:A40" ca="1" si="72">A15-$D$1</f>
        <v>#NAME?</v>
      </c>
      <c r="C16" s="3">
        <f>C15+1</f>
        <v>11.5</v>
      </c>
      <c r="D16" s="4">
        <f>SALIDA!D16</f>
        <v>18.13</v>
      </c>
      <c r="E16" s="59">
        <f>SALIDA!E16-'MODELO DE 10o. GRADO'!F16</f>
        <v>352.3</v>
      </c>
      <c r="F16" s="20" t="e">
        <f t="shared" ca="1" si="26"/>
        <v>#NAME?</v>
      </c>
      <c r="G16" s="20" t="e">
        <f t="shared" ca="1" si="27"/>
        <v>#NAME?</v>
      </c>
      <c r="H16" s="20" t="e">
        <f t="shared" ca="1" si="28"/>
        <v>#NAME?</v>
      </c>
      <c r="I16" s="20" t="e">
        <f t="shared" ca="1" si="29"/>
        <v>#NAME?</v>
      </c>
      <c r="J16" s="20" t="e">
        <f t="shared" ca="1" si="30"/>
        <v>#NAME?</v>
      </c>
      <c r="K16" s="20" t="e">
        <f t="shared" ca="1" si="31"/>
        <v>#NAME?</v>
      </c>
      <c r="L16" s="20" t="e">
        <f t="shared" ca="1" si="32"/>
        <v>#NAME?</v>
      </c>
      <c r="M16" s="20" t="e">
        <f t="shared" ca="1" si="33"/>
        <v>#NAME?</v>
      </c>
      <c r="N16" s="20" t="e">
        <f t="shared" ca="1" si="34"/>
        <v>#NAME?</v>
      </c>
      <c r="O16" s="20" t="e">
        <f t="shared" ca="1" si="55"/>
        <v>#NAME?</v>
      </c>
      <c r="P16" s="20" t="e">
        <f t="shared" ca="1" si="56"/>
        <v>#NAME?</v>
      </c>
      <c r="Q16" s="20" t="e">
        <f t="shared" ca="1" si="57"/>
        <v>#NUM!</v>
      </c>
      <c r="R16" s="21">
        <f t="shared" si="35"/>
        <v>1.6366537392946112E+21</v>
      </c>
      <c r="S16" s="21">
        <f t="shared" si="35"/>
        <v>1.4231771646040098E+20</v>
      </c>
      <c r="T16" s="21">
        <f t="shared" si="35"/>
        <v>1.237545360525226E+19</v>
      </c>
      <c r="U16" s="21">
        <f t="shared" si="35"/>
        <v>1.0761264004567182E+18</v>
      </c>
      <c r="V16" s="21">
        <f t="shared" si="35"/>
        <v>9.35762087353668E+16</v>
      </c>
      <c r="W16" s="21">
        <f t="shared" si="35"/>
        <v>8137061629162330</v>
      </c>
      <c r="X16" s="21">
        <f t="shared" si="35"/>
        <v>707570576448898.25</v>
      </c>
      <c r="Y16" s="21">
        <f t="shared" si="35"/>
        <v>61527876212947.68</v>
      </c>
      <c r="Z16" s="21">
        <f t="shared" si="35"/>
        <v>5350250105473.7109</v>
      </c>
      <c r="AA16" s="21">
        <f t="shared" si="35"/>
        <v>465239139606.40967</v>
      </c>
      <c r="AB16" s="21">
        <f t="shared" si="35"/>
        <v>40455577357.079102</v>
      </c>
      <c r="AC16" s="21">
        <f t="shared" si="35"/>
        <v>3517876291.9199219</v>
      </c>
      <c r="AD16" s="21">
        <f t="shared" si="35"/>
        <v>305902286.25390625</v>
      </c>
      <c r="AE16" s="21">
        <f t="shared" si="35"/>
        <v>26600198.8046875</v>
      </c>
      <c r="AF16" s="21">
        <f t="shared" si="35"/>
        <v>2313060.765625</v>
      </c>
      <c r="AG16" s="21">
        <f t="shared" si="35"/>
        <v>201135.71875</v>
      </c>
      <c r="AH16" s="21">
        <f t="shared" si="35"/>
        <v>17490.0625</v>
      </c>
      <c r="AI16" s="21">
        <f t="shared" si="35"/>
        <v>1520.875</v>
      </c>
      <c r="AJ16" s="21">
        <f t="shared" si="36"/>
        <v>132.25</v>
      </c>
      <c r="AK16" s="32">
        <f>C16</f>
        <v>11.5</v>
      </c>
      <c r="AL16" s="21">
        <f>COUNT(C16)</f>
        <v>1</v>
      </c>
      <c r="AN16" s="109">
        <f t="shared" si="38"/>
        <v>14252499902898.969</v>
      </c>
      <c r="AO16" s="109">
        <f t="shared" si="38"/>
        <v>1239347817643.3884</v>
      </c>
      <c r="AP16" s="3">
        <f t="shared" si="38"/>
        <v>107769375447.25117</v>
      </c>
      <c r="AQ16" s="3">
        <f t="shared" si="38"/>
        <v>9371250038.891407</v>
      </c>
      <c r="AR16" s="3">
        <f t="shared" si="38"/>
        <v>814891307.72968757</v>
      </c>
      <c r="AS16" s="3">
        <f t="shared" si="38"/>
        <v>70860113.715625003</v>
      </c>
      <c r="AT16" s="3">
        <f t="shared" si="38"/>
        <v>6161749.0187499998</v>
      </c>
      <c r="AU16" s="3">
        <f t="shared" si="38"/>
        <v>535804.26250000007</v>
      </c>
      <c r="AV16" s="3">
        <f t="shared" si="38"/>
        <v>46591.675000000003</v>
      </c>
      <c r="AW16" s="3">
        <f t="shared" si="38"/>
        <v>4051.4500000000003</v>
      </c>
      <c r="AX16" s="3">
        <f>E16</f>
        <v>352.3</v>
      </c>
      <c r="HY16" s="3" t="e">
        <f t="shared" ca="1" si="59"/>
        <v>#NAME?</v>
      </c>
      <c r="HZ16" s="3" t="e">
        <f ca="1">POWER(N16-$HZ$5,2)</f>
        <v>#NAME?</v>
      </c>
      <c r="IA16" s="3" t="e">
        <f ca="1">POWER(M16-$IA$5,2)</f>
        <v>#NAME?</v>
      </c>
      <c r="IB16" s="3" t="e">
        <f ca="1">POWER(L16-$IB$5,2)</f>
        <v>#NAME?</v>
      </c>
      <c r="IC16" s="3" t="e">
        <f ca="1">POWER(K16-$IC$5,2)</f>
        <v>#NAME?</v>
      </c>
      <c r="ID16" s="3" t="e">
        <f ca="1">POWER(J16-$ID$5,2)</f>
        <v>#NAME?</v>
      </c>
      <c r="IE16" s="3" t="e">
        <f ca="1">POWER(I16-$IE$5,2)</f>
        <v>#NAME?</v>
      </c>
      <c r="IF16" s="3" t="e">
        <f ca="1">POWER(H16-$IF$5,2)</f>
        <v>#NAME?</v>
      </c>
      <c r="IG16" s="3" t="e">
        <f ca="1">POWER(G16-$IG$5,2)</f>
        <v>#NAME?</v>
      </c>
      <c r="IH16" s="3" t="e">
        <f ca="1">POWER(F16-$IH$5,2)</f>
        <v>#NAME?</v>
      </c>
      <c r="II16" s="3" t="e">
        <f ca="1">POWER(AX16-$II$5,2)</f>
        <v>#NAME?</v>
      </c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>
        <f>$KS$2</f>
        <v>1041.8990999999999</v>
      </c>
      <c r="LI16">
        <f>$KQ$2</f>
        <v>86.13</v>
      </c>
      <c r="LJ16"/>
      <c r="LK16"/>
      <c r="LQ16" s="3" t="e">
        <f>$KZ$2</f>
        <v>#NUM!</v>
      </c>
      <c r="LR16" s="3" t="e">
        <f>$KY$2</f>
        <v>#NUM!</v>
      </c>
    </row>
    <row r="17" spans="1:328">
      <c r="A17" s="24" t="e">
        <f t="shared" ca="1" si="72"/>
        <v>#NAME?</v>
      </c>
      <c r="B17" s="208" t="e">
        <f ca="1">SUMPRODUCT($F$4:$N$4,F17:N17)/SUM($F$17:$N$17)</f>
        <v>#NAME?</v>
      </c>
      <c r="C17" s="3">
        <f t="shared" ref="C17:C40" si="73">D17</f>
        <v>19.13</v>
      </c>
      <c r="D17" s="26">
        <f t="shared" ref="D17:D39" si="74">D16+1</f>
        <v>19.13</v>
      </c>
      <c r="E17" s="207" t="e">
        <f ca="1">SUMPRODUCT($F$4:$N$4,F17:N17)/SUM($F$4:$N$4)</f>
        <v>#NAME?</v>
      </c>
      <c r="F17" s="28" t="e">
        <f ca="1">$GR$3*C17+$GR$9</f>
        <v>#NAME?</v>
      </c>
      <c r="G17" s="28" t="e">
        <f ca="1">$GX$5*POWER(C17,2)+$GX$17*C17+$GX$30+'RUIDO MODELO 10'!G17</f>
        <v>#NAME?</v>
      </c>
      <c r="H17" s="28" t="e">
        <f ca="1">$HA$3*POWER(C17,3)+$HA$5*POWER(C17,2)+$HA$7*C17+$HA$9+'RUIDO MODELO 10'!H17</f>
        <v>#NAME?</v>
      </c>
      <c r="I17" s="28" t="e">
        <f ca="1">$HD$3*POWER(C17,4)+$HD$4*POWER(C17,3)+$HD$5*POWER(C17,2)+$HD$6*C17+$HD$7+'RUIDO MODELO 10'!I17</f>
        <v>#NAME?</v>
      </c>
      <c r="J17" s="28" t="e">
        <f ca="1">$HG$3*POWER(C17,5)+$HG$4*POWER(C17,4)+$HG$5*POWER(C17,3)+$HG$6*POWER(C17,2)+$HG$7*C17+$HG$8+'RUIDO MODELO 10'!J17</f>
        <v>#NAME?</v>
      </c>
      <c r="K17" s="28" t="e">
        <f ca="1">$HJ$3*POWER(C17,6)+$HJ$4*POWER(C17,5)+$HJ$5*POWER(C17,4)+$HJ$6*POWER(C17,3)+$HJ$7*POWER(C17,2)+$HJ$8*C17+$HJ$9+'RUIDO MODELO 10'!K17</f>
        <v>#NAME?</v>
      </c>
      <c r="L17" s="28" t="e">
        <f ca="1">$HM$3*POWER(C17,7)+$HM$4*POWER(C17,6)+$HM$5*POWER(C17,5)+$HM$6*POWER(C17,4)+$HM$7*POWER(C17,3)+$HM$8*POWER(C17,2)+$HM$9*C17+$HM$10+'RUIDO MODELO 10'!L17</f>
        <v>#NAME?</v>
      </c>
      <c r="M17" s="28" t="e">
        <f ca="1">$HP$3*POWER(C17,8)+$HP$4*POWER(C17,7)+$HP$5*POWER(C17,6)+$HP$6*POWER(C17,5)+$HP$7*POWER(C17,4)+$HP$8*POWER(C17,3)+$HP$9*POWER(C17,2)+$HP$10*C17+$HP$11+'RUIDO MODELO 10'!M17</f>
        <v>#NAME?</v>
      </c>
      <c r="N17" s="28" t="e">
        <f ca="1">$HS$3*POWER(C17,9)+$HS$4*POWER(C17,8)+$HS$5*POWER(C17,7)+$HS$6*POWER(C17,6)+$HS$7*POWER(C17,5)+$HS$8*POWER(C17,4)+$HS$9*POWER(C17,3)+$HS$10*POWER(C17,2)+$HS$11*C17+$HS$12+'RUIDO MODELO 10'!N17</f>
        <v>#NAME?</v>
      </c>
      <c r="O17" s="206" t="e">
        <f ca="1">$HV$2*POWER(C17,10)+$HV$3*POWER(C17,9)+$HV$4*POWER(C17,8)+$HV$5*POWER(C17,7)+$HV$6*POWER(C17,6)+$HV$7*POWER(C17,5)+$HV$8*POWER(C17,4)+$HV$9*POWER(C17,3)+$HV$10*POWER(C17,2)+$HV$11*C17+$HV$12+'RUIDO MODELO 10'!O17</f>
        <v>#NAME?</v>
      </c>
      <c r="P17" s="28" t="e">
        <f ca="1">$LK$14*EXP($LK$8*D17)+'RUIDO MODELO 10'!P17</f>
        <v>#NAME?</v>
      </c>
      <c r="Q17" s="28" t="e">
        <f ca="1">$LT$14*POWER(D17,$LT$6)+'RUIDO MODELO 10'!Q17</f>
        <v>#NUM!</v>
      </c>
      <c r="R17" s="28"/>
      <c r="S17" s="29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GX17" s="3" t="e">
        <f ca="1">FX4/BH4</f>
        <v>#NAME?</v>
      </c>
    </row>
    <row r="18" spans="1:328">
      <c r="A18" s="24" t="e">
        <f t="shared" ca="1" si="72"/>
        <v>#NAME?</v>
      </c>
      <c r="C18" s="3">
        <f t="shared" si="73"/>
        <v>20.13</v>
      </c>
      <c r="D18" s="26">
        <f t="shared" si="74"/>
        <v>20.13</v>
      </c>
      <c r="E18" s="60"/>
      <c r="F18" s="28" t="e">
        <f t="shared" ca="1" si="26"/>
        <v>#NAME?</v>
      </c>
      <c r="G18" s="28" t="e">
        <f t="shared" ca="1" si="27"/>
        <v>#NAME?</v>
      </c>
      <c r="H18" s="28" t="e">
        <f t="shared" ca="1" si="28"/>
        <v>#NAME?</v>
      </c>
      <c r="I18" s="28" t="e">
        <f t="shared" ca="1" si="29"/>
        <v>#NAME?</v>
      </c>
      <c r="J18" s="28" t="e">
        <f t="shared" ca="1" si="30"/>
        <v>#NAME?</v>
      </c>
      <c r="K18" s="28" t="e">
        <f t="shared" ca="1" si="31"/>
        <v>#NAME?</v>
      </c>
      <c r="L18" s="28" t="e">
        <f t="shared" ca="1" si="32"/>
        <v>#NAME?</v>
      </c>
      <c r="M18" s="28" t="e">
        <f t="shared" ca="1" si="33"/>
        <v>#NAME?</v>
      </c>
      <c r="N18" s="28" t="e">
        <f t="shared" ca="1" si="34"/>
        <v>#NAME?</v>
      </c>
      <c r="O18" s="28" t="e">
        <f t="shared" ca="1" si="55"/>
        <v>#NAME?</v>
      </c>
      <c r="P18" s="28" t="e">
        <f t="shared" ca="1" si="56"/>
        <v>#NAME?</v>
      </c>
      <c r="Q18" s="28" t="e">
        <f t="shared" ca="1" si="57"/>
        <v>#NUM!</v>
      </c>
      <c r="R18" s="28"/>
      <c r="S18" s="29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</row>
    <row r="19" spans="1:328" ht="15">
      <c r="A19" s="24" t="e">
        <f t="shared" ca="1" si="72"/>
        <v>#NAME?</v>
      </c>
      <c r="C19" s="3">
        <f t="shared" si="73"/>
        <v>21.13</v>
      </c>
      <c r="D19" s="26">
        <f t="shared" si="74"/>
        <v>21.13</v>
      </c>
      <c r="E19" s="60"/>
      <c r="F19" s="28" t="e">
        <f t="shared" ca="1" si="26"/>
        <v>#NAME?</v>
      </c>
      <c r="G19" s="28" t="e">
        <f t="shared" ca="1" si="27"/>
        <v>#NAME?</v>
      </c>
      <c r="H19" s="28" t="e">
        <f t="shared" ca="1" si="28"/>
        <v>#NAME?</v>
      </c>
      <c r="I19" s="28" t="e">
        <f t="shared" ca="1" si="29"/>
        <v>#NAME?</v>
      </c>
      <c r="J19" s="28" t="e">
        <f t="shared" ca="1" si="30"/>
        <v>#NAME?</v>
      </c>
      <c r="K19" s="28" t="e">
        <f t="shared" ca="1" si="31"/>
        <v>#NAME?</v>
      </c>
      <c r="L19" s="28" t="e">
        <f t="shared" ca="1" si="32"/>
        <v>#NAME?</v>
      </c>
      <c r="M19" s="28" t="e">
        <f t="shared" ca="1" si="33"/>
        <v>#NAME?</v>
      </c>
      <c r="N19" s="28" t="e">
        <f t="shared" ca="1" si="34"/>
        <v>#NAME?</v>
      </c>
      <c r="O19" s="28" t="e">
        <f t="shared" ca="1" si="55"/>
        <v>#NAME?</v>
      </c>
      <c r="P19" s="28" t="e">
        <f t="shared" ca="1" si="56"/>
        <v>#NAME?</v>
      </c>
      <c r="Q19" s="28" t="e">
        <f t="shared" ca="1" si="57"/>
        <v>#NUM!</v>
      </c>
      <c r="R19" s="28"/>
      <c r="S19" s="29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LE19"/>
      <c r="LH19" s="192" t="e">
        <f ca="1">KW2/KX2</f>
        <v>#NAME?</v>
      </c>
      <c r="LP19" s="194" t="e">
        <f ca="1">LC2/KX2</f>
        <v>#NUM!</v>
      </c>
    </row>
    <row r="20" spans="1:328">
      <c r="A20" s="24" t="e">
        <f t="shared" ca="1" si="72"/>
        <v>#NAME?</v>
      </c>
      <c r="C20" s="3">
        <f t="shared" si="73"/>
        <v>22.13</v>
      </c>
      <c r="D20" s="26">
        <f t="shared" si="74"/>
        <v>22.13</v>
      </c>
      <c r="E20" s="60"/>
      <c r="F20" s="28" t="e">
        <f t="shared" ca="1" si="26"/>
        <v>#NAME?</v>
      </c>
      <c r="G20" s="28" t="e">
        <f t="shared" ca="1" si="27"/>
        <v>#NAME?</v>
      </c>
      <c r="H20" s="28" t="e">
        <f t="shared" ca="1" si="28"/>
        <v>#NAME?</v>
      </c>
      <c r="I20" s="28" t="e">
        <f t="shared" ca="1" si="29"/>
        <v>#NAME?</v>
      </c>
      <c r="J20" s="28" t="e">
        <f t="shared" ca="1" si="30"/>
        <v>#NAME?</v>
      </c>
      <c r="K20" s="28" t="e">
        <f t="shared" ca="1" si="31"/>
        <v>#NAME?</v>
      </c>
      <c r="L20" s="28" t="e">
        <f t="shared" ca="1" si="32"/>
        <v>#NAME?</v>
      </c>
      <c r="M20" s="28" t="e">
        <f t="shared" ca="1" si="33"/>
        <v>#NAME?</v>
      </c>
      <c r="N20" s="28" t="e">
        <f t="shared" ca="1" si="34"/>
        <v>#NAME?</v>
      </c>
      <c r="O20" s="28" t="e">
        <f t="shared" ca="1" si="55"/>
        <v>#NAME?</v>
      </c>
      <c r="P20" s="28" t="e">
        <f t="shared" ca="1" si="56"/>
        <v>#NAME?</v>
      </c>
      <c r="Q20" s="28" t="e">
        <f t="shared" ca="1" si="57"/>
        <v>#NUM!</v>
      </c>
      <c r="R20" s="28"/>
      <c r="S20" s="29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4"/>
    </row>
    <row r="21" spans="1:328">
      <c r="A21" s="24" t="e">
        <f t="shared" ca="1" si="72"/>
        <v>#NAME?</v>
      </c>
      <c r="C21" s="3">
        <f t="shared" si="73"/>
        <v>23.13</v>
      </c>
      <c r="D21" s="26">
        <f t="shared" si="74"/>
        <v>23.13</v>
      </c>
      <c r="E21" s="60"/>
      <c r="F21" s="28" t="e">
        <f t="shared" ca="1" si="26"/>
        <v>#NAME?</v>
      </c>
      <c r="G21" s="28" t="e">
        <f t="shared" ca="1" si="27"/>
        <v>#NAME?</v>
      </c>
      <c r="H21" s="28" t="e">
        <f t="shared" ca="1" si="28"/>
        <v>#NAME?</v>
      </c>
      <c r="I21" s="28" t="e">
        <f t="shared" ca="1" si="29"/>
        <v>#NAME?</v>
      </c>
      <c r="J21" s="28" t="e">
        <f t="shared" ca="1" si="30"/>
        <v>#NAME?</v>
      </c>
      <c r="K21" s="28" t="e">
        <f t="shared" ca="1" si="31"/>
        <v>#NAME?</v>
      </c>
      <c r="L21" s="28" t="e">
        <f t="shared" ca="1" si="32"/>
        <v>#NAME?</v>
      </c>
      <c r="M21" s="28" t="e">
        <f t="shared" ca="1" si="33"/>
        <v>#NAME?</v>
      </c>
      <c r="N21" s="28" t="e">
        <f t="shared" ca="1" si="34"/>
        <v>#NAME?</v>
      </c>
      <c r="O21" s="28" t="e">
        <f t="shared" ca="1" si="55"/>
        <v>#NAME?</v>
      </c>
      <c r="P21" s="28" t="e">
        <f t="shared" ca="1" si="56"/>
        <v>#NAME?</v>
      </c>
      <c r="Q21" s="28" t="e">
        <f t="shared" ca="1" si="57"/>
        <v>#NUM!</v>
      </c>
      <c r="R21" s="2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</row>
    <row r="22" spans="1:328">
      <c r="A22" s="24" t="e">
        <f t="shared" ca="1" si="72"/>
        <v>#NAME?</v>
      </c>
      <c r="C22" s="3">
        <f t="shared" si="73"/>
        <v>24.13</v>
      </c>
      <c r="D22" s="26">
        <f t="shared" si="74"/>
        <v>24.13</v>
      </c>
      <c r="E22" s="60"/>
      <c r="F22" s="28" t="e">
        <f t="shared" ca="1" si="26"/>
        <v>#NAME?</v>
      </c>
      <c r="G22" s="28" t="e">
        <f t="shared" ca="1" si="27"/>
        <v>#NAME?</v>
      </c>
      <c r="H22" s="28" t="e">
        <f t="shared" ca="1" si="28"/>
        <v>#NAME?</v>
      </c>
      <c r="I22" s="28" t="e">
        <f t="shared" ca="1" si="29"/>
        <v>#NAME?</v>
      </c>
      <c r="J22" s="28" t="e">
        <f t="shared" ca="1" si="30"/>
        <v>#NAME?</v>
      </c>
      <c r="K22" s="28" t="e">
        <f t="shared" ca="1" si="31"/>
        <v>#NAME?</v>
      </c>
      <c r="L22" s="28" t="e">
        <f t="shared" ca="1" si="32"/>
        <v>#NAME?</v>
      </c>
      <c r="M22" s="28" t="e">
        <f t="shared" ca="1" si="33"/>
        <v>#NAME?</v>
      </c>
      <c r="N22" s="28" t="e">
        <f t="shared" ca="1" si="34"/>
        <v>#NAME?</v>
      </c>
      <c r="O22" s="28" t="e">
        <f t="shared" ca="1" si="55"/>
        <v>#NAME?</v>
      </c>
      <c r="P22" s="28" t="e">
        <f t="shared" ca="1" si="56"/>
        <v>#NAME?</v>
      </c>
      <c r="Q22" s="28" t="e">
        <f t="shared" ca="1" si="57"/>
        <v>#NUM!</v>
      </c>
      <c r="R22" s="2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</row>
    <row r="23" spans="1:328">
      <c r="A23" s="24" t="e">
        <f t="shared" ca="1" si="72"/>
        <v>#NAME?</v>
      </c>
      <c r="C23" s="3">
        <f t="shared" si="73"/>
        <v>25.13</v>
      </c>
      <c r="D23" s="26">
        <f t="shared" si="74"/>
        <v>25.13</v>
      </c>
      <c r="E23" s="60"/>
      <c r="F23" s="28" t="e">
        <f t="shared" ca="1" si="26"/>
        <v>#NAME?</v>
      </c>
      <c r="G23" s="28" t="e">
        <f t="shared" ca="1" si="27"/>
        <v>#NAME?</v>
      </c>
      <c r="H23" s="28" t="e">
        <f t="shared" ca="1" si="28"/>
        <v>#NAME?</v>
      </c>
      <c r="I23" s="28" t="e">
        <f t="shared" ca="1" si="29"/>
        <v>#NAME?</v>
      </c>
      <c r="J23" s="28" t="e">
        <f t="shared" ca="1" si="30"/>
        <v>#NAME?</v>
      </c>
      <c r="K23" s="28" t="e">
        <f t="shared" ca="1" si="31"/>
        <v>#NAME?</v>
      </c>
      <c r="L23" s="28" t="e">
        <f t="shared" ca="1" si="32"/>
        <v>#NAME?</v>
      </c>
      <c r="M23" s="28" t="e">
        <f t="shared" ca="1" si="33"/>
        <v>#NAME?</v>
      </c>
      <c r="N23" s="28" t="e">
        <f t="shared" ca="1" si="34"/>
        <v>#NAME?</v>
      </c>
      <c r="O23" s="28" t="e">
        <f t="shared" ca="1" si="55"/>
        <v>#NAME?</v>
      </c>
      <c r="P23" s="28" t="e">
        <f t="shared" ca="1" si="56"/>
        <v>#NAME?</v>
      </c>
      <c r="Q23" s="28" t="e">
        <f t="shared" ca="1" si="57"/>
        <v>#NUM!</v>
      </c>
      <c r="R23" s="2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28">
      <c r="A24" s="24" t="e">
        <f t="shared" ca="1" si="72"/>
        <v>#NAME?</v>
      </c>
      <c r="C24" s="3">
        <f t="shared" si="73"/>
        <v>26.13</v>
      </c>
      <c r="D24" s="26">
        <f t="shared" si="74"/>
        <v>26.13</v>
      </c>
      <c r="E24" s="60"/>
      <c r="F24" s="28" t="e">
        <f t="shared" ca="1" si="26"/>
        <v>#NAME?</v>
      </c>
      <c r="G24" s="28" t="e">
        <f t="shared" ca="1" si="27"/>
        <v>#NAME?</v>
      </c>
      <c r="H24" s="28" t="e">
        <f t="shared" ca="1" si="28"/>
        <v>#NAME?</v>
      </c>
      <c r="I24" s="28" t="e">
        <f t="shared" ca="1" si="29"/>
        <v>#NAME?</v>
      </c>
      <c r="J24" s="28" t="e">
        <f t="shared" ca="1" si="30"/>
        <v>#NAME?</v>
      </c>
      <c r="K24" s="28" t="e">
        <f t="shared" ca="1" si="31"/>
        <v>#NAME?</v>
      </c>
      <c r="L24" s="28" t="e">
        <f t="shared" ca="1" si="32"/>
        <v>#NAME?</v>
      </c>
      <c r="M24" s="28" t="e">
        <f t="shared" ca="1" si="33"/>
        <v>#NAME?</v>
      </c>
      <c r="N24" s="28" t="e">
        <f t="shared" ca="1" si="34"/>
        <v>#NAME?</v>
      </c>
      <c r="O24" s="28" t="e">
        <f t="shared" ca="1" si="55"/>
        <v>#NAME?</v>
      </c>
      <c r="P24" s="28" t="e">
        <f t="shared" ca="1" si="56"/>
        <v>#NAME?</v>
      </c>
      <c r="Q24" s="28" t="e">
        <f t="shared" ca="1" si="57"/>
        <v>#NUM!</v>
      </c>
      <c r="R24" s="2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GT24" s="6"/>
    </row>
    <row r="25" spans="1:328">
      <c r="A25" s="24" t="e">
        <f t="shared" ca="1" si="72"/>
        <v>#NAME?</v>
      </c>
      <c r="C25" s="3">
        <f t="shared" si="73"/>
        <v>27.13</v>
      </c>
      <c r="D25" s="26">
        <f t="shared" si="74"/>
        <v>27.13</v>
      </c>
      <c r="E25" s="60"/>
      <c r="F25" s="28" t="e">
        <f t="shared" ca="1" si="26"/>
        <v>#NAME?</v>
      </c>
      <c r="G25" s="28" t="e">
        <f t="shared" ca="1" si="27"/>
        <v>#NAME?</v>
      </c>
      <c r="H25" s="28" t="e">
        <f t="shared" ca="1" si="28"/>
        <v>#NAME?</v>
      </c>
      <c r="I25" s="28" t="e">
        <f t="shared" ca="1" si="29"/>
        <v>#NAME?</v>
      </c>
      <c r="J25" s="28" t="e">
        <f t="shared" ca="1" si="30"/>
        <v>#NAME?</v>
      </c>
      <c r="K25" s="28" t="e">
        <f t="shared" ca="1" si="31"/>
        <v>#NAME?</v>
      </c>
      <c r="L25" s="28" t="e">
        <f t="shared" ca="1" si="32"/>
        <v>#NAME?</v>
      </c>
      <c r="M25" s="28" t="e">
        <f t="shared" ca="1" si="33"/>
        <v>#NAME?</v>
      </c>
      <c r="N25" s="28" t="e">
        <f t="shared" ca="1" si="34"/>
        <v>#NAME?</v>
      </c>
      <c r="O25" s="28" t="e">
        <f t="shared" ca="1" si="55"/>
        <v>#NAME?</v>
      </c>
      <c r="P25" s="28" t="e">
        <f t="shared" ca="1" si="56"/>
        <v>#NAME?</v>
      </c>
      <c r="Q25" s="28" t="e">
        <f t="shared" ca="1" si="57"/>
        <v>#NUM!</v>
      </c>
      <c r="R25" s="2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1:328">
      <c r="A26" s="24" t="e">
        <f t="shared" ca="1" si="72"/>
        <v>#NAME?</v>
      </c>
      <c r="C26" s="3">
        <f t="shared" si="73"/>
        <v>28.13</v>
      </c>
      <c r="D26" s="26">
        <f t="shared" si="74"/>
        <v>28.13</v>
      </c>
      <c r="E26" s="60"/>
      <c r="F26" s="28" t="e">
        <f t="shared" ca="1" si="26"/>
        <v>#NAME?</v>
      </c>
      <c r="G26" s="28" t="e">
        <f t="shared" ca="1" si="27"/>
        <v>#NAME?</v>
      </c>
      <c r="H26" s="28" t="e">
        <f t="shared" ca="1" si="28"/>
        <v>#NAME?</v>
      </c>
      <c r="I26" s="28" t="e">
        <f t="shared" ca="1" si="29"/>
        <v>#NAME?</v>
      </c>
      <c r="J26" s="28" t="e">
        <f t="shared" ca="1" si="30"/>
        <v>#NAME?</v>
      </c>
      <c r="K26" s="28" t="e">
        <f t="shared" ca="1" si="31"/>
        <v>#NAME?</v>
      </c>
      <c r="L26" s="28" t="e">
        <f t="shared" ca="1" si="32"/>
        <v>#NAME?</v>
      </c>
      <c r="M26" s="28" t="e">
        <f t="shared" ca="1" si="33"/>
        <v>#NAME?</v>
      </c>
      <c r="N26" s="28" t="e">
        <f t="shared" ca="1" si="34"/>
        <v>#NAME?</v>
      </c>
      <c r="O26" s="28" t="e">
        <f t="shared" ca="1" si="55"/>
        <v>#NAME?</v>
      </c>
      <c r="P26" s="28" t="e">
        <f t="shared" ca="1" si="56"/>
        <v>#NAME?</v>
      </c>
      <c r="Q26" s="28" t="e">
        <f t="shared" ca="1" si="57"/>
        <v>#NUM!</v>
      </c>
      <c r="R26" s="2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1:328">
      <c r="A27" s="24" t="e">
        <f t="shared" ca="1" si="72"/>
        <v>#NAME?</v>
      </c>
      <c r="C27" s="3">
        <f t="shared" si="73"/>
        <v>29.13</v>
      </c>
      <c r="D27" s="26">
        <f t="shared" si="74"/>
        <v>29.13</v>
      </c>
      <c r="E27" s="60"/>
      <c r="F27" s="28" t="e">
        <f t="shared" ca="1" si="26"/>
        <v>#NAME?</v>
      </c>
      <c r="G27" s="28" t="e">
        <f t="shared" ca="1" si="27"/>
        <v>#NAME?</v>
      </c>
      <c r="H27" s="28" t="e">
        <f t="shared" ca="1" si="28"/>
        <v>#NAME?</v>
      </c>
      <c r="I27" s="28" t="e">
        <f t="shared" ca="1" si="29"/>
        <v>#NAME?</v>
      </c>
      <c r="J27" s="28" t="e">
        <f t="shared" ca="1" si="30"/>
        <v>#NAME?</v>
      </c>
      <c r="K27" s="28" t="e">
        <f t="shared" ca="1" si="31"/>
        <v>#NAME?</v>
      </c>
      <c r="L27" s="28" t="e">
        <f t="shared" ca="1" si="32"/>
        <v>#NAME?</v>
      </c>
      <c r="M27" s="28" t="e">
        <f t="shared" ca="1" si="33"/>
        <v>#NAME?</v>
      </c>
      <c r="N27" s="28" t="e">
        <f t="shared" ca="1" si="34"/>
        <v>#NAME?</v>
      </c>
      <c r="O27" s="28" t="e">
        <f t="shared" ca="1" si="55"/>
        <v>#NAME?</v>
      </c>
      <c r="P27" s="28" t="e">
        <f t="shared" ca="1" si="56"/>
        <v>#NAME?</v>
      </c>
      <c r="Q27" s="28" t="e">
        <f t="shared" ca="1" si="57"/>
        <v>#NUM!</v>
      </c>
      <c r="R27" s="2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28">
      <c r="A28" s="24" t="e">
        <f t="shared" ca="1" si="72"/>
        <v>#NAME?</v>
      </c>
      <c r="C28" s="3">
        <f t="shared" si="73"/>
        <v>30.13</v>
      </c>
      <c r="D28" s="26">
        <f t="shared" si="74"/>
        <v>30.13</v>
      </c>
      <c r="E28" s="60"/>
      <c r="F28" s="28" t="e">
        <f t="shared" ca="1" si="26"/>
        <v>#NAME?</v>
      </c>
      <c r="G28" s="28" t="e">
        <f t="shared" ca="1" si="27"/>
        <v>#NAME?</v>
      </c>
      <c r="H28" s="28" t="e">
        <f t="shared" ca="1" si="28"/>
        <v>#NAME?</v>
      </c>
      <c r="I28" s="28" t="e">
        <f t="shared" ca="1" si="29"/>
        <v>#NAME?</v>
      </c>
      <c r="J28" s="28" t="e">
        <f t="shared" ca="1" si="30"/>
        <v>#NAME?</v>
      </c>
      <c r="K28" s="28" t="e">
        <f t="shared" ca="1" si="31"/>
        <v>#NAME?</v>
      </c>
      <c r="L28" s="28" t="e">
        <f t="shared" ca="1" si="32"/>
        <v>#NAME?</v>
      </c>
      <c r="M28" s="28" t="e">
        <f t="shared" ca="1" si="33"/>
        <v>#NAME?</v>
      </c>
      <c r="N28" s="28" t="e">
        <f t="shared" ca="1" si="34"/>
        <v>#NAME?</v>
      </c>
      <c r="O28" s="28" t="e">
        <f t="shared" ca="1" si="55"/>
        <v>#NAME?</v>
      </c>
      <c r="P28" s="28" t="e">
        <f t="shared" ca="1" si="56"/>
        <v>#NAME?</v>
      </c>
      <c r="Q28" s="28" t="e">
        <f t="shared" ca="1" si="57"/>
        <v>#NUM!</v>
      </c>
      <c r="R28" s="2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28">
      <c r="A29" s="24" t="e">
        <f t="shared" ca="1" si="72"/>
        <v>#NAME?</v>
      </c>
      <c r="C29" s="3">
        <f t="shared" si="73"/>
        <v>31.13</v>
      </c>
      <c r="D29" s="26">
        <f t="shared" si="74"/>
        <v>31.13</v>
      </c>
      <c r="E29" s="60"/>
      <c r="F29" s="28" t="e">
        <f t="shared" ca="1" si="26"/>
        <v>#NAME?</v>
      </c>
      <c r="G29" s="28" t="e">
        <f t="shared" ca="1" si="27"/>
        <v>#NAME?</v>
      </c>
      <c r="H29" s="28" t="e">
        <f t="shared" ca="1" si="28"/>
        <v>#NAME?</v>
      </c>
      <c r="I29" s="28" t="e">
        <f t="shared" ca="1" si="29"/>
        <v>#NAME?</v>
      </c>
      <c r="J29" s="28" t="e">
        <f t="shared" ca="1" si="30"/>
        <v>#NAME?</v>
      </c>
      <c r="K29" s="28" t="e">
        <f t="shared" ca="1" si="31"/>
        <v>#NAME?</v>
      </c>
      <c r="L29" s="28" t="e">
        <f t="shared" ca="1" si="32"/>
        <v>#NAME?</v>
      </c>
      <c r="M29" s="28" t="e">
        <f t="shared" ca="1" si="33"/>
        <v>#NAME?</v>
      </c>
      <c r="N29" s="28" t="e">
        <f t="shared" ca="1" si="34"/>
        <v>#NAME?</v>
      </c>
      <c r="O29" s="28" t="e">
        <f t="shared" ca="1" si="55"/>
        <v>#NAME?</v>
      </c>
      <c r="P29" s="28" t="e">
        <f t="shared" ca="1" si="56"/>
        <v>#NAME?</v>
      </c>
      <c r="Q29" s="28" t="e">
        <f t="shared" ca="1" si="57"/>
        <v>#NUM!</v>
      </c>
      <c r="R29" s="2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28">
      <c r="A30" s="24" t="e">
        <f t="shared" ca="1" si="72"/>
        <v>#NAME?</v>
      </c>
      <c r="C30" s="3">
        <f t="shared" si="73"/>
        <v>32.129999999999995</v>
      </c>
      <c r="D30" s="26">
        <f t="shared" si="74"/>
        <v>32.129999999999995</v>
      </c>
      <c r="E30" s="60"/>
      <c r="F30" s="28" t="e">
        <f t="shared" ca="1" si="26"/>
        <v>#NAME?</v>
      </c>
      <c r="G30" s="28" t="e">
        <f t="shared" ca="1" si="27"/>
        <v>#NAME?</v>
      </c>
      <c r="H30" s="28" t="e">
        <f t="shared" ca="1" si="28"/>
        <v>#NAME?</v>
      </c>
      <c r="I30" s="28" t="e">
        <f t="shared" ca="1" si="29"/>
        <v>#NAME?</v>
      </c>
      <c r="J30" s="28" t="e">
        <f t="shared" ca="1" si="30"/>
        <v>#NAME?</v>
      </c>
      <c r="K30" s="28" t="e">
        <f t="shared" ca="1" si="31"/>
        <v>#NAME?</v>
      </c>
      <c r="L30" s="28" t="e">
        <f t="shared" ca="1" si="32"/>
        <v>#NAME?</v>
      </c>
      <c r="M30" s="28" t="e">
        <f t="shared" ca="1" si="33"/>
        <v>#NAME?</v>
      </c>
      <c r="N30" s="28" t="e">
        <f t="shared" ca="1" si="34"/>
        <v>#NAME?</v>
      </c>
      <c r="O30" s="28" t="e">
        <f t="shared" ca="1" si="55"/>
        <v>#NAME?</v>
      </c>
      <c r="P30" s="28" t="e">
        <f t="shared" ca="1" si="56"/>
        <v>#NAME?</v>
      </c>
      <c r="Q30" s="28" t="e">
        <f t="shared" ca="1" si="57"/>
        <v>#NUM!</v>
      </c>
      <c r="R30" s="2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GX30" s="3" t="e">
        <f ca="1">GJ4/BH4</f>
        <v>#NAME?</v>
      </c>
    </row>
    <row r="31" spans="1:328">
      <c r="A31" s="24" t="e">
        <f t="shared" ca="1" si="72"/>
        <v>#NAME?</v>
      </c>
      <c r="C31" s="3">
        <f t="shared" si="73"/>
        <v>33.129999999999995</v>
      </c>
      <c r="D31" s="26">
        <f t="shared" si="74"/>
        <v>33.129999999999995</v>
      </c>
      <c r="E31" s="60"/>
      <c r="F31" s="28" t="e">
        <f t="shared" ca="1" si="26"/>
        <v>#NAME?</v>
      </c>
      <c r="G31" s="28" t="e">
        <f t="shared" ca="1" si="27"/>
        <v>#NAME?</v>
      </c>
      <c r="H31" s="28" t="e">
        <f t="shared" ca="1" si="28"/>
        <v>#NAME?</v>
      </c>
      <c r="I31" s="28" t="e">
        <f t="shared" ca="1" si="29"/>
        <v>#NAME?</v>
      </c>
      <c r="J31" s="28" t="e">
        <f t="shared" ca="1" si="30"/>
        <v>#NAME?</v>
      </c>
      <c r="K31" s="28" t="e">
        <f t="shared" ca="1" si="31"/>
        <v>#NAME?</v>
      </c>
      <c r="L31" s="28" t="e">
        <f t="shared" ca="1" si="32"/>
        <v>#NAME?</v>
      </c>
      <c r="M31" s="28" t="e">
        <f t="shared" ca="1" si="33"/>
        <v>#NAME?</v>
      </c>
      <c r="N31" s="28" t="e">
        <f t="shared" ca="1" si="34"/>
        <v>#NAME?</v>
      </c>
      <c r="O31" s="28" t="e">
        <f t="shared" ca="1" si="55"/>
        <v>#NAME?</v>
      </c>
      <c r="P31" s="28" t="e">
        <f t="shared" ca="1" si="56"/>
        <v>#NAME?</v>
      </c>
      <c r="Q31" s="28" t="e">
        <f t="shared" ca="1" si="57"/>
        <v>#NUM!</v>
      </c>
      <c r="R31" s="28"/>
    </row>
    <row r="32" spans="1:328">
      <c r="A32" s="24" t="e">
        <f t="shared" ca="1" si="72"/>
        <v>#NAME?</v>
      </c>
      <c r="C32" s="3">
        <f t="shared" si="73"/>
        <v>34.129999999999995</v>
      </c>
      <c r="D32" s="26">
        <f t="shared" si="74"/>
        <v>34.129999999999995</v>
      </c>
      <c r="E32" s="60"/>
      <c r="F32" s="28" t="e">
        <f t="shared" ca="1" si="26"/>
        <v>#NAME?</v>
      </c>
      <c r="G32" s="28" t="e">
        <f t="shared" ca="1" si="27"/>
        <v>#NAME?</v>
      </c>
      <c r="H32" s="28" t="e">
        <f t="shared" ca="1" si="28"/>
        <v>#NAME?</v>
      </c>
      <c r="I32" s="28" t="e">
        <f t="shared" ca="1" si="29"/>
        <v>#NAME?</v>
      </c>
      <c r="J32" s="28" t="e">
        <f t="shared" ca="1" si="30"/>
        <v>#NAME?</v>
      </c>
      <c r="K32" s="28" t="e">
        <f t="shared" ca="1" si="31"/>
        <v>#NAME?</v>
      </c>
      <c r="L32" s="28" t="e">
        <f t="shared" ca="1" si="32"/>
        <v>#NAME?</v>
      </c>
      <c r="M32" s="28" t="e">
        <f t="shared" ca="1" si="33"/>
        <v>#NAME?</v>
      </c>
      <c r="N32" s="28" t="e">
        <f t="shared" ca="1" si="34"/>
        <v>#NAME?</v>
      </c>
      <c r="O32" s="28" t="e">
        <f t="shared" ca="1" si="55"/>
        <v>#NAME?</v>
      </c>
      <c r="P32" s="28" t="e">
        <f t="shared" ca="1" si="56"/>
        <v>#NAME?</v>
      </c>
      <c r="Q32" s="28" t="e">
        <f t="shared" ca="1" si="57"/>
        <v>#NUM!</v>
      </c>
      <c r="R32" s="28"/>
    </row>
    <row r="33" spans="1:18">
      <c r="A33" s="24" t="e">
        <f t="shared" ca="1" si="72"/>
        <v>#NAME?</v>
      </c>
      <c r="C33" s="3">
        <f t="shared" si="73"/>
        <v>35.129999999999995</v>
      </c>
      <c r="D33" s="26">
        <f t="shared" si="74"/>
        <v>35.129999999999995</v>
      </c>
      <c r="E33" s="60"/>
      <c r="F33" s="28" t="e">
        <f t="shared" ca="1" si="26"/>
        <v>#NAME?</v>
      </c>
      <c r="G33" s="28" t="e">
        <f t="shared" ca="1" si="27"/>
        <v>#NAME?</v>
      </c>
      <c r="H33" s="28" t="e">
        <f t="shared" ca="1" si="28"/>
        <v>#NAME?</v>
      </c>
      <c r="I33" s="28" t="e">
        <f t="shared" ca="1" si="29"/>
        <v>#NAME?</v>
      </c>
      <c r="J33" s="28" t="e">
        <f t="shared" ca="1" si="30"/>
        <v>#NAME?</v>
      </c>
      <c r="K33" s="28" t="e">
        <f t="shared" ca="1" si="31"/>
        <v>#NAME?</v>
      </c>
      <c r="L33" s="28" t="e">
        <f t="shared" ca="1" si="32"/>
        <v>#NAME?</v>
      </c>
      <c r="M33" s="28" t="e">
        <f t="shared" ca="1" si="33"/>
        <v>#NAME?</v>
      </c>
      <c r="N33" s="28" t="e">
        <f t="shared" ca="1" si="34"/>
        <v>#NAME?</v>
      </c>
      <c r="O33" s="28" t="e">
        <f t="shared" ca="1" si="55"/>
        <v>#NAME?</v>
      </c>
      <c r="P33" s="28" t="e">
        <f t="shared" ca="1" si="56"/>
        <v>#NAME?</v>
      </c>
      <c r="Q33" s="28" t="e">
        <f t="shared" ca="1" si="57"/>
        <v>#NUM!</v>
      </c>
      <c r="R33" s="28"/>
    </row>
    <row r="34" spans="1:18">
      <c r="A34" s="24" t="e">
        <f t="shared" ca="1" si="72"/>
        <v>#NAME?</v>
      </c>
      <c r="C34" s="3">
        <f t="shared" si="73"/>
        <v>36.129999999999995</v>
      </c>
      <c r="D34" s="26">
        <f t="shared" si="74"/>
        <v>36.129999999999995</v>
      </c>
      <c r="E34" s="60"/>
      <c r="F34" s="28" t="e">
        <f t="shared" ca="1" si="26"/>
        <v>#NAME?</v>
      </c>
      <c r="G34" s="28" t="e">
        <f t="shared" ca="1" si="27"/>
        <v>#NAME?</v>
      </c>
      <c r="H34" s="28" t="e">
        <f t="shared" ca="1" si="28"/>
        <v>#NAME?</v>
      </c>
      <c r="I34" s="28" t="e">
        <f t="shared" ca="1" si="29"/>
        <v>#NAME?</v>
      </c>
      <c r="J34" s="28" t="e">
        <f t="shared" ca="1" si="30"/>
        <v>#NAME?</v>
      </c>
      <c r="K34" s="28" t="e">
        <f t="shared" ca="1" si="31"/>
        <v>#NAME?</v>
      </c>
      <c r="L34" s="28" t="e">
        <f t="shared" ca="1" si="32"/>
        <v>#NAME?</v>
      </c>
      <c r="M34" s="28" t="e">
        <f t="shared" ca="1" si="33"/>
        <v>#NAME?</v>
      </c>
      <c r="N34" s="28" t="e">
        <f t="shared" ca="1" si="34"/>
        <v>#NAME?</v>
      </c>
      <c r="O34" s="28" t="e">
        <f t="shared" ca="1" si="55"/>
        <v>#NAME?</v>
      </c>
      <c r="P34" s="28" t="e">
        <f t="shared" ca="1" si="56"/>
        <v>#NAME?</v>
      </c>
      <c r="Q34" s="28" t="e">
        <f t="shared" ca="1" si="57"/>
        <v>#NUM!</v>
      </c>
      <c r="R34" s="28"/>
    </row>
    <row r="35" spans="1:18">
      <c r="A35" s="24" t="e">
        <f t="shared" ca="1" si="72"/>
        <v>#NAME?</v>
      </c>
      <c r="C35" s="3">
        <f t="shared" si="73"/>
        <v>37.129999999999995</v>
      </c>
      <c r="D35" s="26">
        <f t="shared" si="74"/>
        <v>37.129999999999995</v>
      </c>
      <c r="E35" s="60"/>
      <c r="F35" s="28" t="e">
        <f t="shared" ca="1" si="26"/>
        <v>#NAME?</v>
      </c>
      <c r="G35" s="28" t="e">
        <f t="shared" ca="1" si="27"/>
        <v>#NAME?</v>
      </c>
      <c r="H35" s="28" t="e">
        <f t="shared" ca="1" si="28"/>
        <v>#NAME?</v>
      </c>
      <c r="I35" s="28" t="e">
        <f t="shared" ca="1" si="29"/>
        <v>#NAME?</v>
      </c>
      <c r="J35" s="28" t="e">
        <f t="shared" ca="1" si="30"/>
        <v>#NAME?</v>
      </c>
      <c r="K35" s="28" t="e">
        <f t="shared" ca="1" si="31"/>
        <v>#NAME?</v>
      </c>
      <c r="L35" s="28" t="e">
        <f t="shared" ca="1" si="32"/>
        <v>#NAME?</v>
      </c>
      <c r="M35" s="28" t="e">
        <f t="shared" ca="1" si="33"/>
        <v>#NAME?</v>
      </c>
      <c r="N35" s="28" t="e">
        <f t="shared" ca="1" si="34"/>
        <v>#NAME?</v>
      </c>
      <c r="O35" s="28" t="e">
        <f t="shared" ca="1" si="55"/>
        <v>#NAME?</v>
      </c>
      <c r="P35" s="28" t="e">
        <f t="shared" ca="1" si="56"/>
        <v>#NAME?</v>
      </c>
      <c r="Q35" s="28" t="e">
        <f t="shared" ca="1" si="57"/>
        <v>#NUM!</v>
      </c>
      <c r="R35" s="28"/>
    </row>
    <row r="36" spans="1:18">
      <c r="A36" s="24" t="e">
        <f t="shared" ca="1" si="72"/>
        <v>#NAME?</v>
      </c>
      <c r="C36" s="3">
        <f t="shared" si="73"/>
        <v>38.129999999999995</v>
      </c>
      <c r="D36" s="26">
        <f t="shared" si="74"/>
        <v>38.129999999999995</v>
      </c>
      <c r="E36" s="60"/>
      <c r="F36" s="28" t="e">
        <f t="shared" ca="1" si="26"/>
        <v>#NAME?</v>
      </c>
      <c r="G36" s="28" t="e">
        <f t="shared" ca="1" si="27"/>
        <v>#NAME?</v>
      </c>
      <c r="H36" s="28" t="e">
        <f t="shared" ca="1" si="28"/>
        <v>#NAME?</v>
      </c>
      <c r="I36" s="28" t="e">
        <f t="shared" ca="1" si="29"/>
        <v>#NAME?</v>
      </c>
      <c r="J36" s="28" t="e">
        <f t="shared" ca="1" si="30"/>
        <v>#NAME?</v>
      </c>
      <c r="K36" s="28" t="e">
        <f t="shared" ca="1" si="31"/>
        <v>#NAME?</v>
      </c>
      <c r="L36" s="28" t="e">
        <f t="shared" ca="1" si="32"/>
        <v>#NAME?</v>
      </c>
      <c r="M36" s="28" t="e">
        <f t="shared" ca="1" si="33"/>
        <v>#NAME?</v>
      </c>
      <c r="N36" s="28" t="e">
        <f t="shared" ca="1" si="34"/>
        <v>#NAME?</v>
      </c>
      <c r="O36" s="28" t="e">
        <f t="shared" ca="1" si="55"/>
        <v>#NAME?</v>
      </c>
      <c r="P36" s="28" t="e">
        <f t="shared" ca="1" si="56"/>
        <v>#NAME?</v>
      </c>
      <c r="Q36" s="28" t="e">
        <f t="shared" ca="1" si="57"/>
        <v>#NUM!</v>
      </c>
      <c r="R36" s="28"/>
    </row>
    <row r="37" spans="1:18">
      <c r="A37" s="24" t="e">
        <f t="shared" ca="1" si="72"/>
        <v>#NAME?</v>
      </c>
      <c r="C37" s="3">
        <f t="shared" si="73"/>
        <v>39.129999999999995</v>
      </c>
      <c r="D37" s="26">
        <f t="shared" si="74"/>
        <v>39.129999999999995</v>
      </c>
      <c r="E37" s="60"/>
      <c r="F37" s="28" t="e">
        <f t="shared" ca="1" si="26"/>
        <v>#NAME?</v>
      </c>
      <c r="G37" s="28" t="e">
        <f t="shared" ca="1" si="27"/>
        <v>#NAME?</v>
      </c>
      <c r="H37" s="28" t="e">
        <f t="shared" ca="1" si="28"/>
        <v>#NAME?</v>
      </c>
      <c r="I37" s="28" t="e">
        <f t="shared" ca="1" si="29"/>
        <v>#NAME?</v>
      </c>
      <c r="J37" s="28" t="e">
        <f t="shared" ca="1" si="30"/>
        <v>#NAME?</v>
      </c>
      <c r="K37" s="28" t="e">
        <f t="shared" ca="1" si="31"/>
        <v>#NAME?</v>
      </c>
      <c r="L37" s="28" t="e">
        <f t="shared" ca="1" si="32"/>
        <v>#NAME?</v>
      </c>
      <c r="M37" s="28" t="e">
        <f t="shared" ca="1" si="33"/>
        <v>#NAME?</v>
      </c>
      <c r="N37" s="28" t="e">
        <f t="shared" ca="1" si="34"/>
        <v>#NAME?</v>
      </c>
      <c r="O37" s="28" t="e">
        <f t="shared" ca="1" si="55"/>
        <v>#NAME?</v>
      </c>
      <c r="P37" s="28" t="e">
        <f t="shared" ca="1" si="56"/>
        <v>#NAME?</v>
      </c>
      <c r="Q37" s="28" t="e">
        <f t="shared" ca="1" si="57"/>
        <v>#NUM!</v>
      </c>
      <c r="R37" s="28"/>
    </row>
    <row r="38" spans="1:18">
      <c r="A38" s="24" t="e">
        <f t="shared" ca="1" si="72"/>
        <v>#NAME?</v>
      </c>
      <c r="C38" s="3">
        <f t="shared" si="73"/>
        <v>40.129999999999995</v>
      </c>
      <c r="D38" s="26">
        <f t="shared" si="74"/>
        <v>40.129999999999995</v>
      </c>
      <c r="E38" s="60"/>
      <c r="F38" s="28" t="e">
        <f t="shared" ca="1" si="26"/>
        <v>#NAME?</v>
      </c>
      <c r="G38" s="28" t="e">
        <f t="shared" ca="1" si="27"/>
        <v>#NAME?</v>
      </c>
      <c r="H38" s="28" t="e">
        <f t="shared" ca="1" si="28"/>
        <v>#NAME?</v>
      </c>
      <c r="I38" s="28" t="e">
        <f t="shared" ca="1" si="29"/>
        <v>#NAME?</v>
      </c>
      <c r="J38" s="28" t="e">
        <f t="shared" ca="1" si="30"/>
        <v>#NAME?</v>
      </c>
      <c r="K38" s="28" t="e">
        <f t="shared" ca="1" si="31"/>
        <v>#NAME?</v>
      </c>
      <c r="L38" s="28" t="e">
        <f t="shared" ca="1" si="32"/>
        <v>#NAME?</v>
      </c>
      <c r="M38" s="28" t="e">
        <f t="shared" ca="1" si="33"/>
        <v>#NAME?</v>
      </c>
      <c r="N38" s="28" t="e">
        <f t="shared" ca="1" si="34"/>
        <v>#NAME?</v>
      </c>
      <c r="O38" s="28" t="e">
        <f t="shared" ca="1" si="55"/>
        <v>#NAME?</v>
      </c>
      <c r="P38" s="28" t="e">
        <f t="shared" ca="1" si="56"/>
        <v>#NAME?</v>
      </c>
      <c r="Q38" s="28" t="e">
        <f t="shared" ca="1" si="57"/>
        <v>#NUM!</v>
      </c>
      <c r="R38" s="28"/>
    </row>
    <row r="39" spans="1:18">
      <c r="A39" s="24" t="e">
        <f t="shared" ca="1" si="72"/>
        <v>#NAME?</v>
      </c>
      <c r="C39" s="3">
        <f t="shared" si="73"/>
        <v>41.129999999999995</v>
      </c>
      <c r="D39" s="26">
        <f t="shared" si="74"/>
        <v>41.129999999999995</v>
      </c>
      <c r="E39" s="60"/>
      <c r="F39" s="28" t="e">
        <f t="shared" ca="1" si="26"/>
        <v>#NAME?</v>
      </c>
      <c r="G39" s="28" t="e">
        <f t="shared" ca="1" si="27"/>
        <v>#NAME?</v>
      </c>
      <c r="H39" s="28" t="e">
        <f t="shared" ca="1" si="28"/>
        <v>#NAME?</v>
      </c>
      <c r="I39" s="28" t="e">
        <f t="shared" ca="1" si="29"/>
        <v>#NAME?</v>
      </c>
      <c r="J39" s="28" t="e">
        <f t="shared" ca="1" si="30"/>
        <v>#NAME?</v>
      </c>
      <c r="K39" s="28" t="e">
        <f t="shared" ca="1" si="31"/>
        <v>#NAME?</v>
      </c>
      <c r="L39" s="28" t="e">
        <f t="shared" ca="1" si="32"/>
        <v>#NAME?</v>
      </c>
      <c r="M39" s="28" t="e">
        <f t="shared" ca="1" si="33"/>
        <v>#NAME?</v>
      </c>
      <c r="N39" s="28" t="e">
        <f t="shared" ca="1" si="34"/>
        <v>#NAME?</v>
      </c>
      <c r="O39" s="28" t="e">
        <f t="shared" ca="1" si="55"/>
        <v>#NAME?</v>
      </c>
      <c r="P39" s="28" t="e">
        <f t="shared" ca="1" si="56"/>
        <v>#NAME?</v>
      </c>
      <c r="Q39" s="28" t="e">
        <f t="shared" ca="1" si="57"/>
        <v>#NUM!</v>
      </c>
      <c r="R39" s="28"/>
    </row>
    <row r="40" spans="1:18">
      <c r="A40" s="24" t="e">
        <f t="shared" ca="1" si="72"/>
        <v>#NAME?</v>
      </c>
      <c r="C40" s="3">
        <f t="shared" si="73"/>
        <v>42.129999999999995</v>
      </c>
      <c r="D40" s="26">
        <f>D39+1</f>
        <v>42.129999999999995</v>
      </c>
      <c r="E40" s="60"/>
      <c r="F40" s="28" t="e">
        <f t="shared" ca="1" si="26"/>
        <v>#NAME?</v>
      </c>
      <c r="G40" s="28" t="e">
        <f t="shared" ca="1" si="27"/>
        <v>#NAME?</v>
      </c>
      <c r="H40" s="28" t="e">
        <f t="shared" ca="1" si="28"/>
        <v>#NAME?</v>
      </c>
      <c r="I40" s="28" t="e">
        <f t="shared" ca="1" si="29"/>
        <v>#NAME?</v>
      </c>
      <c r="J40" s="28" t="e">
        <f t="shared" ca="1" si="30"/>
        <v>#NAME?</v>
      </c>
      <c r="K40" s="28" t="e">
        <f t="shared" ca="1" si="31"/>
        <v>#NAME?</v>
      </c>
      <c r="L40" s="28" t="e">
        <f t="shared" ca="1" si="32"/>
        <v>#NAME?</v>
      </c>
      <c r="M40" s="28" t="e">
        <f t="shared" ca="1" si="33"/>
        <v>#NAME?</v>
      </c>
      <c r="N40" s="28" t="e">
        <f t="shared" ca="1" si="34"/>
        <v>#NAME?</v>
      </c>
      <c r="O40" s="28" t="e">
        <f t="shared" ca="1" si="55"/>
        <v>#NAME?</v>
      </c>
      <c r="P40" s="28" t="e">
        <f t="shared" ca="1" si="56"/>
        <v>#NAME?</v>
      </c>
      <c r="Q40" s="28" t="e">
        <f t="shared" ca="1" si="57"/>
        <v>#NUM!</v>
      </c>
      <c r="R40" s="28"/>
    </row>
    <row r="43" spans="1:18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8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75">G5</f>
        <v>2</v>
      </c>
      <c r="G82" s="39">
        <f t="shared" si="75"/>
        <v>3</v>
      </c>
      <c r="H82" s="39">
        <f t="shared" si="75"/>
        <v>4</v>
      </c>
      <c r="I82" s="39">
        <f t="shared" si="75"/>
        <v>5</v>
      </c>
      <c r="J82" s="39">
        <f>K5</f>
        <v>6</v>
      </c>
      <c r="K82" s="39">
        <f t="shared" si="75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76">D83</f>
        <v>1</v>
      </c>
      <c r="D83" s="35">
        <v>1</v>
      </c>
      <c r="E83" s="34" t="e">
        <f t="shared" ref="E83:E97" ca="1" si="77">$GR$3*B83+$GR$9</f>
        <v>#NAME?</v>
      </c>
      <c r="F83" s="34" t="e">
        <f t="shared" ref="F83:F97" ca="1" si="78">$GX$5*POWER(B83,2)+$GX$17*B83+$GX$30</f>
        <v>#NAME?</v>
      </c>
      <c r="G83" s="34" t="e">
        <f t="shared" ref="G83:G97" ca="1" si="79">$HA$3*POWER(B83,3)+$HA$5*POWER(B83,2)+$HA$7*B83+$HA$9</f>
        <v>#NAME?</v>
      </c>
      <c r="H83" s="34" t="e">
        <f t="shared" ref="H83:H97" ca="1" si="80">$HD$3*POWER(B83,4)+$HD$4*POWER(B83,3)+$HD$5*POWER(B83,2)+$HD$6*B83+$HD$7</f>
        <v>#NAME?</v>
      </c>
      <c r="I83" s="34" t="e">
        <f t="shared" ref="I83:I97" ca="1" si="81">$HG$3*POWER(B83,5)+$HG$4*POWER(B83,4)+$HG$5*POWER(B83,3)+$HG$6*POWER(B83,2)+$HG$7*B83+$HG$8</f>
        <v>#NAME?</v>
      </c>
      <c r="J83" s="34" t="e">
        <f t="shared" ref="J83:J97" ca="1" si="82">$HJ$3*POWER(B83,6)+$HJ$4*POWER(B83,5)+$HJ$5*POWER(B83,4)+$HJ$6*POWER(B83,3)+$HJ$7*POWER(B83,2)+$HJ$8*B83+$HJ$9</f>
        <v>#NAME?</v>
      </c>
      <c r="K83" s="34" t="e">
        <f t="shared" ref="K83:K97" ca="1" si="83">$HM$3*POWER(B83,7)+$HM$4*POWER(B83,6)+$HM$5*POWER(B83,5)+$HM$6*POWER(B83,4)+$HM$7*POWER(B83,3)+$HM$8*POWER(B83,2)+$HM$9*B83+$HM$10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76"/>
        <v>2</v>
      </c>
      <c r="D84" s="35">
        <v>2</v>
      </c>
      <c r="E84" s="34" t="e">
        <f t="shared" ca="1" si="77"/>
        <v>#NAME?</v>
      </c>
      <c r="F84" s="34" t="e">
        <f t="shared" ca="1" si="78"/>
        <v>#NAME?</v>
      </c>
      <c r="G84" s="34" t="e">
        <f t="shared" ca="1" si="79"/>
        <v>#NAME?</v>
      </c>
      <c r="H84" s="34" t="e">
        <f t="shared" ca="1" si="80"/>
        <v>#NAME?</v>
      </c>
      <c r="I84" s="34" t="e">
        <f t="shared" ca="1" si="81"/>
        <v>#NAME?</v>
      </c>
      <c r="J84" s="34" t="e">
        <f t="shared" ca="1" si="82"/>
        <v>#NAME?</v>
      </c>
      <c r="K84" s="34" t="e">
        <f t="shared" ca="1" si="83"/>
        <v>#NAME?</v>
      </c>
      <c r="L84" s="35" t="e">
        <f t="shared" ref="L84:L97" ca="1" si="84">ROUND(AVERAGE(E84:K84),0)</f>
        <v>#NAME?</v>
      </c>
      <c r="M84" s="35" t="e">
        <f t="shared" ref="M84:M97" ca="1" si="85">ROUND(AVERAGEIF(E84:K84,"&gt;0"),0)</f>
        <v>#DIV/0!</v>
      </c>
    </row>
    <row r="85" spans="2:13">
      <c r="B85" s="3">
        <f t="shared" si="76"/>
        <v>3</v>
      </c>
      <c r="D85" s="35">
        <v>3</v>
      </c>
      <c r="E85" s="34" t="e">
        <f t="shared" ca="1" si="77"/>
        <v>#NAME?</v>
      </c>
      <c r="F85" s="34" t="e">
        <f t="shared" ca="1" si="78"/>
        <v>#NAME?</v>
      </c>
      <c r="G85" s="34" t="e">
        <f t="shared" ca="1" si="79"/>
        <v>#NAME?</v>
      </c>
      <c r="H85" s="34" t="e">
        <f t="shared" ca="1" si="80"/>
        <v>#NAME?</v>
      </c>
      <c r="I85" s="34" t="e">
        <f t="shared" ca="1" si="81"/>
        <v>#NAME?</v>
      </c>
      <c r="J85" s="34" t="e">
        <f t="shared" ca="1" si="82"/>
        <v>#NAME?</v>
      </c>
      <c r="K85" s="34" t="e">
        <f t="shared" ca="1" si="83"/>
        <v>#NAME?</v>
      </c>
      <c r="L85" s="35" t="e">
        <f t="shared" ca="1" si="84"/>
        <v>#NAME?</v>
      </c>
      <c r="M85" s="35" t="e">
        <f t="shared" ca="1" si="85"/>
        <v>#DIV/0!</v>
      </c>
    </row>
    <row r="86" spans="2:13">
      <c r="B86" s="3">
        <f t="shared" si="76"/>
        <v>4</v>
      </c>
      <c r="D86" s="35">
        <v>4</v>
      </c>
      <c r="E86" s="34" t="e">
        <f t="shared" ca="1" si="77"/>
        <v>#NAME?</v>
      </c>
      <c r="F86" s="34" t="e">
        <f t="shared" ca="1" si="78"/>
        <v>#NAME?</v>
      </c>
      <c r="G86" s="34" t="e">
        <f t="shared" ca="1" si="79"/>
        <v>#NAME?</v>
      </c>
      <c r="H86" s="34" t="e">
        <f t="shared" ca="1" si="80"/>
        <v>#NAME?</v>
      </c>
      <c r="I86" s="34" t="e">
        <f t="shared" ca="1" si="81"/>
        <v>#NAME?</v>
      </c>
      <c r="J86" s="34" t="e">
        <f t="shared" ca="1" si="82"/>
        <v>#NAME?</v>
      </c>
      <c r="K86" s="34" t="e">
        <f t="shared" ca="1" si="83"/>
        <v>#NAME?</v>
      </c>
      <c r="L86" s="35" t="e">
        <f t="shared" ca="1" si="84"/>
        <v>#NAME?</v>
      </c>
      <c r="M86" s="35" t="e">
        <f t="shared" ca="1" si="85"/>
        <v>#DIV/0!</v>
      </c>
    </row>
    <row r="87" spans="2:13">
      <c r="B87" s="3">
        <f t="shared" si="76"/>
        <v>5</v>
      </c>
      <c r="D87" s="35">
        <v>5</v>
      </c>
      <c r="E87" s="34" t="e">
        <f t="shared" ca="1" si="77"/>
        <v>#NAME?</v>
      </c>
      <c r="F87" s="34" t="e">
        <f t="shared" ca="1" si="78"/>
        <v>#NAME?</v>
      </c>
      <c r="G87" s="34" t="e">
        <f t="shared" ca="1" si="79"/>
        <v>#NAME?</v>
      </c>
      <c r="H87" s="34" t="e">
        <f t="shared" ca="1" si="80"/>
        <v>#NAME?</v>
      </c>
      <c r="I87" s="34" t="e">
        <f t="shared" ca="1" si="81"/>
        <v>#NAME?</v>
      </c>
      <c r="J87" s="34" t="e">
        <f t="shared" ca="1" si="82"/>
        <v>#NAME?</v>
      </c>
      <c r="K87" s="34" t="e">
        <f t="shared" ca="1" si="83"/>
        <v>#NAME?</v>
      </c>
      <c r="L87" s="35" t="e">
        <f t="shared" ca="1" si="84"/>
        <v>#NAME?</v>
      </c>
      <c r="M87" s="35" t="e">
        <f t="shared" ca="1" si="85"/>
        <v>#DIV/0!</v>
      </c>
    </row>
    <row r="88" spans="2:13">
      <c r="B88" s="3">
        <f t="shared" si="76"/>
        <v>6</v>
      </c>
      <c r="D88" s="35">
        <v>6</v>
      </c>
      <c r="E88" s="34" t="e">
        <f t="shared" ca="1" si="77"/>
        <v>#NAME?</v>
      </c>
      <c r="F88" s="34" t="e">
        <f t="shared" ca="1" si="78"/>
        <v>#NAME?</v>
      </c>
      <c r="G88" s="34" t="e">
        <f t="shared" ca="1" si="79"/>
        <v>#NAME?</v>
      </c>
      <c r="H88" s="34" t="e">
        <f t="shared" ca="1" si="80"/>
        <v>#NAME?</v>
      </c>
      <c r="I88" s="34" t="e">
        <f t="shared" ca="1" si="81"/>
        <v>#NAME?</v>
      </c>
      <c r="J88" s="34" t="e">
        <f t="shared" ca="1" si="82"/>
        <v>#NAME?</v>
      </c>
      <c r="K88" s="34" t="e">
        <f t="shared" ca="1" si="83"/>
        <v>#NAME?</v>
      </c>
      <c r="L88" s="35" t="e">
        <f t="shared" ca="1" si="84"/>
        <v>#NAME?</v>
      </c>
      <c r="M88" s="35" t="e">
        <f t="shared" ca="1" si="85"/>
        <v>#DIV/0!</v>
      </c>
    </row>
    <row r="89" spans="2:13">
      <c r="B89" s="3">
        <f t="shared" si="76"/>
        <v>7</v>
      </c>
      <c r="D89" s="35">
        <v>7</v>
      </c>
      <c r="E89" s="34" t="e">
        <f t="shared" ca="1" si="77"/>
        <v>#NAME?</v>
      </c>
      <c r="F89" s="34" t="e">
        <f t="shared" ca="1" si="78"/>
        <v>#NAME?</v>
      </c>
      <c r="G89" s="34" t="e">
        <f t="shared" ca="1" si="79"/>
        <v>#NAME?</v>
      </c>
      <c r="H89" s="34" t="e">
        <f t="shared" ca="1" si="80"/>
        <v>#NAME?</v>
      </c>
      <c r="I89" s="34" t="e">
        <f t="shared" ca="1" si="81"/>
        <v>#NAME?</v>
      </c>
      <c r="J89" s="34" t="e">
        <f t="shared" ca="1" si="82"/>
        <v>#NAME?</v>
      </c>
      <c r="K89" s="34" t="e">
        <f t="shared" ca="1" si="83"/>
        <v>#NAME?</v>
      </c>
      <c r="L89" s="35" t="e">
        <f t="shared" ca="1" si="84"/>
        <v>#NAME?</v>
      </c>
      <c r="M89" s="35" t="e">
        <f t="shared" ca="1" si="85"/>
        <v>#DIV/0!</v>
      </c>
    </row>
    <row r="90" spans="2:13">
      <c r="B90" s="3">
        <f t="shared" si="76"/>
        <v>8</v>
      </c>
      <c r="D90" s="35">
        <v>8</v>
      </c>
      <c r="E90" s="34" t="e">
        <f t="shared" ca="1" si="77"/>
        <v>#NAME?</v>
      </c>
      <c r="F90" s="34" t="e">
        <f t="shared" ca="1" si="78"/>
        <v>#NAME?</v>
      </c>
      <c r="G90" s="34" t="e">
        <f t="shared" ca="1" si="79"/>
        <v>#NAME?</v>
      </c>
      <c r="H90" s="34" t="e">
        <f t="shared" ca="1" si="80"/>
        <v>#NAME?</v>
      </c>
      <c r="I90" s="34" t="e">
        <f t="shared" ca="1" si="81"/>
        <v>#NAME?</v>
      </c>
      <c r="J90" s="34" t="e">
        <f t="shared" ca="1" si="82"/>
        <v>#NAME?</v>
      </c>
      <c r="K90" s="34" t="e">
        <f t="shared" ca="1" si="83"/>
        <v>#NAME?</v>
      </c>
      <c r="L90" s="35" t="e">
        <f t="shared" ca="1" si="84"/>
        <v>#NAME?</v>
      </c>
      <c r="M90" s="35" t="e">
        <f t="shared" ca="1" si="85"/>
        <v>#DIV/0!</v>
      </c>
    </row>
    <row r="91" spans="2:13">
      <c r="B91" s="3">
        <f t="shared" si="76"/>
        <v>9</v>
      </c>
      <c r="D91" s="35">
        <v>9</v>
      </c>
      <c r="E91" s="34" t="e">
        <f t="shared" ca="1" si="77"/>
        <v>#NAME?</v>
      </c>
      <c r="F91" s="34" t="e">
        <f t="shared" ca="1" si="78"/>
        <v>#NAME?</v>
      </c>
      <c r="G91" s="34" t="e">
        <f t="shared" ca="1" si="79"/>
        <v>#NAME?</v>
      </c>
      <c r="H91" s="34" t="e">
        <f t="shared" ca="1" si="80"/>
        <v>#NAME?</v>
      </c>
      <c r="I91" s="34" t="e">
        <f t="shared" ca="1" si="81"/>
        <v>#NAME?</v>
      </c>
      <c r="J91" s="34" t="e">
        <f t="shared" ca="1" si="82"/>
        <v>#NAME?</v>
      </c>
      <c r="K91" s="34" t="e">
        <f t="shared" ca="1" si="83"/>
        <v>#NAME?</v>
      </c>
      <c r="L91" s="35" t="e">
        <f t="shared" ca="1" si="84"/>
        <v>#NAME?</v>
      </c>
      <c r="M91" s="35" t="e">
        <f t="shared" ca="1" si="85"/>
        <v>#DIV/0!</v>
      </c>
    </row>
    <row r="92" spans="2:13">
      <c r="B92" s="3">
        <f t="shared" si="76"/>
        <v>10</v>
      </c>
      <c r="D92" s="35">
        <v>10</v>
      </c>
      <c r="E92" s="34" t="e">
        <f t="shared" ca="1" si="77"/>
        <v>#NAME?</v>
      </c>
      <c r="F92" s="34" t="e">
        <f t="shared" ca="1" si="78"/>
        <v>#NAME?</v>
      </c>
      <c r="G92" s="34" t="e">
        <f t="shared" ca="1" si="79"/>
        <v>#NAME?</v>
      </c>
      <c r="H92" s="34" t="e">
        <f t="shared" ca="1" si="80"/>
        <v>#NAME?</v>
      </c>
      <c r="I92" s="34" t="e">
        <f t="shared" ca="1" si="81"/>
        <v>#NAME?</v>
      </c>
      <c r="J92" s="34" t="e">
        <f t="shared" ca="1" si="82"/>
        <v>#NAME?</v>
      </c>
      <c r="K92" s="34" t="e">
        <f t="shared" ca="1" si="83"/>
        <v>#NAME?</v>
      </c>
      <c r="L92" s="35" t="e">
        <f t="shared" ca="1" si="84"/>
        <v>#NAME?</v>
      </c>
      <c r="M92" s="35" t="e">
        <f t="shared" ca="1" si="85"/>
        <v>#DIV/0!</v>
      </c>
    </row>
    <row r="93" spans="2:13">
      <c r="B93" s="3">
        <f t="shared" si="76"/>
        <v>11</v>
      </c>
      <c r="D93" s="35">
        <v>11</v>
      </c>
      <c r="E93" s="34" t="e">
        <f t="shared" ca="1" si="77"/>
        <v>#NAME?</v>
      </c>
      <c r="F93" s="34" t="e">
        <f t="shared" ca="1" si="78"/>
        <v>#NAME?</v>
      </c>
      <c r="G93" s="34" t="e">
        <f t="shared" ca="1" si="79"/>
        <v>#NAME?</v>
      </c>
      <c r="H93" s="34" t="e">
        <f t="shared" ca="1" si="80"/>
        <v>#NAME?</v>
      </c>
      <c r="I93" s="34" t="e">
        <f t="shared" ca="1" si="81"/>
        <v>#NAME?</v>
      </c>
      <c r="J93" s="34" t="e">
        <f t="shared" ca="1" si="82"/>
        <v>#NAME?</v>
      </c>
      <c r="K93" s="34" t="e">
        <f t="shared" ca="1" si="83"/>
        <v>#NAME?</v>
      </c>
      <c r="L93" s="35" t="e">
        <f t="shared" ca="1" si="84"/>
        <v>#NAME?</v>
      </c>
      <c r="M93" s="35" t="e">
        <f t="shared" ca="1" si="85"/>
        <v>#DIV/0!</v>
      </c>
    </row>
    <row r="94" spans="2:13">
      <c r="B94" s="3">
        <f t="shared" si="76"/>
        <v>12</v>
      </c>
      <c r="D94" s="35">
        <v>12</v>
      </c>
      <c r="E94" s="34" t="e">
        <f t="shared" ca="1" si="77"/>
        <v>#NAME?</v>
      </c>
      <c r="F94" s="34" t="e">
        <f t="shared" ca="1" si="78"/>
        <v>#NAME?</v>
      </c>
      <c r="G94" s="34" t="e">
        <f t="shared" ca="1" si="79"/>
        <v>#NAME?</v>
      </c>
      <c r="H94" s="34" t="e">
        <f t="shared" ca="1" si="80"/>
        <v>#NAME?</v>
      </c>
      <c r="I94" s="34" t="e">
        <f t="shared" ca="1" si="81"/>
        <v>#NAME?</v>
      </c>
      <c r="J94" s="34" t="e">
        <f t="shared" ca="1" si="82"/>
        <v>#NAME?</v>
      </c>
      <c r="K94" s="34" t="e">
        <f t="shared" ca="1" si="83"/>
        <v>#NAME?</v>
      </c>
      <c r="L94" s="35" t="e">
        <f t="shared" ca="1" si="84"/>
        <v>#NAME?</v>
      </c>
      <c r="M94" s="35" t="e">
        <f t="shared" ca="1" si="85"/>
        <v>#DIV/0!</v>
      </c>
    </row>
    <row r="95" spans="2:13" ht="13.5" thickBot="1">
      <c r="B95" s="3">
        <f t="shared" si="76"/>
        <v>13</v>
      </c>
      <c r="D95" s="37">
        <v>13</v>
      </c>
      <c r="E95" s="36" t="e">
        <f t="shared" ca="1" si="77"/>
        <v>#NAME?</v>
      </c>
      <c r="F95" s="36" t="e">
        <f t="shared" ca="1" si="78"/>
        <v>#NAME?</v>
      </c>
      <c r="G95" s="36" t="e">
        <f t="shared" ca="1" si="79"/>
        <v>#NAME?</v>
      </c>
      <c r="H95" s="36" t="e">
        <f t="shared" ca="1" si="80"/>
        <v>#NAME?</v>
      </c>
      <c r="I95" s="36" t="e">
        <f t="shared" ca="1" si="81"/>
        <v>#NAME?</v>
      </c>
      <c r="J95" s="36" t="e">
        <f t="shared" ca="1" si="82"/>
        <v>#NAME?</v>
      </c>
      <c r="K95" s="36" t="e">
        <f t="shared" ca="1" si="83"/>
        <v>#NAME?</v>
      </c>
      <c r="L95" s="37" t="e">
        <f t="shared" ca="1" si="84"/>
        <v>#NAME?</v>
      </c>
      <c r="M95" s="37" t="e">
        <f t="shared" ca="1" si="85"/>
        <v>#DIV/0!</v>
      </c>
    </row>
    <row r="96" spans="2:13" ht="14.25" thickTop="1" thickBot="1">
      <c r="D96" s="37">
        <v>14</v>
      </c>
      <c r="E96" s="36" t="e">
        <f t="shared" ca="1" si="77"/>
        <v>#NAME?</v>
      </c>
      <c r="F96" s="36" t="e">
        <f t="shared" ca="1" si="78"/>
        <v>#NAME?</v>
      </c>
      <c r="G96" s="36" t="e">
        <f t="shared" ca="1" si="79"/>
        <v>#NAME?</v>
      </c>
      <c r="H96" s="36" t="e">
        <f t="shared" ca="1" si="80"/>
        <v>#NAME?</v>
      </c>
      <c r="I96" s="36" t="e">
        <f t="shared" ca="1" si="81"/>
        <v>#NAME?</v>
      </c>
      <c r="J96" s="36" t="e">
        <f t="shared" ca="1" si="82"/>
        <v>#NAME?</v>
      </c>
      <c r="K96" s="36" t="e">
        <f t="shared" ca="1" si="83"/>
        <v>#NAME?</v>
      </c>
      <c r="L96" s="37" t="e">
        <f t="shared" ca="1" si="84"/>
        <v>#NAME?</v>
      </c>
      <c r="M96" s="37" t="e">
        <f t="shared" ca="1" si="85"/>
        <v>#DIV/0!</v>
      </c>
    </row>
    <row r="97" spans="4:13" ht="14.25" thickTop="1" thickBot="1">
      <c r="D97" s="37">
        <v>15</v>
      </c>
      <c r="E97" s="36" t="e">
        <f t="shared" ca="1" si="77"/>
        <v>#NAME?</v>
      </c>
      <c r="F97" s="36" t="e">
        <f t="shared" ca="1" si="78"/>
        <v>#NAME?</v>
      </c>
      <c r="G97" s="36" t="e">
        <f t="shared" ca="1" si="79"/>
        <v>#NAME?</v>
      </c>
      <c r="H97" s="36" t="e">
        <f t="shared" ca="1" si="80"/>
        <v>#NAME?</v>
      </c>
      <c r="I97" s="36" t="e">
        <f t="shared" ca="1" si="81"/>
        <v>#NAME?</v>
      </c>
      <c r="J97" s="36" t="e">
        <f t="shared" ca="1" si="82"/>
        <v>#NAME?</v>
      </c>
      <c r="K97" s="36" t="e">
        <f t="shared" ca="1" si="83"/>
        <v>#NAME?</v>
      </c>
      <c r="L97" s="37" t="e">
        <f t="shared" ca="1" si="84"/>
        <v>#NAME?</v>
      </c>
      <c r="M97" s="37" t="e">
        <f t="shared" ca="1" si="85"/>
        <v>#DIV/0!</v>
      </c>
    </row>
    <row r="98" spans="4:13" ht="13.5" thickTop="1"/>
  </sheetData>
  <mergeCells count="1">
    <mergeCell ref="JH4:JK4"/>
  </mergeCells>
  <conditionalFormatting sqref="L83:M83">
    <cfRule type="cellIs" dxfId="11" priority="2" operator="notEqual">
      <formula>$M$83</formula>
    </cfRule>
  </conditionalFormatting>
  <conditionalFormatting sqref="L84:M84">
    <cfRule type="cellIs" dxfId="10" priority="1" operator="notEqual">
      <formula>$M$84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T98"/>
  <sheetViews>
    <sheetView topLeftCell="A2" zoomScale="130" zoomScaleNormal="130" workbookViewId="0">
      <selection activeCell="D2" sqref="D2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7" width="30.85546875" style="3" customWidth="1"/>
    <col min="18" max="18" width="86.140625" style="3" bestFit="1" customWidth="1"/>
    <col min="19" max="19" width="34.140625" style="3" bestFit="1" customWidth="1"/>
    <col min="20" max="20" width="32.85546875" style="3" bestFit="1" customWidth="1"/>
    <col min="21" max="21" width="31.7109375" style="3" bestFit="1" customWidth="1"/>
    <col min="22" max="27" width="28.5703125" style="3" customWidth="1"/>
    <col min="28" max="28" width="24.140625" style="3" customWidth="1"/>
    <col min="29" max="29" width="22.7109375" style="3" customWidth="1"/>
    <col min="30" max="30" width="19.85546875" style="3" customWidth="1"/>
    <col min="31" max="31" width="22" style="3" customWidth="1"/>
    <col min="32" max="32" width="22.7109375" style="3" customWidth="1"/>
    <col min="33" max="33" width="24.7109375" style="3" customWidth="1"/>
    <col min="34" max="34" width="12.5703125" style="3" bestFit="1" customWidth="1"/>
    <col min="35" max="37" width="11.42578125" style="3"/>
    <col min="38" max="38" width="12.28515625" style="3" bestFit="1" customWidth="1"/>
    <col min="39" max="39" width="12.28515625" style="3" customWidth="1"/>
    <col min="40" max="40" width="31.28515625" style="3" bestFit="1" customWidth="1"/>
    <col min="41" max="41" width="30.140625" style="3" bestFit="1" customWidth="1"/>
    <col min="42" max="42" width="18.85546875" style="3" bestFit="1" customWidth="1"/>
    <col min="43" max="43" width="17.85546875" style="3" bestFit="1" customWidth="1"/>
    <col min="44" max="44" width="16" style="3" bestFit="1" customWidth="1"/>
    <col min="45" max="45" width="15" style="3" bestFit="1" customWidth="1"/>
    <col min="46" max="46" width="13.85546875" style="3" bestFit="1" customWidth="1"/>
    <col min="47" max="47" width="12.28515625" style="3" customWidth="1"/>
    <col min="48" max="50" width="11.42578125" style="3"/>
    <col min="51" max="51" width="11.42578125" style="3" customWidth="1"/>
    <col min="52" max="52" width="116.140625" style="3" bestFit="1" customWidth="1"/>
    <col min="53" max="53" width="39.85546875" style="3" bestFit="1" customWidth="1"/>
    <col min="54" max="54" width="38.85546875" style="3" bestFit="1" customWidth="1"/>
    <col min="55" max="55" width="37.85546875" style="3" bestFit="1" customWidth="1"/>
    <col min="56" max="56" width="39.85546875" style="3" bestFit="1" customWidth="1"/>
    <col min="57" max="57" width="30.28515625" style="3" bestFit="1" customWidth="1"/>
    <col min="58" max="58" width="26.28515625" style="3" bestFit="1" customWidth="1"/>
    <col min="59" max="59" width="25.140625" style="3" bestFit="1" customWidth="1"/>
    <col min="60" max="60" width="24.140625" style="3" bestFit="1" customWidth="1"/>
    <col min="61" max="61" width="21.28515625" style="3" bestFit="1" customWidth="1"/>
    <col min="62" max="62" width="20.140625" style="3" bestFit="1" customWidth="1"/>
    <col min="63" max="63" width="11.42578125" style="3"/>
    <col min="64" max="64" width="35.7109375" style="3" bestFit="1" customWidth="1"/>
    <col min="65" max="65" width="39.85546875" style="3" bestFit="1" customWidth="1"/>
    <col min="66" max="66" width="38.85546875" style="3" bestFit="1" customWidth="1"/>
    <col min="67" max="67" width="37.85546875" style="3" bestFit="1" customWidth="1"/>
    <col min="68" max="68" width="39.85546875" style="3" bestFit="1" customWidth="1"/>
    <col min="69" max="69" width="30.28515625" style="3" bestFit="1" customWidth="1"/>
    <col min="70" max="70" width="26.28515625" style="3" bestFit="1" customWidth="1"/>
    <col min="71" max="71" width="25.140625" style="3" bestFit="1" customWidth="1"/>
    <col min="72" max="72" width="24.140625" style="3" bestFit="1" customWidth="1"/>
    <col min="73" max="73" width="21.28515625" style="3" bestFit="1" customWidth="1"/>
    <col min="74" max="74" width="20.140625" style="3" bestFit="1" customWidth="1"/>
    <col min="75" max="75" width="20.140625" style="3" customWidth="1"/>
    <col min="76" max="76" width="35.7109375" style="3" bestFit="1" customWidth="1"/>
    <col min="77" max="77" width="27.85546875" style="3" bestFit="1" customWidth="1"/>
    <col min="78" max="78" width="61.7109375" style="3" bestFit="1" customWidth="1"/>
    <col min="79" max="79" width="50.7109375" style="3" bestFit="1" customWidth="1"/>
    <col min="80" max="80" width="40.28515625" style="3" bestFit="1" customWidth="1"/>
    <col min="81" max="81" width="30.28515625" style="3" bestFit="1" customWidth="1"/>
    <col min="82" max="82" width="26.28515625" style="3" bestFit="1" customWidth="1"/>
    <col min="83" max="83" width="25.140625" style="3" bestFit="1" customWidth="1"/>
    <col min="84" max="84" width="24.140625" style="3" bestFit="1" customWidth="1"/>
    <col min="85" max="85" width="21.28515625" style="3" bestFit="1" customWidth="1"/>
    <col min="86" max="86" width="20.140625" style="3" bestFit="1" customWidth="1"/>
    <col min="87" max="87" width="11.42578125" style="3"/>
    <col min="88" max="88" width="110.85546875" style="3" bestFit="1" customWidth="1"/>
    <col min="89" max="89" width="112.85546875" style="3" bestFit="1" customWidth="1"/>
    <col min="90" max="90" width="25.140625" style="3" bestFit="1" customWidth="1"/>
    <col min="91" max="91" width="50.7109375" style="3" bestFit="1" customWidth="1"/>
    <col min="92" max="92" width="40.28515625" style="3" bestFit="1" customWidth="1"/>
    <col min="93" max="93" width="30.28515625" style="3" bestFit="1" customWidth="1"/>
    <col min="94" max="94" width="26.28515625" style="3" bestFit="1" customWidth="1"/>
    <col min="95" max="95" width="25.140625" style="3" bestFit="1" customWidth="1"/>
    <col min="96" max="96" width="24.140625" style="3" bestFit="1" customWidth="1"/>
    <col min="97" max="97" width="21.28515625" style="3" bestFit="1" customWidth="1"/>
    <col min="98" max="98" width="20.140625" style="3" bestFit="1" customWidth="1"/>
    <col min="99" max="99" width="11.42578125" style="3"/>
    <col min="100" max="100" width="112.85546875" style="3" bestFit="1" customWidth="1"/>
    <col min="101" max="101" width="112.140625" style="3" bestFit="1" customWidth="1"/>
    <col min="102" max="102" width="59.140625" style="3" bestFit="1" customWidth="1"/>
    <col min="103" max="103" width="25.140625" style="3" bestFit="1" customWidth="1"/>
    <col min="104" max="104" width="40.28515625" style="3" bestFit="1" customWidth="1"/>
    <col min="105" max="105" width="30.28515625" style="3" bestFit="1" customWidth="1"/>
    <col min="106" max="106" width="26.28515625" style="3" bestFit="1" customWidth="1"/>
    <col min="107" max="107" width="25.140625" style="3" bestFit="1" customWidth="1"/>
    <col min="108" max="108" width="24.140625" style="3" bestFit="1" customWidth="1"/>
    <col min="109" max="109" width="21.28515625" style="3" bestFit="1" customWidth="1"/>
    <col min="110" max="110" width="20.140625" style="3" bestFit="1" customWidth="1"/>
    <col min="111" max="111" width="11.42578125" style="3"/>
    <col min="112" max="112" width="112.140625" style="3" bestFit="1" customWidth="1"/>
    <col min="113" max="113" width="73.5703125" style="3" bestFit="1" customWidth="1"/>
    <col min="114" max="114" width="59.42578125" style="3" bestFit="1" customWidth="1"/>
    <col min="115" max="115" width="47.28515625" style="3" bestFit="1" customWidth="1"/>
    <col min="116" max="116" width="24.140625" style="3" bestFit="1" customWidth="1"/>
    <col min="117" max="117" width="30.28515625" style="3" bestFit="1" customWidth="1"/>
    <col min="118" max="118" width="26.28515625" style="3" bestFit="1" customWidth="1"/>
    <col min="119" max="119" width="25.140625" style="3" bestFit="1" customWidth="1"/>
    <col min="120" max="120" width="24.140625" style="3" bestFit="1" customWidth="1"/>
    <col min="121" max="121" width="21.28515625" style="3" bestFit="1" customWidth="1"/>
    <col min="122" max="122" width="20.140625" style="3" bestFit="1" customWidth="1"/>
    <col min="123" max="123" width="11.42578125" style="3"/>
    <col min="124" max="124" width="112.85546875" style="3" bestFit="1" customWidth="1"/>
    <col min="125" max="125" width="112.140625" style="3" bestFit="1" customWidth="1"/>
    <col min="126" max="126" width="61.28515625" style="3" bestFit="1" customWidth="1"/>
    <col min="127" max="127" width="49.140625" style="3" bestFit="1" customWidth="1"/>
    <col min="128" max="128" width="37" style="3" bestFit="1" customWidth="1"/>
    <col min="129" max="129" width="22.28515625" style="3" bestFit="1" customWidth="1"/>
    <col min="130" max="130" width="26.28515625" style="3" bestFit="1" customWidth="1"/>
    <col min="131" max="131" width="25.140625" style="3" bestFit="1" customWidth="1"/>
    <col min="132" max="132" width="24.140625" style="3" bestFit="1" customWidth="1"/>
    <col min="133" max="133" width="21.28515625" style="3" bestFit="1" customWidth="1"/>
    <col min="134" max="134" width="20.140625" style="3" bestFit="1" customWidth="1"/>
    <col min="135" max="135" width="11.42578125" style="3"/>
    <col min="136" max="136" width="112.140625" style="3" bestFit="1" customWidth="1"/>
    <col min="137" max="137" width="112.85546875" style="3" bestFit="1" customWidth="1"/>
    <col min="138" max="138" width="61.7109375" style="3" bestFit="1" customWidth="1"/>
    <col min="139" max="139" width="49.42578125" style="3" bestFit="1" customWidth="1"/>
    <col min="140" max="140" width="37.28515625" style="3" bestFit="1" customWidth="1"/>
    <col min="141" max="141" width="27.85546875" style="3" bestFit="1" customWidth="1"/>
    <col min="142" max="142" width="22.7109375" style="3" bestFit="1" customWidth="1"/>
    <col min="143" max="143" width="25.140625" style="3" bestFit="1" customWidth="1"/>
    <col min="144" max="144" width="24.140625" style="3" bestFit="1" customWidth="1"/>
    <col min="145" max="145" width="21.28515625" style="3" bestFit="1" customWidth="1"/>
    <col min="146" max="146" width="20.140625" style="3" bestFit="1" customWidth="1"/>
    <col min="147" max="147" width="11.42578125" style="3"/>
    <col min="148" max="148" width="112.85546875" style="3" bestFit="1" customWidth="1"/>
    <col min="149" max="149" width="112.140625" style="3" bestFit="1" customWidth="1"/>
    <col min="150" max="150" width="63.5703125" style="3" bestFit="1" customWidth="1"/>
    <col min="151" max="151" width="49.5703125" style="3" bestFit="1" customWidth="1"/>
    <col min="152" max="152" width="39.140625" style="3" bestFit="1" customWidth="1"/>
    <col min="153" max="153" width="29.28515625" style="3" bestFit="1" customWidth="1"/>
    <col min="154" max="154" width="26.28515625" style="3" bestFit="1" customWidth="1"/>
    <col min="155" max="155" width="22.7109375" style="3" bestFit="1" customWidth="1"/>
    <col min="156" max="156" width="24.140625" style="3" bestFit="1" customWidth="1"/>
    <col min="157" max="157" width="21.28515625" style="3" bestFit="1" customWidth="1"/>
    <col min="158" max="158" width="20.140625" style="3" bestFit="1" customWidth="1"/>
    <col min="159" max="159" width="11.42578125" style="3"/>
    <col min="160" max="160" width="112.140625" style="3" bestFit="1" customWidth="1"/>
    <col min="161" max="161" width="112.85546875" style="3" bestFit="1" customWidth="1"/>
    <col min="162" max="162" width="63.85546875" style="3" bestFit="1" customWidth="1"/>
    <col min="163" max="163" width="51.7109375" style="3" bestFit="1" customWidth="1"/>
    <col min="164" max="164" width="39.5703125" style="3" bestFit="1" customWidth="1"/>
    <col min="165" max="165" width="29.5703125" style="3" bestFit="1" customWidth="1"/>
    <col min="166" max="166" width="26.28515625" style="3" bestFit="1" customWidth="1"/>
    <col min="167" max="167" width="25.140625" style="3" bestFit="1" customWidth="1"/>
    <col min="168" max="168" width="22.7109375" style="3" bestFit="1" customWidth="1"/>
    <col min="169" max="169" width="21.28515625" style="3" bestFit="1" customWidth="1"/>
    <col min="170" max="170" width="20.140625" style="3" bestFit="1" customWidth="1"/>
    <col min="171" max="171" width="11.42578125" style="3"/>
    <col min="172" max="172" width="112.85546875" style="3" bestFit="1" customWidth="1"/>
    <col min="173" max="173" width="112.140625" style="3" bestFit="1" customWidth="1"/>
    <col min="174" max="174" width="64.5703125" style="3" bestFit="1" customWidth="1"/>
    <col min="175" max="175" width="52.42578125" style="3" bestFit="1" customWidth="1"/>
    <col min="176" max="176" width="41.42578125" style="3" bestFit="1" customWidth="1"/>
    <col min="177" max="177" width="30.28515625" style="3" bestFit="1" customWidth="1"/>
    <col min="178" max="178" width="26.28515625" style="3" bestFit="1" customWidth="1"/>
    <col min="179" max="179" width="25.140625" style="3" bestFit="1" customWidth="1"/>
    <col min="180" max="180" width="24.140625" style="3" bestFit="1" customWidth="1"/>
    <col min="181" max="181" width="22.7109375" style="3" bestFit="1" customWidth="1"/>
    <col min="182" max="182" width="20.140625" style="3" bestFit="1" customWidth="1"/>
    <col min="183" max="183" width="11.42578125" style="3"/>
    <col min="184" max="184" width="112.140625" style="3" bestFit="1" customWidth="1"/>
    <col min="185" max="185" width="112.85546875" style="3" bestFit="1" customWidth="1"/>
    <col min="186" max="186" width="63.85546875" style="3" bestFit="1" customWidth="1"/>
    <col min="187" max="187" width="51.7109375" style="3" bestFit="1" customWidth="1"/>
    <col min="188" max="188" width="39.5703125" style="3" bestFit="1" customWidth="1"/>
    <col min="189" max="189" width="28.5703125" style="3" bestFit="1" customWidth="1"/>
    <col min="190" max="190" width="26.28515625" style="3" bestFit="1" customWidth="1"/>
    <col min="191" max="191" width="25.140625" style="3" bestFit="1" customWidth="1"/>
    <col min="192" max="192" width="24.140625" style="3" bestFit="1" customWidth="1"/>
    <col min="193" max="193" width="21.28515625" style="3" bestFit="1" customWidth="1"/>
    <col min="194" max="194" width="22.7109375" style="3" bestFit="1" customWidth="1"/>
    <col min="195" max="220" width="11.42578125" style="3"/>
    <col min="221" max="221" width="13" style="3" bestFit="1" customWidth="1"/>
    <col min="222" max="226" width="11.42578125" style="3"/>
    <col min="227" max="227" width="13.7109375" style="3" bestFit="1" customWidth="1"/>
    <col min="228" max="229" width="11.42578125" style="3"/>
    <col min="230" max="230" width="13.7109375" style="3" bestFit="1" customWidth="1"/>
    <col min="231" max="233" width="11.42578125" style="3"/>
    <col min="234" max="234" width="16" style="3" bestFit="1" customWidth="1"/>
    <col min="235" max="235" width="20" style="3" bestFit="1" customWidth="1"/>
    <col min="236" max="237" width="12.28515625" style="3" bestFit="1" customWidth="1"/>
    <col min="238" max="243" width="11.5703125" style="3" bestFit="1" customWidth="1"/>
    <col min="244" max="245" width="11.42578125" style="3"/>
    <col min="246" max="246" width="28" style="3" customWidth="1"/>
    <col min="247" max="254" width="27.7109375" style="3" bestFit="1" customWidth="1"/>
    <col min="255" max="256" width="11.42578125" style="3"/>
    <col min="257" max="257" width="27.42578125" style="3" customWidth="1"/>
    <col min="258" max="265" width="27.7109375" style="3" bestFit="1" customWidth="1"/>
    <col min="266" max="267" width="11.42578125" style="3"/>
    <col min="268" max="268" width="27.5703125" style="3" customWidth="1"/>
    <col min="269" max="276" width="27.7109375" style="3" bestFit="1" customWidth="1"/>
    <col min="277" max="278" width="11.42578125" style="3"/>
    <col min="279" max="279" width="25.140625" style="3" customWidth="1"/>
    <col min="280" max="308" width="11.42578125" style="3"/>
    <col min="309" max="309" width="13.28515625" style="3" customWidth="1"/>
    <col min="310" max="310" width="12" style="3" bestFit="1" customWidth="1"/>
    <col min="311" max="315" width="12" style="3" customWidth="1"/>
    <col min="316" max="322" width="11.42578125" style="3"/>
    <col min="323" max="323" width="12.5703125" style="3" bestFit="1" customWidth="1"/>
    <col min="324" max="16384" width="11.42578125" style="3"/>
  </cols>
  <sheetData>
    <row r="1" spans="1:332">
      <c r="A1" s="1" t="s">
        <v>0</v>
      </c>
      <c r="B1" s="2">
        <f>B4</f>
        <v>8</v>
      </c>
      <c r="D1" s="51" t="e">
        <f ca="1">MEDIAN(G1:L1)</f>
        <v>#NAME?</v>
      </c>
      <c r="G1" s="51" t="e">
        <f ca="1">F2-G2</f>
        <v>#NAME?</v>
      </c>
      <c r="H1" s="51" t="e">
        <f t="shared" ref="H1:N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O1" s="51" t="e">
        <f t="shared" ref="O1" ca="1" si="1">N2-O2</f>
        <v>#NAME?</v>
      </c>
      <c r="P1" s="51" t="e">
        <f t="shared" ref="P1" ca="1" si="2">O2-P2</f>
        <v>#NAME?</v>
      </c>
      <c r="Q1" s="51" t="e">
        <f t="shared" ref="Q1" si="3">P2-Q2</f>
        <v>#NUM!</v>
      </c>
      <c r="R1" s="4">
        <f t="shared" ref="R1:AJ1" si="4">S1+1</f>
        <v>20</v>
      </c>
      <c r="S1" s="4">
        <f t="shared" si="4"/>
        <v>19</v>
      </c>
      <c r="T1" s="4">
        <f t="shared" si="4"/>
        <v>18</v>
      </c>
      <c r="U1" s="4">
        <f t="shared" si="4"/>
        <v>17</v>
      </c>
      <c r="V1" s="4">
        <f t="shared" si="4"/>
        <v>16</v>
      </c>
      <c r="W1" s="4">
        <f t="shared" si="4"/>
        <v>15</v>
      </c>
      <c r="X1" s="4">
        <f t="shared" si="4"/>
        <v>14</v>
      </c>
      <c r="Y1" s="4">
        <f t="shared" si="4"/>
        <v>13</v>
      </c>
      <c r="Z1" s="4">
        <f t="shared" si="4"/>
        <v>12</v>
      </c>
      <c r="AA1" s="4">
        <f t="shared" si="4"/>
        <v>11</v>
      </c>
      <c r="AB1" s="4">
        <f t="shared" si="4"/>
        <v>10</v>
      </c>
      <c r="AC1" s="4">
        <f t="shared" si="4"/>
        <v>9</v>
      </c>
      <c r="AD1" s="4">
        <f t="shared" si="4"/>
        <v>8</v>
      </c>
      <c r="AE1" s="4">
        <f t="shared" si="4"/>
        <v>7</v>
      </c>
      <c r="AF1" s="4">
        <f t="shared" si="4"/>
        <v>6</v>
      </c>
      <c r="AG1" s="4">
        <f t="shared" si="4"/>
        <v>5</v>
      </c>
      <c r="AH1" s="4">
        <f t="shared" si="4"/>
        <v>4</v>
      </c>
      <c r="AI1" s="4">
        <f t="shared" si="4"/>
        <v>3</v>
      </c>
      <c r="AJ1" s="4">
        <f t="shared" si="4"/>
        <v>2</v>
      </c>
      <c r="AK1" s="4">
        <v>1</v>
      </c>
      <c r="GO1" s="6"/>
      <c r="GR1" s="31" t="s">
        <v>24</v>
      </c>
      <c r="GX1" s="31" t="s">
        <v>25</v>
      </c>
      <c r="HA1" s="31" t="s">
        <v>26</v>
      </c>
      <c r="HD1" s="31" t="s">
        <v>27</v>
      </c>
      <c r="HG1" s="31" t="s">
        <v>28</v>
      </c>
      <c r="HJ1" s="31" t="s">
        <v>29</v>
      </c>
      <c r="HM1" s="31" t="s">
        <v>30</v>
      </c>
      <c r="HP1" s="31" t="s">
        <v>31</v>
      </c>
      <c r="HS1" s="31" t="s">
        <v>32</v>
      </c>
      <c r="HV1" s="31" t="s">
        <v>48</v>
      </c>
      <c r="KO1" s="6" t="s">
        <v>76</v>
      </c>
      <c r="KR1" s="3">
        <f>AVERAGE(KR4:KR46)</f>
        <v>156.68899999999999</v>
      </c>
      <c r="KV1" s="3" t="e">
        <f>AVERAGE(KV4:KV140)</f>
        <v>#NUM!</v>
      </c>
      <c r="LB1" s="3" t="e">
        <f>AVERAGE(LB4:LB140)</f>
        <v>#NUM!</v>
      </c>
    </row>
    <row r="2" spans="1:332" ht="1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N2" ca="1" si="5">1-G4</f>
        <v>#NAME?</v>
      </c>
      <c r="H2" s="46" t="e">
        <f t="shared" ca="1" si="5"/>
        <v>#NAME?</v>
      </c>
      <c r="I2" s="46" t="e">
        <f t="shared" ca="1" si="5"/>
        <v>#NAME?</v>
      </c>
      <c r="J2" s="46" t="e">
        <f t="shared" ca="1" si="5"/>
        <v>#NAME?</v>
      </c>
      <c r="K2" s="46" t="e">
        <f t="shared" ca="1" si="5"/>
        <v>#NAME?</v>
      </c>
      <c r="L2" s="46" t="e">
        <f t="shared" ca="1" si="5"/>
        <v>#NAME?</v>
      </c>
      <c r="M2" s="46" t="e">
        <f t="shared" ca="1" si="5"/>
        <v>#NAME?</v>
      </c>
      <c r="N2" s="46" t="e">
        <f t="shared" ca="1" si="5"/>
        <v>#NAME?</v>
      </c>
      <c r="O2" s="46" t="e">
        <f t="shared" ref="O2:Q2" ca="1" si="6">1-O4</f>
        <v>#NAME?</v>
      </c>
      <c r="P2" s="46" t="e">
        <f t="shared" si="6"/>
        <v>#NUM!</v>
      </c>
      <c r="Q2" s="46" t="e">
        <f t="shared" si="6"/>
        <v>#NUM!</v>
      </c>
      <c r="R2" s="46"/>
      <c r="X2" s="6"/>
      <c r="Z2" s="6"/>
      <c r="AA2" s="6"/>
      <c r="AB2" s="6"/>
      <c r="AC2" s="6"/>
      <c r="AF2" s="6"/>
      <c r="AG2" s="6"/>
      <c r="AI2" s="6"/>
      <c r="AX2" s="6"/>
      <c r="AZ2" s="6" t="s">
        <v>1</v>
      </c>
      <c r="BL2" s="6" t="s">
        <v>2</v>
      </c>
      <c r="BX2" s="6" t="s">
        <v>2</v>
      </c>
      <c r="CJ2" s="6" t="s">
        <v>2</v>
      </c>
      <c r="CV2" s="6" t="s">
        <v>2</v>
      </c>
      <c r="DH2" s="6" t="s">
        <v>2</v>
      </c>
      <c r="DU2" s="6" t="s">
        <v>2</v>
      </c>
      <c r="EF2" s="6" t="s">
        <v>2</v>
      </c>
      <c r="ER2" s="6" t="s">
        <v>2</v>
      </c>
      <c r="FE2" s="6" t="s">
        <v>2</v>
      </c>
      <c r="FQ2" s="6" t="s">
        <v>2</v>
      </c>
      <c r="GB2" s="6" t="s">
        <v>2</v>
      </c>
      <c r="GM2" s="6"/>
      <c r="GN2" s="6"/>
      <c r="HU2"/>
      <c r="HV2" s="110" t="e">
        <f ca="1">BL4/$AZ$4</f>
        <v>#NAME?</v>
      </c>
      <c r="HX2" s="6" t="s">
        <v>3</v>
      </c>
      <c r="HY2" s="6"/>
      <c r="HZ2" s="6"/>
      <c r="IA2" s="6"/>
      <c r="IB2" s="6"/>
      <c r="IC2" s="6"/>
      <c r="ID2" s="6"/>
      <c r="IE2" s="6"/>
      <c r="IF2" s="6"/>
      <c r="IG2" s="6"/>
      <c r="JH2" s="7">
        <f>ABS(F14-$E$13)</f>
        <v>260.37</v>
      </c>
      <c r="JI2" s="3" t="e">
        <f ca="1">$JH$4*(IW6/SUMIFS($IW6:$JE6,$IW6:$JE6,"&gt;=0",$IW6:$JE6,"&lt;=1")+F$4/SUMIFS($F$4:$N$4,$F$4:$N$4,"&gt;=0",$F$4:$N$4,"&lt;=1"))</f>
        <v>#NAME?</v>
      </c>
      <c r="KO2"/>
      <c r="KP2"/>
      <c r="KQ2">
        <f>SUM(KQ4:KQ211)</f>
        <v>46.4</v>
      </c>
      <c r="KR2">
        <f t="shared" ref="KR2:LC2" si="7">SUM(KR4:KR211)</f>
        <v>1566.8899999999999</v>
      </c>
      <c r="KS2">
        <f t="shared" si="7"/>
        <v>290.52000000000004</v>
      </c>
      <c r="KT2" t="e">
        <f t="shared" si="7"/>
        <v>#NUM!</v>
      </c>
      <c r="KU2" t="e">
        <f t="shared" si="7"/>
        <v>#NUM!</v>
      </c>
      <c r="KV2" t="e">
        <f t="shared" si="7"/>
        <v>#NUM!</v>
      </c>
      <c r="KW2" t="e">
        <f t="shared" si="7"/>
        <v>#NUM!</v>
      </c>
      <c r="KX2">
        <f t="shared" si="7"/>
        <v>74866.031289999999</v>
      </c>
      <c r="KY2" t="e">
        <f t="shared" si="7"/>
        <v>#NUM!</v>
      </c>
      <c r="KZ2" t="e">
        <f t="shared" si="7"/>
        <v>#NUM!</v>
      </c>
      <c r="LA2" t="e">
        <f t="shared" si="7"/>
        <v>#NUM!</v>
      </c>
      <c r="LB2" t="e">
        <f t="shared" si="7"/>
        <v>#NUM!</v>
      </c>
      <c r="LC2" t="e">
        <f t="shared" si="7"/>
        <v>#NUM!</v>
      </c>
      <c r="LD2"/>
      <c r="LE2" s="64" t="s">
        <v>76</v>
      </c>
      <c r="LF2"/>
      <c r="LG2"/>
      <c r="LH2"/>
      <c r="LI2"/>
      <c r="LJ2"/>
      <c r="LK2"/>
      <c r="LM2" s="6" t="s">
        <v>77</v>
      </c>
    </row>
    <row r="3" spans="1:332" ht="15.75" thickBot="1">
      <c r="E3" s="1" t="s">
        <v>4</v>
      </c>
      <c r="F3" s="8">
        <f ca="1">IFERROR(IF(AND(F4&gt;0,F4&lt;=100.09%),F4,0),0)</f>
        <v>0</v>
      </c>
      <c r="G3" s="8">
        <f t="shared" ref="G3:Q3" ca="1" si="8">IFERROR(IF(AND(G4&gt;0,G4&lt;=100.09%),G4,0),0)</f>
        <v>0</v>
      </c>
      <c r="H3" s="8">
        <f t="shared" ca="1" si="8"/>
        <v>0</v>
      </c>
      <c r="I3" s="8">
        <f t="shared" ca="1" si="8"/>
        <v>0</v>
      </c>
      <c r="J3" s="8">
        <f t="shared" ca="1" si="8"/>
        <v>0</v>
      </c>
      <c r="K3" s="8">
        <f t="shared" ca="1" si="8"/>
        <v>0</v>
      </c>
      <c r="L3" s="8">
        <f t="shared" ca="1" si="8"/>
        <v>0</v>
      </c>
      <c r="M3" s="8">
        <f t="shared" ca="1" si="8"/>
        <v>0</v>
      </c>
      <c r="N3" s="8">
        <f t="shared" ca="1" si="8"/>
        <v>0</v>
      </c>
      <c r="O3" s="8">
        <f t="shared" ca="1" si="8"/>
        <v>0</v>
      </c>
      <c r="P3" s="8">
        <f t="shared" si="8"/>
        <v>0</v>
      </c>
      <c r="Q3" s="8">
        <f t="shared" si="8"/>
        <v>0</v>
      </c>
      <c r="R3" s="8"/>
      <c r="S3"/>
      <c r="T3" s="6"/>
      <c r="U3" s="6"/>
      <c r="V3" s="6"/>
      <c r="W3" s="6"/>
      <c r="Y3" s="6"/>
      <c r="AD3" s="6"/>
      <c r="AE3" s="6"/>
      <c r="AH3" s="6"/>
      <c r="AJ3" s="6"/>
      <c r="AO3" s="6"/>
      <c r="AP3" s="6"/>
      <c r="AQ3" s="6"/>
      <c r="AR3" s="6"/>
      <c r="AS3" s="6"/>
      <c r="AT3" s="6"/>
      <c r="AU3" s="6"/>
      <c r="AV3" s="6"/>
      <c r="AW3" s="6"/>
      <c r="AZ3" s="4" t="s">
        <v>47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4" t="s">
        <v>14</v>
      </c>
      <c r="BK3" s="4"/>
      <c r="BL3" s="4" t="s">
        <v>47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4" t="s">
        <v>14</v>
      </c>
      <c r="BW3" s="4"/>
      <c r="BX3" s="4" t="s">
        <v>47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4" t="s">
        <v>14</v>
      </c>
      <c r="CI3" s="4"/>
      <c r="CJ3" s="4" t="s">
        <v>47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4" t="s">
        <v>14</v>
      </c>
      <c r="CU3" s="4"/>
      <c r="CV3" s="4" t="s">
        <v>47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4" t="s">
        <v>14</v>
      </c>
      <c r="DG3" s="4"/>
      <c r="DH3" s="4" t="s">
        <v>47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47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4" t="s">
        <v>14</v>
      </c>
      <c r="EE3" s="4"/>
      <c r="EF3" s="4" t="s">
        <v>47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4" t="s">
        <v>14</v>
      </c>
      <c r="EQ3" s="4"/>
      <c r="ER3" s="4" t="s">
        <v>47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4" t="s">
        <v>14</v>
      </c>
      <c r="FC3" s="4"/>
      <c r="FD3" s="4" t="s">
        <v>47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4" t="s">
        <v>14</v>
      </c>
      <c r="FO3" s="4"/>
      <c r="FP3" s="4" t="s">
        <v>47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4" t="s">
        <v>14</v>
      </c>
      <c r="GB3" s="4" t="s">
        <v>47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4" t="s">
        <v>14</v>
      </c>
      <c r="GQ3" s="6"/>
      <c r="GR3" s="3" t="e">
        <f ca="1">FY4/BI4</f>
        <v>#NAME?</v>
      </c>
      <c r="GZ3" s="6"/>
      <c r="HA3" s="3" t="e">
        <f ca="1">EY4/BG4</f>
        <v>#NAME?</v>
      </c>
      <c r="HC3" s="6"/>
      <c r="HD3" s="3" t="e">
        <f ca="1">EL4/BF4</f>
        <v>#NAME?</v>
      </c>
      <c r="HF3" s="6"/>
      <c r="HG3" s="3" t="e">
        <f ca="1">DY4/BE4</f>
        <v>#NAME?</v>
      </c>
      <c r="HJ3" s="3" t="e">
        <f ca="1">DL4/BD4</f>
        <v>#NAME?</v>
      </c>
      <c r="HM3" s="3" t="e">
        <f ca="1">CY4/BC4</f>
        <v>#NAME?</v>
      </c>
      <c r="HO3" s="6"/>
      <c r="HP3" s="3" t="e">
        <f ca="1">CL4/BB4</f>
        <v>#NAME?</v>
      </c>
      <c r="HR3" s="6"/>
      <c r="HS3" s="3" t="e">
        <f ca="1">BY4/BA4</f>
        <v>#NAME?</v>
      </c>
      <c r="HU3" s="6"/>
      <c r="HV3" s="110" t="e">
        <f ca="1">BX4/$AZ$4</f>
        <v>#NAME?</v>
      </c>
      <c r="HY3" s="4" t="s">
        <v>47</v>
      </c>
      <c r="HZ3" s="4" t="s">
        <v>5</v>
      </c>
      <c r="IA3" s="4" t="s">
        <v>6</v>
      </c>
      <c r="IB3" s="4" t="s">
        <v>7</v>
      </c>
      <c r="IC3" s="4" t="s">
        <v>8</v>
      </c>
      <c r="ID3" s="4" t="s">
        <v>9</v>
      </c>
      <c r="IE3" s="4" t="s">
        <v>10</v>
      </c>
      <c r="IF3" s="4" t="s">
        <v>11</v>
      </c>
      <c r="IG3" s="4" t="s">
        <v>12</v>
      </c>
      <c r="IH3" s="4" t="s">
        <v>13</v>
      </c>
      <c r="II3" s="4" t="s">
        <v>14</v>
      </c>
      <c r="KO3" s="189" t="s">
        <v>75</v>
      </c>
      <c r="KP3" s="190">
        <f>COUNT(KQ4:KQ29)</f>
        <v>10</v>
      </c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</row>
    <row r="4" spans="1:332" ht="15.75" thickBot="1">
      <c r="B4" s="3">
        <f>COUNT($D$6:D16)</f>
        <v>8</v>
      </c>
      <c r="E4" s="6"/>
      <c r="F4" s="9" t="e">
        <f ca="1">IH4/II4</f>
        <v>#NAME?</v>
      </c>
      <c r="G4" s="9" t="e">
        <f ca="1">IG4/II4</f>
        <v>#NAME?</v>
      </c>
      <c r="H4" s="9" t="e">
        <f ca="1">IF4/II4</f>
        <v>#NAME?</v>
      </c>
      <c r="I4" s="9" t="e">
        <f ca="1">IE4/II4</f>
        <v>#NAME?</v>
      </c>
      <c r="J4" s="9" t="e">
        <f ca="1">ID4/II4</f>
        <v>#NAME?</v>
      </c>
      <c r="K4" s="9" t="e">
        <f ca="1">IC4/II4</f>
        <v>#NAME?</v>
      </c>
      <c r="L4" s="9" t="e">
        <f ca="1">IB4/II4</f>
        <v>#NAME?</v>
      </c>
      <c r="M4" s="9" t="e">
        <f ca="1">IA4/II4</f>
        <v>#NAME?</v>
      </c>
      <c r="N4" s="9" t="e">
        <f ca="1">HZ4/II4</f>
        <v>#NAME?</v>
      </c>
      <c r="O4" s="9" t="e">
        <f ca="1">HY4/II4</f>
        <v>#NAME?</v>
      </c>
      <c r="P4" s="9" t="e">
        <f>$LH$19</f>
        <v>#NUM!</v>
      </c>
      <c r="Q4" s="9" t="e">
        <f>$LP$19</f>
        <v>#NUM!</v>
      </c>
      <c r="R4" s="9"/>
      <c r="AK4" s="6"/>
      <c r="AZ4" s="57" t="e">
        <f ca="1">[1]!xMatDet(AZ5:BJ15,100)</f>
        <v>#NAME?</v>
      </c>
      <c r="BA4" s="57" t="e">
        <f ca="1">[1]!xMatDet(BA5:BJ14,100)</f>
        <v>#NAME?</v>
      </c>
      <c r="BB4" s="57" t="e">
        <f ca="1">[1]!xMatDet(BB5:BJ13,100)</f>
        <v>#NAME?</v>
      </c>
      <c r="BC4" s="57" t="e">
        <f ca="1">[1]!xMatDet(BC5:BJ12,100)</f>
        <v>#NAME?</v>
      </c>
      <c r="BD4" s="57" t="e">
        <f ca="1">[1]!xMatDet(BD5:BJ11,100)</f>
        <v>#NAME?</v>
      </c>
      <c r="BE4" s="57" t="e">
        <f ca="1">[1]!xMatDet(BE5:BJ10,100)</f>
        <v>#NAME?</v>
      </c>
      <c r="BF4" s="57" t="e">
        <f ca="1">[1]!xMatDet(BF5:BJ9,100)</f>
        <v>#NAME?</v>
      </c>
      <c r="BG4" s="57" t="e">
        <f ca="1">[1]!xMatDet(BG5:BJ8,100)</f>
        <v>#NAME?</v>
      </c>
      <c r="BH4" s="57" t="e">
        <f ca="1">[1]!xMatDet(BH5:BJ7,100)</f>
        <v>#NAME?</v>
      </c>
      <c r="BI4" s="57" t="e">
        <f ca="1">[1]!xMatDet(BI5:BJ6,100)</f>
        <v>#NAME?</v>
      </c>
      <c r="BJ4" s="57" t="e">
        <f ca="1">[1]!xMatDet(BJ5,100)</f>
        <v>#NAME?</v>
      </c>
      <c r="BK4" s="6"/>
      <c r="BL4" s="57" t="e">
        <f ca="1">[1]!xMatDet(BL5:BV15,100)</f>
        <v>#NAME?</v>
      </c>
      <c r="BM4" s="57" t="e">
        <f ca="1">[1]!xMatDet(BM5:BV14,100)</f>
        <v>#NAME?</v>
      </c>
      <c r="BN4" s="57" t="e">
        <f ca="1">[1]!xMatDet(BN5:BV13,100)</f>
        <v>#NAME?</v>
      </c>
      <c r="BO4" s="57" t="e">
        <f ca="1">[1]!xMatDet(BO5:BV12,100)</f>
        <v>#NAME?</v>
      </c>
      <c r="BP4" s="57" t="e">
        <f ca="1">[1]!xMatDet(BP5:BV11,100)</f>
        <v>#NAME?</v>
      </c>
      <c r="BQ4" s="57" t="e">
        <f ca="1">[1]!xMatDet(BQ5:BV10,100)</f>
        <v>#NAME?</v>
      </c>
      <c r="BR4" s="57" t="e">
        <f ca="1">[1]!xMatDet(BR5:BV9,100)</f>
        <v>#NAME?</v>
      </c>
      <c r="BS4" s="57" t="e">
        <f ca="1">[1]!xMatDet(BS5:BV8,100)</f>
        <v>#NAME?</v>
      </c>
      <c r="BT4" s="57" t="e">
        <f ca="1">[1]!xMatDet(BT5:BV7,100)</f>
        <v>#NAME?</v>
      </c>
      <c r="BU4" s="57" t="e">
        <f ca="1">[1]!xMatDet(BU5:BV6,100)</f>
        <v>#NAME?</v>
      </c>
      <c r="BV4" s="57" t="e">
        <f ca="1">[1]!xMatDet(BV5,100)</f>
        <v>#NAME?</v>
      </c>
      <c r="BW4" s="57"/>
      <c r="BX4" s="57" t="e">
        <f ca="1">[1]!xMatDet($BX5:CH15,100)</f>
        <v>#NAME?</v>
      </c>
      <c r="BY4" s="57" t="e">
        <f ca="1">[1]!xMatDet(BY5:CH14,"30")</f>
        <v>#NAME?</v>
      </c>
      <c r="BZ4" s="57" t="e">
        <f ca="1">[1]!xMatDet(BZ5:CH13,100)</f>
        <v>#NAME?</v>
      </c>
      <c r="CA4" s="57" t="e">
        <f ca="1">[1]!xMatDet(CA5:CH12,100)</f>
        <v>#NAME?</v>
      </c>
      <c r="CB4" s="57" t="e">
        <f ca="1">[1]!xMatDet(CB5:CH11,100)</f>
        <v>#NAME?</v>
      </c>
      <c r="CC4" s="57" t="e">
        <f ca="1">[1]!xMatDet(CC5:CH10,100)</f>
        <v>#NAME?</v>
      </c>
      <c r="CD4" s="57" t="e">
        <f ca="1">[1]!xMatDet(CD5:CH9,100)</f>
        <v>#NAME?</v>
      </c>
      <c r="CE4" s="57" t="e">
        <f ca="1">[1]!xMatDet(CE5:CH8,100)</f>
        <v>#NAME?</v>
      </c>
      <c r="CF4" s="57" t="e">
        <f ca="1">[1]!xMatDet(CF5:CH7,100)</f>
        <v>#NAME?</v>
      </c>
      <c r="CG4" s="57" t="e">
        <f ca="1">[1]!xMatDet(CG5:CH6,100)</f>
        <v>#NAME?</v>
      </c>
      <c r="CH4" s="57" t="e">
        <f ca="1">[1]!xMatDet(CH5,100)</f>
        <v>#NAME?</v>
      </c>
      <c r="CI4" s="6"/>
      <c r="CJ4" s="57" t="e">
        <f ca="1">[1]!xMatDet(CJ5:CT15,100)</f>
        <v>#NAME?</v>
      </c>
      <c r="CK4" s="57" t="e">
        <f ca="1">[1]!xMatDet(CK5:CT14,100)</f>
        <v>#NAME?</v>
      </c>
      <c r="CL4" s="57" t="e">
        <f ca="1">[1]!xMatDet(CL5:CT13,100)</f>
        <v>#NAME?</v>
      </c>
      <c r="CM4" s="57" t="e">
        <f ca="1">[1]!xMatDet(CM5:CT12,100)</f>
        <v>#NAME?</v>
      </c>
      <c r="CN4" s="57" t="e">
        <f ca="1">[1]!xMatDet(CN5:CT11,100)</f>
        <v>#NAME?</v>
      </c>
      <c r="CO4" s="57" t="e">
        <f ca="1">[1]!xMatDet(CO5:CT10,100)</f>
        <v>#NAME?</v>
      </c>
      <c r="CP4" s="57" t="e">
        <f ca="1">[1]!xMatDet(CP5:CT9,100)</f>
        <v>#NAME?</v>
      </c>
      <c r="CQ4" s="57" t="e">
        <f ca="1">[1]!xMatDet(CQ5:CT8,100)</f>
        <v>#NAME?</v>
      </c>
      <c r="CR4" s="57" t="e">
        <f ca="1">[1]!xMatDet(CR5:CT7,100)</f>
        <v>#NAME?</v>
      </c>
      <c r="CS4" s="57" t="e">
        <f ca="1">[1]!xMatDet(CS5:CT6,100)</f>
        <v>#NAME?</v>
      </c>
      <c r="CT4" s="57" t="e">
        <f ca="1">[1]!xMatDet(CT5,100)</f>
        <v>#NAME?</v>
      </c>
      <c r="CU4" s="6"/>
      <c r="CV4" s="57" t="e">
        <f ca="1">[1]!xMatDet(CV5:DF15,100)</f>
        <v>#NAME?</v>
      </c>
      <c r="CW4" s="57" t="e">
        <f ca="1">[1]!xMatDet(CW5:DF14,100)</f>
        <v>#NAME?</v>
      </c>
      <c r="CX4" s="57" t="e">
        <f ca="1">[1]!xMatDet(CX5:DF13,100)</f>
        <v>#NAME?</v>
      </c>
      <c r="CY4" s="57" t="e">
        <f ca="1">[1]!xMatDet(CY5:DF12,100)</f>
        <v>#NAME?</v>
      </c>
      <c r="CZ4" s="57" t="e">
        <f ca="1">[1]!xMatDet(CZ5:DF11,100)</f>
        <v>#NAME?</v>
      </c>
      <c r="DA4" s="57" t="e">
        <f ca="1">[1]!xMatDet(DA5:DF10,100)</f>
        <v>#NAME?</v>
      </c>
      <c r="DB4" s="57" t="e">
        <f ca="1">[1]!xMatDet(DB5:DF9,100)</f>
        <v>#NAME?</v>
      </c>
      <c r="DC4" s="57" t="e">
        <f ca="1">[1]!xMatDet(DC5:DF8,100)</f>
        <v>#NAME?</v>
      </c>
      <c r="DD4" s="57" t="e">
        <f ca="1">[1]!xMatDet(DD5:DF7,100)</f>
        <v>#NAME?</v>
      </c>
      <c r="DE4" s="57" t="e">
        <f ca="1">[1]!xMatDet(DE5:DF6,100)</f>
        <v>#NAME?</v>
      </c>
      <c r="DF4" s="57" t="e">
        <f ca="1">[1]!xMatDet(DF5,100)</f>
        <v>#NAME?</v>
      </c>
      <c r="DG4" s="6"/>
      <c r="DH4" s="57" t="e">
        <f ca="1">[1]!xMatDet(DH5:DR15,100)</f>
        <v>#NAME?</v>
      </c>
      <c r="DI4" s="57" t="e">
        <f ca="1">[1]!xMatDet(DI5:DR14,100)</f>
        <v>#NAME?</v>
      </c>
      <c r="DJ4" s="57" t="e">
        <f ca="1">[1]!xMatDet(DJ5:DR13,100)</f>
        <v>#NAME?</v>
      </c>
      <c r="DK4" s="57" t="e">
        <f ca="1">[1]!xMatDet(DK5:DR12,100)</f>
        <v>#NAME?</v>
      </c>
      <c r="DL4" s="57" t="e">
        <f ca="1">[1]!xMatDet(DL5:DR11,100)</f>
        <v>#NAME?</v>
      </c>
      <c r="DM4" s="57" t="e">
        <f ca="1">[1]!xMatDet(DM5:DR10,100)</f>
        <v>#NAME?</v>
      </c>
      <c r="DN4" s="57" t="e">
        <f ca="1">[1]!xMatDet(DN5:DR9,100)</f>
        <v>#NAME?</v>
      </c>
      <c r="DO4" s="57" t="e">
        <f ca="1">[1]!xMatDet(DO5:DR8,100)</f>
        <v>#NAME?</v>
      </c>
      <c r="DP4" s="57" t="e">
        <f ca="1">[1]!xMatDet(DP5:DR7,100)</f>
        <v>#NAME?</v>
      </c>
      <c r="DQ4" s="57" t="e">
        <f ca="1">[1]!xMatDet(DQ5:DR6,100)</f>
        <v>#NAME?</v>
      </c>
      <c r="DR4" s="57" t="e">
        <f ca="1">[1]!xMatDet(DR5,100)</f>
        <v>#NAME?</v>
      </c>
      <c r="DS4" s="6"/>
      <c r="DT4" s="57" t="e">
        <f ca="1">[1]!xMatDet(DT5:ED15,100)</f>
        <v>#NAME?</v>
      </c>
      <c r="DU4" s="57" t="e">
        <f ca="1">[1]!xMatDet(DU5:ED14,100)</f>
        <v>#NAME?</v>
      </c>
      <c r="DV4" s="57" t="e">
        <f ca="1">[1]!xMatDet(DV5:ED13,100)</f>
        <v>#NAME?</v>
      </c>
      <c r="DW4" s="57" t="e">
        <f ca="1">[1]!xMatDet(DW5:ED12,100)</f>
        <v>#NAME?</v>
      </c>
      <c r="DX4" s="57" t="e">
        <f ca="1">[1]!xMatDet(DX5:ED11,100)</f>
        <v>#NAME?</v>
      </c>
      <c r="DY4" s="57" t="e">
        <f ca="1">[1]!xMatDet(DY5:ED10,100)</f>
        <v>#NAME?</v>
      </c>
      <c r="DZ4" s="57" t="e">
        <f ca="1">[1]!xMatDet(DZ5:ED9,100)</f>
        <v>#NAME?</v>
      </c>
      <c r="EA4" s="57" t="e">
        <f ca="1">[1]!xMatDet(EA5:ED8,100)</f>
        <v>#NAME?</v>
      </c>
      <c r="EB4" s="57" t="e">
        <f ca="1">[1]!xMatDet(EB5:ED7,100)</f>
        <v>#NAME?</v>
      </c>
      <c r="EC4" s="57" t="e">
        <f ca="1">[1]!xMatDet(EC5:ED6,100)</f>
        <v>#NAME?</v>
      </c>
      <c r="ED4" s="57" t="e">
        <f ca="1">[1]!xMatDet(ED5,100)</f>
        <v>#NAME?</v>
      </c>
      <c r="EE4" s="6"/>
      <c r="EF4" s="57" t="e">
        <f ca="1">[1]!xMatDet(EF5:EP15,100)</f>
        <v>#NAME?</v>
      </c>
      <c r="EG4" s="57" t="e">
        <f ca="1">[1]!xMatDet(EG5:EP14,100)</f>
        <v>#NAME?</v>
      </c>
      <c r="EH4" s="57" t="e">
        <f ca="1">[1]!xMatDet(EH5:EP13,100)</f>
        <v>#NAME?</v>
      </c>
      <c r="EI4" s="57" t="e">
        <f ca="1">[1]!xMatDet(EI5:EP12,100)</f>
        <v>#NAME?</v>
      </c>
      <c r="EJ4" s="57" t="e">
        <f ca="1">[1]!xMatDet(EJ5:EP11,100)</f>
        <v>#NAME?</v>
      </c>
      <c r="EK4" s="57" t="e">
        <f ca="1">[1]!xMatDet(EK5:EP10,100)</f>
        <v>#NAME?</v>
      </c>
      <c r="EL4" s="57" t="e">
        <f ca="1">[1]!xMatDet(EL5:EP9,100)</f>
        <v>#NAME?</v>
      </c>
      <c r="EM4" s="57" t="e">
        <f ca="1">[1]!xMatDet(EM5:EP8,100)</f>
        <v>#NAME?</v>
      </c>
      <c r="EN4" s="57" t="e">
        <f ca="1">[1]!xMatDet(EN5:EP7,100)</f>
        <v>#NAME?</v>
      </c>
      <c r="EO4" s="57" t="e">
        <f ca="1">[1]!xMatDet(EO5:EP6,100)</f>
        <v>#NAME?</v>
      </c>
      <c r="EP4" s="57" t="e">
        <f ca="1">[1]!xMatDet(EP5,100)</f>
        <v>#NAME?</v>
      </c>
      <c r="EQ4" s="6"/>
      <c r="ER4" s="57" t="e">
        <f ca="1">[1]!xMatDet(ER5:FB15,100)</f>
        <v>#NAME?</v>
      </c>
      <c r="ES4" s="57" t="e">
        <f ca="1">[1]!xMatDet(ES5:FB14,100)</f>
        <v>#NAME?</v>
      </c>
      <c r="ET4" s="57" t="e">
        <f ca="1">[1]!xMatDet(ET5:FB13,100)</f>
        <v>#NAME?</v>
      </c>
      <c r="EU4" s="57" t="e">
        <f ca="1">[1]!xMatDet(EU5:FB12,100)</f>
        <v>#NAME?</v>
      </c>
      <c r="EV4" s="57" t="e">
        <f ca="1">[1]!xMatDet(EV5:FB11,100)</f>
        <v>#NAME?</v>
      </c>
      <c r="EW4" s="57" t="e">
        <f ca="1">[1]!xMatDet(EW5:FB10,100)</f>
        <v>#NAME?</v>
      </c>
      <c r="EX4" s="57" t="e">
        <f ca="1">[1]!xMatDet(EX5:FB9,100)</f>
        <v>#NAME?</v>
      </c>
      <c r="EY4" s="57" t="e">
        <f ca="1">[1]!xMatDet(EY5:FB8,100)</f>
        <v>#NAME?</v>
      </c>
      <c r="EZ4" s="57" t="e">
        <f ca="1">[1]!xMatDet(EZ5:FB7,100)</f>
        <v>#NAME?</v>
      </c>
      <c r="FA4" s="57" t="e">
        <f ca="1">[1]!xMatDet(FA5:FB6,100)</f>
        <v>#NAME?</v>
      </c>
      <c r="FB4" s="57" t="e">
        <f ca="1">[1]!xMatDet(FB5,100)</f>
        <v>#NAME?</v>
      </c>
      <c r="FC4" s="6"/>
      <c r="FD4" s="57" t="e">
        <f ca="1">[1]!xMatDet(FD5:FN15,100)</f>
        <v>#NAME?</v>
      </c>
      <c r="FE4" s="57" t="e">
        <f ca="1">[1]!xMatDet(FE5:FN14,100)</f>
        <v>#NAME?</v>
      </c>
      <c r="FF4" s="57" t="e">
        <f ca="1">[1]!xMatDet(FF5:FN13,100)</f>
        <v>#NAME?</v>
      </c>
      <c r="FG4" s="57" t="e">
        <f ca="1">[1]!xMatDet(FG5:FN12,100)</f>
        <v>#NAME?</v>
      </c>
      <c r="FH4" s="57" t="e">
        <f ca="1">[1]!xMatDet(FH5:FN11,100)</f>
        <v>#NAME?</v>
      </c>
      <c r="FI4" s="57" t="e">
        <f ca="1">[1]!xMatDet(FI5:FN10,100)</f>
        <v>#NAME?</v>
      </c>
      <c r="FJ4" s="57" t="e">
        <f ca="1">[1]!xMatDet(FJ5:FN9,100)</f>
        <v>#NAME?</v>
      </c>
      <c r="FK4" s="57" t="e">
        <f ca="1">[1]!xMatDet(FK5:FN8,100)</f>
        <v>#NAME?</v>
      </c>
      <c r="FL4" s="57" t="e">
        <f ca="1">[1]!xMatDet(FL5:FN7,100)</f>
        <v>#NAME?</v>
      </c>
      <c r="FM4" s="57" t="e">
        <f ca="1">[1]!xMatDet(FM5:FN6,100)</f>
        <v>#NAME?</v>
      </c>
      <c r="FN4" s="57" t="e">
        <f ca="1">[1]!xMatDet(FN5,100)</f>
        <v>#NAME?</v>
      </c>
      <c r="FO4" s="6"/>
      <c r="FP4" s="57" t="e">
        <f ca="1">[1]!xMatDet(FP5:FZ15,100)</f>
        <v>#NAME?</v>
      </c>
      <c r="FQ4" s="57" t="e">
        <f ca="1">[1]!xMatDet(FQ5:FZ14,100)</f>
        <v>#NAME?</v>
      </c>
      <c r="FR4" s="57" t="e">
        <f ca="1">[1]!xMatDet(FR5:FZ13,100)</f>
        <v>#NAME?</v>
      </c>
      <c r="FS4" s="57" t="e">
        <f ca="1">[1]!xMatDet(FS5:FZ12,100)</f>
        <v>#NAME?</v>
      </c>
      <c r="FT4" s="57" t="e">
        <f ca="1">[1]!xMatDet(FT5:FZ11,100)</f>
        <v>#NAME?</v>
      </c>
      <c r="FU4" s="57" t="e">
        <f ca="1">[1]!xMatDet(FU5:FZ10,100)</f>
        <v>#NAME?</v>
      </c>
      <c r="FV4" s="57" t="e">
        <f ca="1">[1]!xMatDet(FV5:FZ9,100)</f>
        <v>#NAME?</v>
      </c>
      <c r="FW4" s="57" t="e">
        <f ca="1">[1]!xMatDet(FW5:FZ8,100)</f>
        <v>#NAME?</v>
      </c>
      <c r="FX4" s="57" t="e">
        <f ca="1">[1]!xMatDet(FX5:FZ7,100)</f>
        <v>#NAME?</v>
      </c>
      <c r="FY4" s="57" t="e">
        <f ca="1">[1]!xMatDet(FY5:FZ6,100)</f>
        <v>#NAME?</v>
      </c>
      <c r="FZ4" s="57" t="e">
        <f ca="1">[1]!xMatDet(FZ5,100)</f>
        <v>#NAME?</v>
      </c>
      <c r="GA4" s="6"/>
      <c r="GB4" s="57" t="e">
        <f ca="1">[1]!xMatDet(GB5:GL15,100)</f>
        <v>#NAME?</v>
      </c>
      <c r="GC4" s="57" t="e">
        <f ca="1">[1]!xMatDet(GC5:GL14,100)</f>
        <v>#NAME?</v>
      </c>
      <c r="GD4" s="57" t="e">
        <f ca="1">[1]!xMatDet(GD5:GL13,100)</f>
        <v>#NAME?</v>
      </c>
      <c r="GE4" s="57" t="e">
        <f ca="1">[1]!xMatDet(GE5:GL12,100)</f>
        <v>#NAME?</v>
      </c>
      <c r="GF4" s="57" t="e">
        <f ca="1">[1]!xMatDet(GF5:GL11,100)</f>
        <v>#NAME?</v>
      </c>
      <c r="GG4" s="57" t="e">
        <f ca="1">[1]!xMatDet(GG5:GL10,100)</f>
        <v>#NAME?</v>
      </c>
      <c r="GH4" s="57" t="e">
        <f ca="1">[1]!xMatDet(GH5:GL9,100)</f>
        <v>#NAME?</v>
      </c>
      <c r="GI4" s="57" t="e">
        <f ca="1">[1]!xMatDet(GI5:GL8,100)</f>
        <v>#NAME?</v>
      </c>
      <c r="GJ4" s="57" t="e">
        <f ca="1">[1]!xMatDet(GJ5:GL7,100)</f>
        <v>#NAME?</v>
      </c>
      <c r="GK4" s="57" t="e">
        <f ca="1">[1]!xMatDet(GK5:GL6,100)</f>
        <v>#NAME?</v>
      </c>
      <c r="GL4" s="57" t="e">
        <f ca="1">[1]!xMatDet(GL5,100)</f>
        <v>#NAME?</v>
      </c>
      <c r="GT4" s="6"/>
      <c r="HC4" s="6"/>
      <c r="HD4" s="3" t="e">
        <f ca="1">EX4/BF4</f>
        <v>#NAME?</v>
      </c>
      <c r="HG4" s="3" t="e">
        <f ca="1">EK4/BE4</f>
        <v>#NAME?</v>
      </c>
      <c r="HJ4" s="3" t="e">
        <f ca="1">DX4/BD4</f>
        <v>#NAME?</v>
      </c>
      <c r="HM4" s="3" t="e">
        <f ca="1">DK4/BC4</f>
        <v>#NAME?</v>
      </c>
      <c r="HP4" s="3" t="e">
        <f ca="1">CX4/BB4</f>
        <v>#NAME?</v>
      </c>
      <c r="HS4" s="3" t="e">
        <f ca="1">CK4/BA4</f>
        <v>#NAME?</v>
      </c>
      <c r="HV4" s="110" t="e">
        <f ca="1">CJ4/$AZ$4</f>
        <v>#NAME?</v>
      </c>
      <c r="HX4" s="6" t="s">
        <v>15</v>
      </c>
      <c r="HY4" s="55" t="e">
        <f t="shared" ref="HY4:IH4" ca="1" si="9">SUM(HY6:HY16)</f>
        <v>#NAME?</v>
      </c>
      <c r="HZ4" s="55" t="e">
        <f t="shared" ca="1" si="9"/>
        <v>#NAME?</v>
      </c>
      <c r="IA4" s="55" t="e">
        <f t="shared" ca="1" si="9"/>
        <v>#NAME?</v>
      </c>
      <c r="IB4" s="55" t="e">
        <f t="shared" ca="1" si="9"/>
        <v>#NAME?</v>
      </c>
      <c r="IC4" s="55" t="e">
        <f t="shared" ca="1" si="9"/>
        <v>#NAME?</v>
      </c>
      <c r="ID4" s="55" t="e">
        <f t="shared" ca="1" si="9"/>
        <v>#NAME?</v>
      </c>
      <c r="IE4" s="55" t="e">
        <f t="shared" ca="1" si="9"/>
        <v>#NAME?</v>
      </c>
      <c r="IF4" s="55" t="e">
        <f t="shared" ca="1" si="9"/>
        <v>#NAME?</v>
      </c>
      <c r="IG4" s="55" t="e">
        <f t="shared" ca="1" si="9"/>
        <v>#NAME?</v>
      </c>
      <c r="IH4" s="55" t="e">
        <f t="shared" ca="1" si="9"/>
        <v>#NAME?</v>
      </c>
      <c r="II4" s="55">
        <f>SUM(II6:II16)</f>
        <v>13487.4244875</v>
      </c>
      <c r="IL4" s="6" t="s">
        <v>16</v>
      </c>
      <c r="IW4" s="6" t="s">
        <v>17</v>
      </c>
      <c r="JH4" s="237">
        <v>100</v>
      </c>
      <c r="JI4" s="237"/>
      <c r="JJ4" s="237"/>
      <c r="JK4" s="237"/>
      <c r="JL4" s="11"/>
      <c r="JM4" s="11"/>
      <c r="JS4" s="6" t="s">
        <v>18</v>
      </c>
      <c r="KD4" s="6" t="s">
        <v>19</v>
      </c>
      <c r="KO4"/>
      <c r="KP4"/>
      <c r="KQ4" s="187">
        <f t="shared" ref="KQ4:KQ13" si="10">D6</f>
        <v>4.5</v>
      </c>
      <c r="KR4" s="183">
        <f t="shared" ref="KR4:KR13" si="11">E6</f>
        <v>153.66999999999999</v>
      </c>
      <c r="KS4">
        <f>POWER(KQ4,2)</f>
        <v>20.25</v>
      </c>
      <c r="KT4">
        <f>LN(KR4)</f>
        <v>5.0348074460672407</v>
      </c>
      <c r="KU4">
        <f>KQ4*KT4</f>
        <v>22.656633507302583</v>
      </c>
      <c r="KV4" s="49" t="e">
        <f>$LK$14*EXP($LK$8*KQ4)</f>
        <v>#NUM!</v>
      </c>
      <c r="KW4" t="e">
        <f>POWER(KV4-$KV$1,2)</f>
        <v>#NUM!</v>
      </c>
      <c r="KX4">
        <f>POWER(KR4-$KR$1,2)</f>
        <v>9.1143610000000326</v>
      </c>
      <c r="KY4">
        <f>LN(KQ4)</f>
        <v>1.5040773967762742</v>
      </c>
      <c r="KZ4">
        <f>POWER(KY4,2)</f>
        <v>2.2622488154932938</v>
      </c>
      <c r="LA4">
        <f>KY4*KT4</f>
        <v>7.572740076750617</v>
      </c>
      <c r="LB4" s="49" t="e">
        <f>$LT$14*POWER(KQ4,$LT$6)</f>
        <v>#NUM!</v>
      </c>
      <c r="LC4" t="e">
        <f>POWER(LB4-$LB$1,2)</f>
        <v>#NUM!</v>
      </c>
      <c r="LD4"/>
      <c r="LE4"/>
      <c r="LF4"/>
      <c r="LG4"/>
      <c r="LH4"/>
      <c r="LI4"/>
      <c r="LJ4"/>
      <c r="LK4"/>
      <c r="LQ4" s="3" t="e">
        <f>$KT$2</f>
        <v>#NUM!</v>
      </c>
      <c r="LR4" s="3">
        <f>$KP$3</f>
        <v>10</v>
      </c>
    </row>
    <row r="5" spans="1:332" ht="15.75" thickBot="1">
      <c r="B5" s="12" t="s">
        <v>20</v>
      </c>
      <c r="C5" s="12" t="s">
        <v>21</v>
      </c>
      <c r="D5" s="4" t="s">
        <v>22</v>
      </c>
      <c r="E5" s="4" t="s">
        <v>36</v>
      </c>
      <c r="F5" s="13">
        <v>1</v>
      </c>
      <c r="G5" s="13">
        <f>F5+1</f>
        <v>2</v>
      </c>
      <c r="H5" s="13">
        <f>G5+1</f>
        <v>3</v>
      </c>
      <c r="I5" s="13">
        <f t="shared" ref="I5:O5" si="12">H5+1</f>
        <v>4</v>
      </c>
      <c r="J5" s="13">
        <f t="shared" si="12"/>
        <v>5</v>
      </c>
      <c r="K5" s="13">
        <f t="shared" si="12"/>
        <v>6</v>
      </c>
      <c r="L5" s="13">
        <f t="shared" si="12"/>
        <v>7</v>
      </c>
      <c r="M5" s="13">
        <f t="shared" si="12"/>
        <v>8</v>
      </c>
      <c r="N5" s="13">
        <f t="shared" si="12"/>
        <v>9</v>
      </c>
      <c r="O5" s="13">
        <f t="shared" si="12"/>
        <v>10</v>
      </c>
      <c r="P5" s="13" t="s">
        <v>74</v>
      </c>
      <c r="Q5" s="13" t="s">
        <v>78</v>
      </c>
      <c r="R5" s="14">
        <f t="shared" ref="R5:AI5" si="13">SUM(R6:R16)</f>
        <v>7.1765576519213515E+19</v>
      </c>
      <c r="S5" s="14">
        <f t="shared" si="13"/>
        <v>7.3969636231915725E+18</v>
      </c>
      <c r="T5" s="14">
        <f t="shared" si="13"/>
        <v>7.6349780907436429E+17</v>
      </c>
      <c r="U5" s="14">
        <f t="shared" si="13"/>
        <v>7.8935561345650656E+16</v>
      </c>
      <c r="V5" s="14">
        <f t="shared" si="13"/>
        <v>8176342808483594</v>
      </c>
      <c r="W5" s="14">
        <f t="shared" si="13"/>
        <v>848788945743479.5</v>
      </c>
      <c r="X5" s="14">
        <f t="shared" si="13"/>
        <v>88339606882364.344</v>
      </c>
      <c r="Y5" s="14">
        <f t="shared" si="13"/>
        <v>9221980406428.291</v>
      </c>
      <c r="Z5" s="14">
        <f t="shared" si="13"/>
        <v>966169670574.84448</v>
      </c>
      <c r="AA5" s="14">
        <f t="shared" si="13"/>
        <v>101662005724.86673</v>
      </c>
      <c r="AB5" s="14">
        <f t="shared" si="13"/>
        <v>10753533098.699379</v>
      </c>
      <c r="AC5" s="14">
        <f t="shared" si="13"/>
        <v>1144930198.854789</v>
      </c>
      <c r="AD5" s="14">
        <f t="shared" si="13"/>
        <v>122910894.56790793</v>
      </c>
      <c r="AE5" s="14">
        <f t="shared" si="13"/>
        <v>13336173.693675205</v>
      </c>
      <c r="AF5" s="14">
        <f t="shared" si="13"/>
        <v>1467572.1362600005</v>
      </c>
      <c r="AG5" s="14">
        <f t="shared" si="13"/>
        <v>164626.42352000004</v>
      </c>
      <c r="AH5" s="14">
        <f t="shared" si="13"/>
        <v>18971.934800000003</v>
      </c>
      <c r="AI5" s="14">
        <f t="shared" si="13"/>
        <v>2275.3519999999999</v>
      </c>
      <c r="AJ5" s="14">
        <f>SUM(AJ6:AJ16)</f>
        <v>291.20000000000005</v>
      </c>
      <c r="AK5" s="14">
        <f>SUM(AK6:AK16)</f>
        <v>42.2</v>
      </c>
      <c r="AL5" s="14">
        <f>SUM(AL6:AL16)</f>
        <v>8</v>
      </c>
      <c r="AM5" s="4"/>
      <c r="AN5" s="14">
        <f>SUM(AN6:AN16)</f>
        <v>2742640308227.1094</v>
      </c>
      <c r="AO5" s="14">
        <f t="shared" ref="AO5:AX5" si="14">SUM(AO6:AO16)</f>
        <v>291003904776.88062</v>
      </c>
      <c r="AP5" s="14">
        <f t="shared" si="14"/>
        <v>31106089671.874176</v>
      </c>
      <c r="AQ5" s="14">
        <f t="shared" si="14"/>
        <v>3356650723.4952421</v>
      </c>
      <c r="AR5" s="14">
        <f t="shared" si="14"/>
        <v>366731187.56433308</v>
      </c>
      <c r="AS5" s="14">
        <f t="shared" si="14"/>
        <v>40738485.846221015</v>
      </c>
      <c r="AT5" s="14">
        <f t="shared" si="14"/>
        <v>4630554.2399340011</v>
      </c>
      <c r="AU5" s="14">
        <f t="shared" si="14"/>
        <v>544103.26802000008</v>
      </c>
      <c r="AV5" s="14">
        <f t="shared" si="14"/>
        <v>67376.417400000006</v>
      </c>
      <c r="AW5" s="14">
        <f t="shared" si="14"/>
        <v>9202.91</v>
      </c>
      <c r="AX5" s="14">
        <f t="shared" si="14"/>
        <v>1566.8899999999999</v>
      </c>
      <c r="AZ5" s="15">
        <f>$AB$5</f>
        <v>10753533098.699379</v>
      </c>
      <c r="BA5" s="15">
        <f>$AC$5</f>
        <v>1144930198.854789</v>
      </c>
      <c r="BB5" s="15">
        <f>$AD$5</f>
        <v>122910894.56790793</v>
      </c>
      <c r="BC5" s="15">
        <f>$AE$5</f>
        <v>13336173.693675205</v>
      </c>
      <c r="BD5" s="15">
        <f>$AF$5</f>
        <v>1467572.1362600005</v>
      </c>
      <c r="BE5" s="15">
        <f>$AG$5</f>
        <v>164626.42352000004</v>
      </c>
      <c r="BF5" s="15">
        <f>$AH$5</f>
        <v>18971.934800000003</v>
      </c>
      <c r="BG5" s="15">
        <f>$AI$5</f>
        <v>2275.3519999999999</v>
      </c>
      <c r="BH5" s="3">
        <f>$AJ$5</f>
        <v>291.20000000000005</v>
      </c>
      <c r="BI5" s="3">
        <f>$AK$5</f>
        <v>42.2</v>
      </c>
      <c r="BJ5" s="3">
        <f>$AL$5</f>
        <v>8</v>
      </c>
      <c r="BL5" s="54">
        <f>$AX$5</f>
        <v>1566.8899999999999</v>
      </c>
      <c r="BM5" s="15">
        <f>$AC$5</f>
        <v>1144930198.854789</v>
      </c>
      <c r="BN5" s="15">
        <f>$AD$5</f>
        <v>122910894.56790793</v>
      </c>
      <c r="BO5" s="15">
        <f>$AE$5</f>
        <v>13336173.693675205</v>
      </c>
      <c r="BP5" s="15">
        <f>$AF$5</f>
        <v>1467572.1362600005</v>
      </c>
      <c r="BQ5" s="15">
        <f>$AG$5</f>
        <v>164626.42352000004</v>
      </c>
      <c r="BR5" s="15">
        <f>$AH$5</f>
        <v>18971.934800000003</v>
      </c>
      <c r="BS5" s="15">
        <f>$AI$5</f>
        <v>2275.3519999999999</v>
      </c>
      <c r="BT5" s="3">
        <f>$AJ$5</f>
        <v>291.20000000000005</v>
      </c>
      <c r="BU5" s="3">
        <f>$AK$5</f>
        <v>42.2</v>
      </c>
      <c r="BV5" s="3">
        <f>$AL$5</f>
        <v>8</v>
      </c>
      <c r="BX5" s="15">
        <f>$AB$5</f>
        <v>10753533098.699379</v>
      </c>
      <c r="BY5" s="54">
        <f>$AX$5</f>
        <v>1566.8899999999999</v>
      </c>
      <c r="BZ5" s="15">
        <f>$AD$5</f>
        <v>122910894.56790793</v>
      </c>
      <c r="CA5" s="15">
        <f>$AE$5</f>
        <v>13336173.693675205</v>
      </c>
      <c r="CB5" s="15">
        <f>$AF$5</f>
        <v>1467572.1362600005</v>
      </c>
      <c r="CC5" s="15">
        <f>$AG$5</f>
        <v>164626.42352000004</v>
      </c>
      <c r="CD5" s="15">
        <f>$AH$5</f>
        <v>18971.934800000003</v>
      </c>
      <c r="CE5" s="15">
        <f>$AI$5</f>
        <v>2275.3519999999999</v>
      </c>
      <c r="CF5" s="3">
        <f>$AJ$5</f>
        <v>291.20000000000005</v>
      </c>
      <c r="CG5" s="3">
        <f>$AK$5</f>
        <v>42.2</v>
      </c>
      <c r="CH5" s="3">
        <f>$AL$5</f>
        <v>8</v>
      </c>
      <c r="CJ5" s="15">
        <f>$AB$5</f>
        <v>10753533098.699379</v>
      </c>
      <c r="CK5" s="15">
        <f>$AC$5</f>
        <v>1144930198.854789</v>
      </c>
      <c r="CL5" s="54">
        <f>$AX$5</f>
        <v>1566.8899999999999</v>
      </c>
      <c r="CM5" s="15">
        <f>$AE$5</f>
        <v>13336173.693675205</v>
      </c>
      <c r="CN5" s="15">
        <f>$AF$5</f>
        <v>1467572.1362600005</v>
      </c>
      <c r="CO5" s="15">
        <f>$AG$5</f>
        <v>164626.42352000004</v>
      </c>
      <c r="CP5" s="15">
        <f>$AH$5</f>
        <v>18971.934800000003</v>
      </c>
      <c r="CQ5" s="15">
        <f>$AI$5</f>
        <v>2275.3519999999999</v>
      </c>
      <c r="CR5" s="3">
        <f>$AJ$5</f>
        <v>291.20000000000005</v>
      </c>
      <c r="CS5" s="3">
        <f>$AK$5</f>
        <v>42.2</v>
      </c>
      <c r="CT5" s="3">
        <f>$AL$5</f>
        <v>8</v>
      </c>
      <c r="CV5" s="15">
        <f>$AB$5</f>
        <v>10753533098.699379</v>
      </c>
      <c r="CW5" s="15">
        <f>$AC$5</f>
        <v>1144930198.854789</v>
      </c>
      <c r="CX5" s="15">
        <f>$AD$5</f>
        <v>122910894.56790793</v>
      </c>
      <c r="CY5" s="54">
        <f>$AX$5</f>
        <v>1566.8899999999999</v>
      </c>
      <c r="CZ5" s="15">
        <f>$AF$5</f>
        <v>1467572.1362600005</v>
      </c>
      <c r="DA5" s="15">
        <f>$AG$5</f>
        <v>164626.42352000004</v>
      </c>
      <c r="DB5" s="15">
        <f>$AH$5</f>
        <v>18971.934800000003</v>
      </c>
      <c r="DC5" s="15">
        <f>$AI$5</f>
        <v>2275.3519999999999</v>
      </c>
      <c r="DD5" s="3">
        <f>$AJ$5</f>
        <v>291.20000000000005</v>
      </c>
      <c r="DE5" s="3">
        <f>$AK$5</f>
        <v>42.2</v>
      </c>
      <c r="DF5" s="3">
        <f>$AL$5</f>
        <v>8</v>
      </c>
      <c r="DH5" s="15">
        <f>$AB$5</f>
        <v>10753533098.699379</v>
      </c>
      <c r="DI5" s="15">
        <f>$AC$5</f>
        <v>1144930198.854789</v>
      </c>
      <c r="DJ5" s="15">
        <f>$AD$5</f>
        <v>122910894.56790793</v>
      </c>
      <c r="DK5" s="15">
        <f>$AE$5</f>
        <v>13336173.693675205</v>
      </c>
      <c r="DL5" s="54">
        <f>$AX$5</f>
        <v>1566.8899999999999</v>
      </c>
      <c r="DM5" s="15">
        <f>$AG$5</f>
        <v>164626.42352000004</v>
      </c>
      <c r="DN5" s="15">
        <f>$AH$5</f>
        <v>18971.934800000003</v>
      </c>
      <c r="DO5" s="15">
        <f>$AI$5</f>
        <v>2275.3519999999999</v>
      </c>
      <c r="DP5" s="3">
        <f>$AJ$5</f>
        <v>291.20000000000005</v>
      </c>
      <c r="DQ5" s="3">
        <f>$AK$5</f>
        <v>42.2</v>
      </c>
      <c r="DR5" s="3">
        <f>$AL$5</f>
        <v>8</v>
      </c>
      <c r="DT5" s="15">
        <f>$AB$5</f>
        <v>10753533098.699379</v>
      </c>
      <c r="DU5" s="15">
        <f>$AC$5</f>
        <v>1144930198.854789</v>
      </c>
      <c r="DV5" s="15">
        <f>$AD$5</f>
        <v>122910894.56790793</v>
      </c>
      <c r="DW5" s="15">
        <f>$AE$5</f>
        <v>13336173.693675205</v>
      </c>
      <c r="DX5" s="15">
        <f>$AF$5</f>
        <v>1467572.1362600005</v>
      </c>
      <c r="DY5" s="54">
        <f>$AX$5</f>
        <v>1566.8899999999999</v>
      </c>
      <c r="DZ5" s="15">
        <f>$AH$5</f>
        <v>18971.934800000003</v>
      </c>
      <c r="EA5" s="15">
        <f>$AI$5</f>
        <v>2275.3519999999999</v>
      </c>
      <c r="EB5" s="3">
        <f>$AJ$5</f>
        <v>291.20000000000005</v>
      </c>
      <c r="EC5" s="3">
        <f>$AK$5</f>
        <v>42.2</v>
      </c>
      <c r="ED5" s="3">
        <f>$AL$5</f>
        <v>8</v>
      </c>
      <c r="EF5" s="15">
        <f>$AB$5</f>
        <v>10753533098.699379</v>
      </c>
      <c r="EG5" s="15">
        <f>$AC$5</f>
        <v>1144930198.854789</v>
      </c>
      <c r="EH5" s="15">
        <f>$AD$5</f>
        <v>122910894.56790793</v>
      </c>
      <c r="EI5" s="15">
        <f>$AE$5</f>
        <v>13336173.693675205</v>
      </c>
      <c r="EJ5" s="15">
        <f>$AF$5</f>
        <v>1467572.1362600005</v>
      </c>
      <c r="EK5" s="15">
        <f>$AG$5</f>
        <v>164626.42352000004</v>
      </c>
      <c r="EL5" s="54">
        <f>$AX$5</f>
        <v>1566.8899999999999</v>
      </c>
      <c r="EM5" s="15">
        <f>$AI$5</f>
        <v>2275.3519999999999</v>
      </c>
      <c r="EN5" s="3">
        <f>$AJ$5</f>
        <v>291.20000000000005</v>
      </c>
      <c r="EO5" s="3">
        <f>$AK$5</f>
        <v>42.2</v>
      </c>
      <c r="EP5" s="3">
        <f>$AL$5</f>
        <v>8</v>
      </c>
      <c r="ER5" s="15">
        <f>$AB$5</f>
        <v>10753533098.699379</v>
      </c>
      <c r="ES5" s="15">
        <f>$AC$5</f>
        <v>1144930198.854789</v>
      </c>
      <c r="ET5" s="15">
        <f>$AD$5</f>
        <v>122910894.56790793</v>
      </c>
      <c r="EU5" s="15">
        <f>$AE$5</f>
        <v>13336173.693675205</v>
      </c>
      <c r="EV5" s="15">
        <f>$AF$5</f>
        <v>1467572.1362600005</v>
      </c>
      <c r="EW5" s="15">
        <f>$AG$5</f>
        <v>164626.42352000004</v>
      </c>
      <c r="EX5" s="15">
        <f>$AH$5</f>
        <v>18971.934800000003</v>
      </c>
      <c r="EY5" s="54">
        <f>$AX$5</f>
        <v>1566.8899999999999</v>
      </c>
      <c r="EZ5" s="3">
        <f>$AJ$5</f>
        <v>291.20000000000005</v>
      </c>
      <c r="FA5" s="3">
        <f>$AK$5</f>
        <v>42.2</v>
      </c>
      <c r="FB5" s="3">
        <f>$AL$5</f>
        <v>8</v>
      </c>
      <c r="FD5" s="15">
        <f>$AB$5</f>
        <v>10753533098.699379</v>
      </c>
      <c r="FE5" s="15">
        <f>$AC$5</f>
        <v>1144930198.854789</v>
      </c>
      <c r="FF5" s="15">
        <f>$AD$5</f>
        <v>122910894.56790793</v>
      </c>
      <c r="FG5" s="15">
        <f>$AE$5</f>
        <v>13336173.693675205</v>
      </c>
      <c r="FH5" s="15">
        <f>$AF$5</f>
        <v>1467572.1362600005</v>
      </c>
      <c r="FI5" s="15">
        <f>$AG$5</f>
        <v>164626.42352000004</v>
      </c>
      <c r="FJ5" s="15">
        <f>$AH$5</f>
        <v>18971.934800000003</v>
      </c>
      <c r="FK5" s="15">
        <f>$AI$5</f>
        <v>2275.3519999999999</v>
      </c>
      <c r="FL5" s="54">
        <f>$AX$5</f>
        <v>1566.8899999999999</v>
      </c>
      <c r="FM5" s="3">
        <f>$AK$5</f>
        <v>42.2</v>
      </c>
      <c r="FN5" s="3">
        <f>$AL$5</f>
        <v>8</v>
      </c>
      <c r="FP5" s="15">
        <f>$AB$5</f>
        <v>10753533098.699379</v>
      </c>
      <c r="FQ5" s="15">
        <f>$AC$5</f>
        <v>1144930198.854789</v>
      </c>
      <c r="FR5" s="15">
        <f>$AD$5</f>
        <v>122910894.56790793</v>
      </c>
      <c r="FS5" s="15">
        <f>$AE$5</f>
        <v>13336173.693675205</v>
      </c>
      <c r="FT5" s="15">
        <f>$AF$5</f>
        <v>1467572.1362600005</v>
      </c>
      <c r="FU5" s="15">
        <f>$AG$5</f>
        <v>164626.42352000004</v>
      </c>
      <c r="FV5" s="15">
        <f>$AH$5</f>
        <v>18971.934800000003</v>
      </c>
      <c r="FW5" s="15">
        <f>$AI$5</f>
        <v>2275.3519999999999</v>
      </c>
      <c r="FX5" s="3">
        <f>$AJ$5</f>
        <v>291.20000000000005</v>
      </c>
      <c r="FY5" s="54">
        <f>$AX$5</f>
        <v>1566.8899999999999</v>
      </c>
      <c r="FZ5" s="3">
        <f>$AL$5</f>
        <v>8</v>
      </c>
      <c r="GB5" s="15">
        <f>$AB$5</f>
        <v>10753533098.699379</v>
      </c>
      <c r="GC5" s="15">
        <f>$AC$5</f>
        <v>1144930198.854789</v>
      </c>
      <c r="GD5" s="15">
        <f>$AD$5</f>
        <v>122910894.56790793</v>
      </c>
      <c r="GE5" s="15">
        <f>$AE$5</f>
        <v>13336173.693675205</v>
      </c>
      <c r="GF5" s="15">
        <f>$AF$5</f>
        <v>1467572.1362600005</v>
      </c>
      <c r="GG5" s="15">
        <f>$AG$5</f>
        <v>164626.42352000004</v>
      </c>
      <c r="GH5" s="15">
        <f>$AH$5</f>
        <v>18971.934800000003</v>
      </c>
      <c r="GI5" s="15">
        <f>$AI$5</f>
        <v>2275.3519999999999</v>
      </c>
      <c r="GJ5" s="3">
        <f>$AJ$5</f>
        <v>291.20000000000005</v>
      </c>
      <c r="GK5" s="3">
        <f>$AK$5</f>
        <v>42.2</v>
      </c>
      <c r="GL5" s="54">
        <f>$AX$5</f>
        <v>1566.8899999999999</v>
      </c>
      <c r="GX5" s="3" t="e">
        <f ca="1">FL4/BH4</f>
        <v>#NAME?</v>
      </c>
      <c r="GZ5" s="6"/>
      <c r="HA5" s="3" t="e">
        <f ca="1">FK4/BG4</f>
        <v>#NAME?</v>
      </c>
      <c r="HC5" s="6"/>
      <c r="HD5" s="3" t="e">
        <f ca="1">FJ4/BF4</f>
        <v>#NAME?</v>
      </c>
      <c r="HG5" s="3" t="e">
        <f ca="1">EW4/BE4</f>
        <v>#NAME?</v>
      </c>
      <c r="HJ5" s="3" t="e">
        <f ca="1">EJ4/BD4</f>
        <v>#NAME?</v>
      </c>
      <c r="HM5" s="3" t="e">
        <f ca="1">DW4/BC4</f>
        <v>#NAME?</v>
      </c>
      <c r="HP5" s="3" t="e">
        <f ca="1">DJ4/BB4</f>
        <v>#NAME?</v>
      </c>
      <c r="HS5" s="3" t="e">
        <f ca="1">CW4/BA4</f>
        <v>#NAME?</v>
      </c>
      <c r="HV5" s="110" t="e">
        <f ca="1">CV4/$AZ$4</f>
        <v>#NAME?</v>
      </c>
      <c r="HX5" s="6" t="s">
        <v>23</v>
      </c>
      <c r="HY5" s="55" t="e">
        <f ca="1">AVERAGE($O$6:$O$16)</f>
        <v>#NAME?</v>
      </c>
      <c r="HZ5" s="55" t="e">
        <f ca="1">AVERAGE($N$6:$N$16)</f>
        <v>#NAME?</v>
      </c>
      <c r="IA5" s="55" t="e">
        <f ca="1">AVERAGE($M$6:$M$16)</f>
        <v>#NAME?</v>
      </c>
      <c r="IB5" s="55" t="e">
        <f ca="1">AVERAGE($L$6:$L$16)</f>
        <v>#NAME?</v>
      </c>
      <c r="IC5" s="55" t="e">
        <f ca="1">AVERAGE($K$6:$K$16)</f>
        <v>#NAME?</v>
      </c>
      <c r="ID5" s="55" t="e">
        <f ca="1">AVERAGE($J$6:$J$16)</f>
        <v>#NAME?</v>
      </c>
      <c r="IE5" s="55" t="e">
        <f ca="1">AVERAGE($I$6:$I$16)</f>
        <v>#NAME?</v>
      </c>
      <c r="IF5" s="55" t="e">
        <f ca="1">AVERAGE($H$6:$H$16)</f>
        <v>#NAME?</v>
      </c>
      <c r="IG5" s="55" t="e">
        <f ca="1">AVERAGE($G$6:$G$16)</f>
        <v>#NAME?</v>
      </c>
      <c r="IH5" s="55" t="e">
        <f ca="1">AVERAGE($F$6:$F$16)</f>
        <v>#NAME?</v>
      </c>
      <c r="II5" s="55">
        <f>AVERAGE(AX6:AX16)</f>
        <v>195.86124999999998</v>
      </c>
      <c r="IK5" s="17" t="str">
        <f>$D$5</f>
        <v>AÑO</v>
      </c>
      <c r="IL5" s="18">
        <v>1</v>
      </c>
      <c r="IM5" s="18">
        <f>IL5+1</f>
        <v>2</v>
      </c>
      <c r="IN5" s="18">
        <f t="shared" ref="IN5:IT5" si="15">IM5+1</f>
        <v>3</v>
      </c>
      <c r="IO5" s="18">
        <f t="shared" si="15"/>
        <v>4</v>
      </c>
      <c r="IP5" s="18">
        <f t="shared" si="15"/>
        <v>5</v>
      </c>
      <c r="IQ5" s="18">
        <f t="shared" si="15"/>
        <v>6</v>
      </c>
      <c r="IR5" s="18">
        <f t="shared" si="15"/>
        <v>7</v>
      </c>
      <c r="IS5" s="18">
        <f t="shared" si="15"/>
        <v>8</v>
      </c>
      <c r="IT5" s="18">
        <f t="shared" si="15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6">IX5+1</f>
        <v>3</v>
      </c>
      <c r="IZ5" s="19">
        <f t="shared" si="16"/>
        <v>4</v>
      </c>
      <c r="JA5" s="19">
        <f t="shared" si="16"/>
        <v>5</v>
      </c>
      <c r="JB5" s="19">
        <f t="shared" si="16"/>
        <v>6</v>
      </c>
      <c r="JC5" s="19">
        <f t="shared" si="16"/>
        <v>7</v>
      </c>
      <c r="JD5" s="19">
        <f t="shared" si="16"/>
        <v>8</v>
      </c>
      <c r="JE5" s="19">
        <f t="shared" si="16"/>
        <v>9</v>
      </c>
      <c r="JG5" s="17" t="str">
        <f>$D$5</f>
        <v>AÑO</v>
      </c>
      <c r="JH5" s="19">
        <v>1</v>
      </c>
      <c r="JI5" s="19">
        <f>JH5+1</f>
        <v>2</v>
      </c>
      <c r="JJ5" s="19">
        <f t="shared" ref="JJ5:JP5" si="17">JI5+1</f>
        <v>3</v>
      </c>
      <c r="JK5" s="19">
        <f t="shared" si="17"/>
        <v>4</v>
      </c>
      <c r="JL5" s="19">
        <f t="shared" si="17"/>
        <v>5</v>
      </c>
      <c r="JM5" s="19">
        <f t="shared" si="17"/>
        <v>6</v>
      </c>
      <c r="JN5" s="19">
        <f t="shared" si="17"/>
        <v>7</v>
      </c>
      <c r="JO5" s="19">
        <f t="shared" si="17"/>
        <v>8</v>
      </c>
      <c r="JP5" s="19">
        <f t="shared" si="17"/>
        <v>9</v>
      </c>
      <c r="JR5" s="17" t="str">
        <f>$D$5</f>
        <v>AÑO</v>
      </c>
      <c r="JS5" s="19">
        <v>1</v>
      </c>
      <c r="JT5" s="19">
        <f>JS5+1</f>
        <v>2</v>
      </c>
      <c r="JU5" s="19">
        <f t="shared" ref="JU5:KA5" si="18">JT5+1</f>
        <v>3</v>
      </c>
      <c r="JV5" s="19">
        <f t="shared" si="18"/>
        <v>4</v>
      </c>
      <c r="JW5" s="19">
        <f t="shared" si="18"/>
        <v>5</v>
      </c>
      <c r="JX5" s="19">
        <f t="shared" si="18"/>
        <v>6</v>
      </c>
      <c r="JY5" s="19">
        <f t="shared" si="18"/>
        <v>7</v>
      </c>
      <c r="JZ5" s="19">
        <f t="shared" si="18"/>
        <v>8</v>
      </c>
      <c r="KA5" s="19">
        <f t="shared" si="18"/>
        <v>9</v>
      </c>
      <c r="KC5" s="17" t="str">
        <f>$D$5</f>
        <v>AÑO</v>
      </c>
      <c r="KD5" s="19">
        <v>1</v>
      </c>
      <c r="KE5" s="19">
        <f>KD5+1</f>
        <v>2</v>
      </c>
      <c r="KF5" s="19">
        <f t="shared" ref="KF5:KL5" si="19">KE5+1</f>
        <v>3</v>
      </c>
      <c r="KG5" s="19">
        <f t="shared" si="19"/>
        <v>4</v>
      </c>
      <c r="KH5" s="19">
        <f t="shared" si="19"/>
        <v>5</v>
      </c>
      <c r="KI5" s="19">
        <f t="shared" si="19"/>
        <v>6</v>
      </c>
      <c r="KJ5" s="19">
        <f t="shared" si="19"/>
        <v>7</v>
      </c>
      <c r="KK5" s="19">
        <f t="shared" si="19"/>
        <v>8</v>
      </c>
      <c r="KL5" s="19">
        <f t="shared" si="19"/>
        <v>9</v>
      </c>
      <c r="KO5"/>
      <c r="KP5"/>
      <c r="KQ5" s="187">
        <f t="shared" si="10"/>
        <v>5.9</v>
      </c>
      <c r="KR5" s="183">
        <f t="shared" si="11"/>
        <v>149.66999999999999</v>
      </c>
      <c r="KS5">
        <f t="shared" ref="KS5:KS13" si="20">POWER(KQ5,2)</f>
        <v>34.81</v>
      </c>
      <c r="KT5">
        <f t="shared" ref="KT5:KT13" si="21">LN(KR5)</f>
        <v>5.0084328705410552</v>
      </c>
      <c r="KU5">
        <f t="shared" ref="KU5:KU13" si="22">KQ5*KT5</f>
        <v>29.549753936192229</v>
      </c>
      <c r="KV5" s="49" t="e">
        <f t="shared" ref="KV5:KV13" si="23">$LK$14*EXP($LK$8*KQ5)</f>
        <v>#NUM!</v>
      </c>
      <c r="KW5" t="e">
        <f t="shared" ref="KW5:KW13" si="24">POWER(KV5-$KV$1,2)</f>
        <v>#NUM!</v>
      </c>
      <c r="KX5">
        <f t="shared" ref="KX5:KX13" si="25">POWER(KR5-$KR$1,2)</f>
        <v>49.266361000000074</v>
      </c>
      <c r="KY5">
        <f t="shared" ref="KY5:KY13" si="26">LN(KQ5)</f>
        <v>1.7749523509116738</v>
      </c>
      <c r="KZ5">
        <f t="shared" ref="KZ5:KZ13" si="27">POWER(KY5,2)</f>
        <v>3.1504558480068776</v>
      </c>
      <c r="LA5">
        <f t="shared" ref="LA5:LA13" si="28">KY5*KT5</f>
        <v>8.8897296979501483</v>
      </c>
      <c r="LB5" s="49" t="e">
        <f t="shared" ref="LB5:LB13" si="29">$LT$14*POWER(KQ5,$LT$6)</f>
        <v>#NUM!</v>
      </c>
      <c r="LC5" t="e">
        <f t="shared" ref="LC5:LC13" si="30">POWER(LB5-$LB$1,2)</f>
        <v>#NUM!</v>
      </c>
      <c r="LD5"/>
      <c r="LE5"/>
      <c r="LF5"/>
      <c r="LG5"/>
      <c r="LH5"/>
      <c r="LI5"/>
      <c r="LJ5"/>
      <c r="LK5"/>
      <c r="LM5"/>
      <c r="LQ5" s="3" t="e">
        <f>$LA$2</f>
        <v>#NUM!</v>
      </c>
      <c r="LR5" s="3" t="e">
        <f>$KY$2</f>
        <v>#NUM!</v>
      </c>
      <c r="LS5" s="3" t="e">
        <f>MDETERM(LQ4:LR5)</f>
        <v>#NUM!</v>
      </c>
    </row>
    <row r="6" spans="1:332" ht="15.75" thickBot="1">
      <c r="A6" s="33">
        <f>COUNT(D6)/$B$4*$B$1</f>
        <v>1</v>
      </c>
      <c r="B6" s="3">
        <v>1</v>
      </c>
      <c r="C6" s="212">
        <v>1.2</v>
      </c>
      <c r="D6" s="212">
        <v>4.5</v>
      </c>
      <c r="E6" s="59">
        <f>SALIDA!E6</f>
        <v>153.66999999999999</v>
      </c>
      <c r="F6" s="20" t="e">
        <f t="shared" ref="F6:F40" ca="1" si="31">$GR$3*C6+$GR$9</f>
        <v>#NAME?</v>
      </c>
      <c r="G6" s="20" t="e">
        <f t="shared" ref="G6:G40" ca="1" si="32">$GX$5*POWER(C6,2)+$GX$17*C6+$GX$30</f>
        <v>#NAME?</v>
      </c>
      <c r="H6" s="20" t="e">
        <f t="shared" ref="H6:H40" ca="1" si="33">$HA$3*POWER(C6,3)+$HA$5*POWER(C6,2)+$HA$7*C6+$HA$9</f>
        <v>#NAME?</v>
      </c>
      <c r="I6" s="20" t="e">
        <f t="shared" ref="I6:I40" ca="1" si="34">$HD$3*POWER(C6,4)+$HD$4*POWER(C6,3)+$HD$5*POWER(C6,2)+$HD$6*C6+$HD$7</f>
        <v>#NAME?</v>
      </c>
      <c r="J6" s="20" t="e">
        <f t="shared" ref="J6:J40" ca="1" si="35">$HG$3*POWER(C6,5)+$HG$4*POWER(C6,4)+$HG$5*POWER(C6,3)+$HG$6*POWER(C6,2)+$HG$7*C6+$HG$8</f>
        <v>#NAME?</v>
      </c>
      <c r="K6" s="20" t="e">
        <f t="shared" ref="K6:K40" ca="1" si="36">$HJ$3*POWER(C6,6)+$HJ$4*POWER(C6,5)+$HJ$5*POWER(C6,4)+$HJ$6*POWER(C6,3)+$HJ$7*POWER(C6,2)+$HJ$8*C6+$HJ$9</f>
        <v>#NAME?</v>
      </c>
      <c r="L6" s="20" t="e">
        <f t="shared" ref="L6:L40" ca="1" si="37">$HM$3*POWER(C6,7)+$HM$4*POWER(C6,6)+$HM$5*POWER(C6,5)+$HM$6*POWER(C6,4)+$HM$7*POWER(C6,3)+$HM$8*POWER(C6,2)+$HM$9*C6+$HM$10</f>
        <v>#NAME?</v>
      </c>
      <c r="M6" s="20" t="e">
        <f t="shared" ref="M6:M40" ca="1" si="38">$HP$3*POWER(C6,8)+$HP$4*POWER(C6,7)+$HP$5*POWER(C6,6)+$HP$6*POWER(C6,5)+$HP$7*POWER(C6,4)+$HP$8*POWER(C6,3)+$HP$9*POWER(C6,2)+$HP$10*C6+$HP$11</f>
        <v>#NAME?</v>
      </c>
      <c r="N6" s="20" t="e">
        <f t="shared" ref="N6:N40" ca="1" si="39">$HS$3*POWER(C6,9)+$HS$4*POWER(C6,8)+$HS$5*POWER(C6,7)+$HS$6*POWER(C6,6)+$HS$7*POWER(C6,5)+$HS$8*POWER(C6,4)+$HS$9*POWER(C6,3)+$HS$10*POWER(C6,2)+$HS$11*C6+$HS$12</f>
        <v>#NAME?</v>
      </c>
      <c r="O6" s="20" t="e">
        <f ca="1">$HV$2*POWER(C6,10)+$HV$3*POWER(C6,9)+$HV$4*POWER(C6,8)+$HV$5*POWER(C6,7)+$HV$6*POWER(C6,6)+$HV$7*POWER(C6,5)+$HV$8*POWER(C6,4)+$HV$9*POWER(C6,3)+$HV$10*POWER(C6,2)+$HV$11*C6+$HV$12</f>
        <v>#NAME?</v>
      </c>
      <c r="P6" s="20" t="e">
        <f>$LK$14*EXP($LK$8*D6)</f>
        <v>#NUM!</v>
      </c>
      <c r="Q6" s="20" t="e">
        <f>$LT$14*POWER(D6,$LT$6)</f>
        <v>#NUM!</v>
      </c>
      <c r="R6" s="21">
        <f t="shared" ref="R6:AI20" si="40">POWER($C6,R$1)</f>
        <v>38.337599924474738</v>
      </c>
      <c r="S6" s="21">
        <f t="shared" si="40"/>
        <v>31.947999937062281</v>
      </c>
      <c r="T6" s="21">
        <f t="shared" si="40"/>
        <v>26.623333280885234</v>
      </c>
      <c r="U6" s="21">
        <f t="shared" si="40"/>
        <v>22.186111067404362</v>
      </c>
      <c r="V6" s="21">
        <f t="shared" si="40"/>
        <v>18.488425889503635</v>
      </c>
      <c r="W6" s="21">
        <f t="shared" si="40"/>
        <v>15.407021574586365</v>
      </c>
      <c r="X6" s="21">
        <f t="shared" si="40"/>
        <v>12.839184645488636</v>
      </c>
      <c r="Y6" s="21">
        <f t="shared" si="40"/>
        <v>10.699320537907198</v>
      </c>
      <c r="Z6" s="21">
        <f t="shared" si="40"/>
        <v>8.9161004482559978</v>
      </c>
      <c r="AA6" s="21">
        <f t="shared" si="40"/>
        <v>7.4300837068799988</v>
      </c>
      <c r="AB6" s="21">
        <f t="shared" si="40"/>
        <v>6.1917364223999991</v>
      </c>
      <c r="AC6" s="21">
        <f t="shared" si="40"/>
        <v>5.1597803519999994</v>
      </c>
      <c r="AD6" s="21">
        <f t="shared" si="40"/>
        <v>4.2998169599999994</v>
      </c>
      <c r="AE6" s="21">
        <f t="shared" si="40"/>
        <v>3.5831807999999996</v>
      </c>
      <c r="AF6" s="21">
        <f t="shared" si="40"/>
        <v>2.9859839999999997</v>
      </c>
      <c r="AG6" s="21">
        <f t="shared" si="40"/>
        <v>2.4883199999999999</v>
      </c>
      <c r="AH6" s="21">
        <f t="shared" si="40"/>
        <v>2.0735999999999999</v>
      </c>
      <c r="AI6" s="21">
        <f t="shared" si="40"/>
        <v>1.728</v>
      </c>
      <c r="AJ6" s="21">
        <f t="shared" ref="AJ6:AJ20" si="41">POWER($C6,AJ$1)</f>
        <v>1.44</v>
      </c>
      <c r="AK6" s="32">
        <f>C6</f>
        <v>1.2</v>
      </c>
      <c r="AL6" s="21">
        <f t="shared" ref="AL6:AL13" si="42">COUNT(C6)</f>
        <v>1</v>
      </c>
      <c r="AM6" s="22"/>
      <c r="AN6" s="109">
        <f t="shared" ref="AN6:AN13" si="43">PRODUCT(AB6,$AX6)</f>
        <v>951.48413603020776</v>
      </c>
      <c r="AO6" s="109">
        <f t="shared" ref="AO6:AO13" si="44">PRODUCT(AC6,$AX6)</f>
        <v>792.9034466918398</v>
      </c>
      <c r="AP6" s="3">
        <f t="shared" ref="AP6:AP13" si="45">PRODUCT(AD6,$AX6)</f>
        <v>660.75287224319982</v>
      </c>
      <c r="AQ6" s="3">
        <f t="shared" ref="AQ6:AQ13" si="46">PRODUCT(AE6,$AX6)</f>
        <v>550.62739353599989</v>
      </c>
      <c r="AR6" s="3">
        <f t="shared" ref="AR6:AR13" si="47">PRODUCT(AF6,$AX6)</f>
        <v>458.85616127999992</v>
      </c>
      <c r="AS6" s="3">
        <f t="shared" ref="AS6:AS13" si="48">PRODUCT(AG6,$AX6)</f>
        <v>382.38013439999997</v>
      </c>
      <c r="AT6" s="3">
        <f t="shared" ref="AT6:AT13" si="49">PRODUCT(AH6,$AX6)</f>
        <v>318.65011199999998</v>
      </c>
      <c r="AU6" s="3">
        <f t="shared" ref="AU6:AU13" si="50">PRODUCT(AI6,$AX6)</f>
        <v>265.54175999999995</v>
      </c>
      <c r="AV6" s="3">
        <f t="shared" ref="AV6:AV13" si="51">PRODUCT(AJ6,$AX6)</f>
        <v>221.28479999999996</v>
      </c>
      <c r="AW6" s="3">
        <f t="shared" ref="AW6:AW13" si="52">PRODUCT(AK6,$AX6)</f>
        <v>184.40399999999997</v>
      </c>
      <c r="AX6" s="3">
        <f t="shared" ref="AX6:AX13" si="53">E6</f>
        <v>153.66999999999999</v>
      </c>
      <c r="AZ6" s="15">
        <f>$AA$5</f>
        <v>101662005724.86673</v>
      </c>
      <c r="BA6" s="15">
        <f>$AB$5</f>
        <v>10753533098.699379</v>
      </c>
      <c r="BB6" s="15">
        <f>$AC$5</f>
        <v>1144930198.854789</v>
      </c>
      <c r="BC6" s="15">
        <f>$AD$5</f>
        <v>122910894.56790793</v>
      </c>
      <c r="BD6" s="15">
        <f>$AE$5</f>
        <v>13336173.693675205</v>
      </c>
      <c r="BE6" s="15">
        <f>$AF$5</f>
        <v>1467572.1362600005</v>
      </c>
      <c r="BF6" s="15">
        <f>$AG$5</f>
        <v>164626.42352000004</v>
      </c>
      <c r="BG6" s="15">
        <f>$AH$5</f>
        <v>18971.934800000003</v>
      </c>
      <c r="BH6" s="3">
        <f>$AI$5</f>
        <v>2275.3519999999999</v>
      </c>
      <c r="BI6" s="3">
        <f>$AJ$5</f>
        <v>291.20000000000005</v>
      </c>
      <c r="BJ6" s="3">
        <f>$AK$5</f>
        <v>42.2</v>
      </c>
      <c r="BL6" s="54">
        <f>$AW$5</f>
        <v>9202.91</v>
      </c>
      <c r="BM6" s="15">
        <f>$AB$5</f>
        <v>10753533098.699379</v>
      </c>
      <c r="BN6" s="15">
        <f>$AC$5</f>
        <v>1144930198.854789</v>
      </c>
      <c r="BO6" s="15">
        <f>$AD$5</f>
        <v>122910894.56790793</v>
      </c>
      <c r="BP6" s="15">
        <f>$AE$5</f>
        <v>13336173.693675205</v>
      </c>
      <c r="BQ6" s="15">
        <f>$AF$5</f>
        <v>1467572.1362600005</v>
      </c>
      <c r="BR6" s="15">
        <f>$AG$5</f>
        <v>164626.42352000004</v>
      </c>
      <c r="BS6" s="15">
        <f>$AH$5</f>
        <v>18971.934800000003</v>
      </c>
      <c r="BT6" s="3">
        <f>$AI$5</f>
        <v>2275.3519999999999</v>
      </c>
      <c r="BU6" s="3">
        <f>$AJ$5</f>
        <v>291.20000000000005</v>
      </c>
      <c r="BV6" s="3">
        <f>$AK$5</f>
        <v>42.2</v>
      </c>
      <c r="BX6" s="15">
        <f>$AA$5</f>
        <v>101662005724.86673</v>
      </c>
      <c r="BY6" s="54">
        <f>$AW$5</f>
        <v>9202.91</v>
      </c>
      <c r="BZ6" s="15">
        <f>$AC$5</f>
        <v>1144930198.854789</v>
      </c>
      <c r="CA6" s="15">
        <f>$AD$5</f>
        <v>122910894.56790793</v>
      </c>
      <c r="CB6" s="15">
        <f>$AE$5</f>
        <v>13336173.693675205</v>
      </c>
      <c r="CC6" s="15">
        <f>$AF$5</f>
        <v>1467572.1362600005</v>
      </c>
      <c r="CD6" s="15">
        <f>$AG$5</f>
        <v>164626.42352000004</v>
      </c>
      <c r="CE6" s="15">
        <f>$AH$5</f>
        <v>18971.934800000003</v>
      </c>
      <c r="CF6" s="3">
        <f>$AI$5</f>
        <v>2275.3519999999999</v>
      </c>
      <c r="CG6" s="3">
        <f>$AJ$5</f>
        <v>291.20000000000005</v>
      </c>
      <c r="CH6" s="3">
        <f>$AK$5</f>
        <v>42.2</v>
      </c>
      <c r="CJ6" s="15">
        <f>$AA$5</f>
        <v>101662005724.86673</v>
      </c>
      <c r="CK6" s="15">
        <f>$AB$5</f>
        <v>10753533098.699379</v>
      </c>
      <c r="CL6" s="54">
        <f>$AW$5</f>
        <v>9202.91</v>
      </c>
      <c r="CM6" s="15">
        <f>$AD$5</f>
        <v>122910894.56790793</v>
      </c>
      <c r="CN6" s="15">
        <f>$AE$5</f>
        <v>13336173.693675205</v>
      </c>
      <c r="CO6" s="15">
        <f>$AF$5</f>
        <v>1467572.1362600005</v>
      </c>
      <c r="CP6" s="15">
        <f>$AG$5</f>
        <v>164626.42352000004</v>
      </c>
      <c r="CQ6" s="15">
        <f>$AH$5</f>
        <v>18971.934800000003</v>
      </c>
      <c r="CR6" s="3">
        <f>$AI$5</f>
        <v>2275.3519999999999</v>
      </c>
      <c r="CS6" s="3">
        <f>$AJ$5</f>
        <v>291.20000000000005</v>
      </c>
      <c r="CT6" s="3">
        <f>$AK$5</f>
        <v>42.2</v>
      </c>
      <c r="CV6" s="15">
        <f>$AA$5</f>
        <v>101662005724.86673</v>
      </c>
      <c r="CW6" s="15">
        <f>$AB$5</f>
        <v>10753533098.699379</v>
      </c>
      <c r="CX6" s="15">
        <f>$AC$5</f>
        <v>1144930198.854789</v>
      </c>
      <c r="CY6" s="54">
        <f>$AW$5</f>
        <v>9202.91</v>
      </c>
      <c r="CZ6" s="15">
        <f>$AE$5</f>
        <v>13336173.693675205</v>
      </c>
      <c r="DA6" s="15">
        <f>$AF$5</f>
        <v>1467572.1362600005</v>
      </c>
      <c r="DB6" s="15">
        <f>$AG$5</f>
        <v>164626.42352000004</v>
      </c>
      <c r="DC6" s="15">
        <f>$AH$5</f>
        <v>18971.934800000003</v>
      </c>
      <c r="DD6" s="3">
        <f>$AI$5</f>
        <v>2275.3519999999999</v>
      </c>
      <c r="DE6" s="3">
        <f>$AJ$5</f>
        <v>291.20000000000005</v>
      </c>
      <c r="DF6" s="3">
        <f>$AK$5</f>
        <v>42.2</v>
      </c>
      <c r="DH6" s="15">
        <f>$AA$5</f>
        <v>101662005724.86673</v>
      </c>
      <c r="DI6" s="15">
        <f>$AB$5</f>
        <v>10753533098.699379</v>
      </c>
      <c r="DJ6" s="15">
        <f>$AC$5</f>
        <v>1144930198.854789</v>
      </c>
      <c r="DK6" s="15">
        <f>$AD$5</f>
        <v>122910894.56790793</v>
      </c>
      <c r="DL6" s="54">
        <f>$AW$5</f>
        <v>9202.91</v>
      </c>
      <c r="DM6" s="15">
        <f>$AF$5</f>
        <v>1467572.1362600005</v>
      </c>
      <c r="DN6" s="15">
        <f>$AG$5</f>
        <v>164626.42352000004</v>
      </c>
      <c r="DO6" s="15">
        <f>$AH$5</f>
        <v>18971.934800000003</v>
      </c>
      <c r="DP6" s="3">
        <f>$AI$5</f>
        <v>2275.3519999999999</v>
      </c>
      <c r="DQ6" s="3">
        <f>$AJ$5</f>
        <v>291.20000000000005</v>
      </c>
      <c r="DR6" s="3">
        <f>$AK$5</f>
        <v>42.2</v>
      </c>
      <c r="DT6" s="15">
        <f>$AA$5</f>
        <v>101662005724.86673</v>
      </c>
      <c r="DU6" s="15">
        <f>$AB$5</f>
        <v>10753533098.699379</v>
      </c>
      <c r="DV6" s="15">
        <f>$AC$5</f>
        <v>1144930198.854789</v>
      </c>
      <c r="DW6" s="15">
        <f>$AD$5</f>
        <v>122910894.56790793</v>
      </c>
      <c r="DX6" s="15">
        <f>$AE$5</f>
        <v>13336173.693675205</v>
      </c>
      <c r="DY6" s="54">
        <f>$AW$5</f>
        <v>9202.91</v>
      </c>
      <c r="DZ6" s="15">
        <f>$AG$5</f>
        <v>164626.42352000004</v>
      </c>
      <c r="EA6" s="15">
        <f>$AH$5</f>
        <v>18971.934800000003</v>
      </c>
      <c r="EB6" s="3">
        <f>$AI$5</f>
        <v>2275.3519999999999</v>
      </c>
      <c r="EC6" s="3">
        <f>$AJ$5</f>
        <v>291.20000000000005</v>
      </c>
      <c r="ED6" s="3">
        <f>$AK$5</f>
        <v>42.2</v>
      </c>
      <c r="EF6" s="15">
        <f>$AA$5</f>
        <v>101662005724.86673</v>
      </c>
      <c r="EG6" s="15">
        <f>$AB$5</f>
        <v>10753533098.699379</v>
      </c>
      <c r="EH6" s="15">
        <f>$AC$5</f>
        <v>1144930198.854789</v>
      </c>
      <c r="EI6" s="15">
        <f>$AD$5</f>
        <v>122910894.56790793</v>
      </c>
      <c r="EJ6" s="15">
        <f>$AE$5</f>
        <v>13336173.693675205</v>
      </c>
      <c r="EK6" s="15">
        <f>$AF$5</f>
        <v>1467572.1362600005</v>
      </c>
      <c r="EL6" s="54">
        <f>$AW$5</f>
        <v>9202.91</v>
      </c>
      <c r="EM6" s="15">
        <f>$AH$5</f>
        <v>18971.934800000003</v>
      </c>
      <c r="EN6" s="3">
        <f>$AI$5</f>
        <v>2275.3519999999999</v>
      </c>
      <c r="EO6" s="3">
        <f>$AJ$5</f>
        <v>291.20000000000005</v>
      </c>
      <c r="EP6" s="3">
        <f>$AK$5</f>
        <v>42.2</v>
      </c>
      <c r="ER6" s="15">
        <f>$AA$5</f>
        <v>101662005724.86673</v>
      </c>
      <c r="ES6" s="15">
        <f>$AB$5</f>
        <v>10753533098.699379</v>
      </c>
      <c r="ET6" s="15">
        <f>$AC$5</f>
        <v>1144930198.854789</v>
      </c>
      <c r="EU6" s="15">
        <f>$AD$5</f>
        <v>122910894.56790793</v>
      </c>
      <c r="EV6" s="15">
        <f>$AE$5</f>
        <v>13336173.693675205</v>
      </c>
      <c r="EW6" s="15">
        <f>$AF$5</f>
        <v>1467572.1362600005</v>
      </c>
      <c r="EX6" s="15">
        <f>$AG$5</f>
        <v>164626.42352000004</v>
      </c>
      <c r="EY6" s="54">
        <f>$AW$5</f>
        <v>9202.91</v>
      </c>
      <c r="EZ6" s="3">
        <f>$AI$5</f>
        <v>2275.3519999999999</v>
      </c>
      <c r="FA6" s="3">
        <f>$AJ$5</f>
        <v>291.20000000000005</v>
      </c>
      <c r="FB6" s="3">
        <f>$AK$5</f>
        <v>42.2</v>
      </c>
      <c r="FD6" s="15">
        <f>$AA$5</f>
        <v>101662005724.86673</v>
      </c>
      <c r="FE6" s="15">
        <f>$AB$5</f>
        <v>10753533098.699379</v>
      </c>
      <c r="FF6" s="15">
        <f>$AC$5</f>
        <v>1144930198.854789</v>
      </c>
      <c r="FG6" s="15">
        <f>$AD$5</f>
        <v>122910894.56790793</v>
      </c>
      <c r="FH6" s="15">
        <f>$AE$5</f>
        <v>13336173.693675205</v>
      </c>
      <c r="FI6" s="15">
        <f>$AF$5</f>
        <v>1467572.1362600005</v>
      </c>
      <c r="FJ6" s="15">
        <f>$AG$5</f>
        <v>164626.42352000004</v>
      </c>
      <c r="FK6" s="15">
        <f>$AH$5</f>
        <v>18971.934800000003</v>
      </c>
      <c r="FL6" s="54">
        <f>$AW$5</f>
        <v>9202.91</v>
      </c>
      <c r="FM6" s="3">
        <f>$AJ$5</f>
        <v>291.20000000000005</v>
      </c>
      <c r="FN6" s="3">
        <f>$AK$5</f>
        <v>42.2</v>
      </c>
      <c r="FP6" s="15">
        <f>$AA$5</f>
        <v>101662005724.86673</v>
      </c>
      <c r="FQ6" s="15">
        <f>$AB$5</f>
        <v>10753533098.699379</v>
      </c>
      <c r="FR6" s="15">
        <f>$AC$5</f>
        <v>1144930198.854789</v>
      </c>
      <c r="FS6" s="15">
        <f>$AD$5</f>
        <v>122910894.56790793</v>
      </c>
      <c r="FT6" s="15">
        <f>$AE$5</f>
        <v>13336173.693675205</v>
      </c>
      <c r="FU6" s="15">
        <f>$AF$5</f>
        <v>1467572.1362600005</v>
      </c>
      <c r="FV6" s="15">
        <f>$AG$5</f>
        <v>164626.42352000004</v>
      </c>
      <c r="FW6" s="15">
        <f>$AH$5</f>
        <v>18971.934800000003</v>
      </c>
      <c r="FX6" s="3">
        <f>$AI$5</f>
        <v>2275.3519999999999</v>
      </c>
      <c r="FY6" s="54">
        <f>$AW$5</f>
        <v>9202.91</v>
      </c>
      <c r="FZ6" s="3">
        <f>$AK$5</f>
        <v>42.2</v>
      </c>
      <c r="GB6" s="15">
        <f>$AA$5</f>
        <v>101662005724.86673</v>
      </c>
      <c r="GC6" s="15">
        <f>$AB$5</f>
        <v>10753533098.699379</v>
      </c>
      <c r="GD6" s="15">
        <f>$AC$5</f>
        <v>1144930198.854789</v>
      </c>
      <c r="GE6" s="15">
        <f>$AD$5</f>
        <v>122910894.56790793</v>
      </c>
      <c r="GF6" s="15">
        <f>$AE$5</f>
        <v>13336173.693675205</v>
      </c>
      <c r="GG6" s="15">
        <f>$AF$5</f>
        <v>1467572.1362600005</v>
      </c>
      <c r="GH6" s="15">
        <f>$AG$5</f>
        <v>164626.42352000004</v>
      </c>
      <c r="GI6" s="15">
        <f>$AH$5</f>
        <v>18971.934800000003</v>
      </c>
      <c r="GJ6" s="3">
        <f>$AI$5</f>
        <v>2275.3519999999999</v>
      </c>
      <c r="GK6" s="3">
        <f>$AJ$5</f>
        <v>291.20000000000005</v>
      </c>
      <c r="GL6" s="54">
        <f>$AW$5</f>
        <v>9202.91</v>
      </c>
      <c r="HC6" s="6"/>
      <c r="HD6" s="3" t="e">
        <f ca="1">FV4/BF4</f>
        <v>#NAME?</v>
      </c>
      <c r="HG6" s="3" t="e">
        <f ca="1">FI4/BE4</f>
        <v>#NAME?</v>
      </c>
      <c r="HJ6" s="3" t="e">
        <f ca="1">EV4/BD4</f>
        <v>#NAME?</v>
      </c>
      <c r="HM6" s="3" t="e">
        <f ca="1">EI4/BC4</f>
        <v>#NAME?</v>
      </c>
      <c r="HP6" s="3" t="e">
        <f ca="1">DV4/BB4</f>
        <v>#NAME?</v>
      </c>
      <c r="HS6" s="3" t="e">
        <f ca="1">DI4/BA4</f>
        <v>#NAME?</v>
      </c>
      <c r="HV6" s="110" t="e">
        <f ca="1">DH4/$AZ$4</f>
        <v>#NAME?</v>
      </c>
      <c r="HY6" s="3" t="e">
        <f ca="1">POWER(O6-$HY$5,2)</f>
        <v>#NAME?</v>
      </c>
      <c r="HZ6" s="3" t="e">
        <f t="shared" ref="HZ6:HZ13" ca="1" si="54">POWER(N6-$HZ$5,2)</f>
        <v>#NAME?</v>
      </c>
      <c r="IA6" s="3" t="e">
        <f t="shared" ref="IA6:IA13" ca="1" si="55">POWER(M6-$IA$5,2)</f>
        <v>#NAME?</v>
      </c>
      <c r="IB6" s="3" t="e">
        <f t="shared" ref="IB6:IB13" ca="1" si="56">POWER(L6-$IB$5,2)</f>
        <v>#NAME?</v>
      </c>
      <c r="IC6" s="3" t="e">
        <f t="shared" ref="IC6:IC13" ca="1" si="57">POWER(K6-$IC$5,2)</f>
        <v>#NAME?</v>
      </c>
      <c r="ID6" s="3" t="e">
        <f t="shared" ref="ID6:ID13" ca="1" si="58">POWER(J6-$ID$5,2)</f>
        <v>#NAME?</v>
      </c>
      <c r="IE6" s="3" t="e">
        <f t="shared" ref="IE6:IE13" ca="1" si="59">POWER(I6-$IE$5,2)</f>
        <v>#NAME?</v>
      </c>
      <c r="IF6" s="3" t="e">
        <f t="shared" ref="IF6:IF13" ca="1" si="60">POWER(H6-$IF$5,2)</f>
        <v>#NAME?</v>
      </c>
      <c r="IG6" s="3" t="e">
        <f t="shared" ref="IG6:IG13" ca="1" si="61">POWER(G6-$IG$5,2)</f>
        <v>#NAME?</v>
      </c>
      <c r="IH6" s="3" t="e">
        <f t="shared" ref="IH6:IH13" ca="1" si="62">POWER(F6-$IH$5,2)</f>
        <v>#NAME?</v>
      </c>
      <c r="II6" s="3">
        <f t="shared" ref="II6:II13" si="63">POWER(AX6-$II$5,2)</f>
        <v>1780.1015765624998</v>
      </c>
      <c r="IK6" s="17">
        <f>$D$6</f>
        <v>4.5</v>
      </c>
      <c r="IL6" s="23" t="e">
        <f t="shared" ref="IL6:IT13" ca="1" si="64">1-ABS($E6-F6)/$E6</f>
        <v>#NAME?</v>
      </c>
      <c r="IM6" s="23" t="e">
        <f t="shared" ca="1" si="64"/>
        <v>#NAME?</v>
      </c>
      <c r="IN6" s="23" t="e">
        <f t="shared" ca="1" si="64"/>
        <v>#NAME?</v>
      </c>
      <c r="IO6" s="23" t="e">
        <f t="shared" ca="1" si="64"/>
        <v>#NAME?</v>
      </c>
      <c r="IP6" s="23" t="e">
        <f t="shared" ca="1" si="64"/>
        <v>#NAME?</v>
      </c>
      <c r="IQ6" s="23" t="e">
        <f t="shared" ca="1" si="64"/>
        <v>#NAME?</v>
      </c>
      <c r="IR6" s="23" t="e">
        <f t="shared" ca="1" si="64"/>
        <v>#NAME?</v>
      </c>
      <c r="IS6" s="23" t="e">
        <f t="shared" ca="1" si="64"/>
        <v>#NAME?</v>
      </c>
      <c r="IT6" s="23" t="e">
        <f t="shared" ca="1" si="64"/>
        <v>#NAME?</v>
      </c>
      <c r="IV6" s="17">
        <f>$D$6</f>
        <v>4.5</v>
      </c>
      <c r="IW6" s="24" t="e">
        <f ca="1">IL6/MAX(IL6:IT6)</f>
        <v>#NAME?</v>
      </c>
      <c r="IX6" s="24" t="e">
        <f ca="1">IM6/MAX(IL6:IT6)</f>
        <v>#NAME?</v>
      </c>
      <c r="IY6" s="24" t="e">
        <f ca="1">IN6/MAX(IL6:IT6)</f>
        <v>#NAME?</v>
      </c>
      <c r="IZ6" s="24" t="e">
        <f ca="1">IO6/MAX(IL6:IT6)</f>
        <v>#NAME?</v>
      </c>
      <c r="JA6" s="24" t="e">
        <f ca="1">IP6/MAX(IL6:IT6)</f>
        <v>#NAME?</v>
      </c>
      <c r="JB6" s="24" t="e">
        <f ca="1">IQ6/MAX(IL6:IT6)</f>
        <v>#NAME?</v>
      </c>
      <c r="JC6" s="24" t="e">
        <f ca="1">IR6/MAX(IL6:IT6)</f>
        <v>#NAME?</v>
      </c>
      <c r="JD6" s="24" t="e">
        <f ca="1">IS6/MAX(IL6:IT6)</f>
        <v>#NAME?</v>
      </c>
      <c r="JE6" s="24" t="e">
        <f ca="1">IT6/MAX(IL6:IT6)</f>
        <v>#NAME?</v>
      </c>
      <c r="JG6" s="17">
        <f>$D$6</f>
        <v>4.5</v>
      </c>
      <c r="JH6" s="24" t="e">
        <f t="shared" ref="JH6:JP12" ca="1" si="65">IF(OR(ABS(F14-$E$13)&gt;$JH$4*(IW6/SUMIFS($IW6:$JE6,$IW6:$JE6,"&gt;=0",$IW6:$JE6,"&lt;=1")+F$4/SUMIFS($F$4:$N$4,$F$4:$N$4,"&gt;=0",$F$4:$N$4,"&lt;=1")),F14&lt;0),0,F$4/SUMIFS($F$4:$N$4,$F$4:$N$4,"&gt;=0",$F$4:$N$4,"&lt;=1"))</f>
        <v>#NAME?</v>
      </c>
      <c r="JI6" s="24" t="e">
        <f t="shared" ca="1" si="65"/>
        <v>#NAME?</v>
      </c>
      <c r="JJ6" s="24" t="e">
        <f t="shared" ca="1" si="65"/>
        <v>#NAME?</v>
      </c>
      <c r="JK6" s="24" t="e">
        <f t="shared" ca="1" si="65"/>
        <v>#NAME?</v>
      </c>
      <c r="JL6" s="24" t="e">
        <f t="shared" ca="1" si="65"/>
        <v>#NAME?</v>
      </c>
      <c r="JM6" s="24" t="e">
        <f t="shared" ca="1" si="65"/>
        <v>#NAME?</v>
      </c>
      <c r="JN6" s="24" t="e">
        <f t="shared" ca="1" si="65"/>
        <v>#NAME?</v>
      </c>
      <c r="JO6" s="24" t="e">
        <f t="shared" ca="1" si="65"/>
        <v>#NAME?</v>
      </c>
      <c r="JP6" s="24" t="e">
        <f t="shared" ca="1" si="65"/>
        <v>#NAME?</v>
      </c>
      <c r="JR6" s="17">
        <f>$D$6</f>
        <v>4.5</v>
      </c>
      <c r="JS6" s="24" t="e">
        <f ca="1">IF(AND(IW6&gt;75%,IW6&lt;1),IW6*JH6,0)</f>
        <v>#NAME?</v>
      </c>
      <c r="JT6" s="24" t="e">
        <f t="shared" ref="JT6:KA13" ca="1" si="66">IF(AND(IX6&gt;75%,IX6&lt;1),IX6*JI6,0)</f>
        <v>#NAME?</v>
      </c>
      <c r="JU6" s="24" t="e">
        <f t="shared" ca="1" si="66"/>
        <v>#NAME?</v>
      </c>
      <c r="JV6" s="24" t="e">
        <f t="shared" ca="1" si="66"/>
        <v>#NAME?</v>
      </c>
      <c r="JW6" s="24" t="e">
        <f t="shared" ca="1" si="66"/>
        <v>#NAME?</v>
      </c>
      <c r="JX6" s="24" t="e">
        <f t="shared" ca="1" si="66"/>
        <v>#NAME?</v>
      </c>
      <c r="JY6" s="24" t="e">
        <f t="shared" ca="1" si="66"/>
        <v>#NAME?</v>
      </c>
      <c r="JZ6" s="24" t="e">
        <f t="shared" ca="1" si="66"/>
        <v>#NAME?</v>
      </c>
      <c r="KA6" s="24" t="e">
        <f t="shared" ca="1" si="66"/>
        <v>#NAME?</v>
      </c>
      <c r="KC6" s="17">
        <f>$D$6</f>
        <v>4.5</v>
      </c>
      <c r="KD6" s="24">
        <f ca="1">IFERROR(JS6/SUM($JS6:$KA6),0)</f>
        <v>0</v>
      </c>
      <c r="KE6" s="24">
        <f t="shared" ref="KE6:KL13" ca="1" si="67">IFERROR(JT6/SUM($JS6:$KA6),0)</f>
        <v>0</v>
      </c>
      <c r="KF6" s="24">
        <f t="shared" ca="1" si="67"/>
        <v>0</v>
      </c>
      <c r="KG6" s="24">
        <f t="shared" ca="1" si="67"/>
        <v>0</v>
      </c>
      <c r="KH6" s="24">
        <f t="shared" ca="1" si="67"/>
        <v>0</v>
      </c>
      <c r="KI6" s="24">
        <f t="shared" ca="1" si="67"/>
        <v>0</v>
      </c>
      <c r="KJ6" s="24">
        <f t="shared" ca="1" si="67"/>
        <v>0</v>
      </c>
      <c r="KK6" s="24">
        <f t="shared" ca="1" si="67"/>
        <v>0</v>
      </c>
      <c r="KL6" s="24">
        <f t="shared" ca="1" si="67"/>
        <v>0</v>
      </c>
      <c r="KO6"/>
      <c r="KP6"/>
      <c r="KQ6" s="187">
        <f t="shared" si="10"/>
        <v>7</v>
      </c>
      <c r="KR6" s="183">
        <f t="shared" si="11"/>
        <v>151.72</v>
      </c>
      <c r="KS6">
        <f t="shared" si="20"/>
        <v>49</v>
      </c>
      <c r="KT6">
        <f t="shared" si="21"/>
        <v>5.0220367168206979</v>
      </c>
      <c r="KU6">
        <f t="shared" si="22"/>
        <v>35.154257017744882</v>
      </c>
      <c r="KV6" s="49" t="e">
        <f t="shared" si="23"/>
        <v>#NUM!</v>
      </c>
      <c r="KW6" t="e">
        <f t="shared" si="24"/>
        <v>#NUM!</v>
      </c>
      <c r="KX6">
        <f t="shared" si="25"/>
        <v>24.690960999999941</v>
      </c>
      <c r="KY6">
        <f t="shared" si="26"/>
        <v>1.9459101490553132</v>
      </c>
      <c r="KZ6">
        <f t="shared" si="27"/>
        <v>3.7865663081964716</v>
      </c>
      <c r="LA6">
        <f t="shared" si="28"/>
        <v>9.7724322161898201</v>
      </c>
      <c r="LB6" s="49" t="e">
        <f t="shared" si="29"/>
        <v>#NUM!</v>
      </c>
      <c r="LC6" t="e">
        <f t="shared" si="30"/>
        <v>#NUM!</v>
      </c>
      <c r="LD6"/>
      <c r="LE6"/>
      <c r="LF6"/>
      <c r="LG6"/>
      <c r="LH6" t="e">
        <f>$KT$2</f>
        <v>#NUM!</v>
      </c>
      <c r="LI6">
        <f>$KP$3</f>
        <v>10</v>
      </c>
      <c r="LJ6"/>
      <c r="LK6"/>
      <c r="LT6" s="193" t="e">
        <f>LS5/LS7</f>
        <v>#NUM!</v>
      </c>
    </row>
    <row r="7" spans="1:332" ht="15.75" thickBot="1">
      <c r="A7" s="33">
        <f>COUNT($D$6:D7)/$B$4*$B$1</f>
        <v>2</v>
      </c>
      <c r="B7" s="3">
        <f t="shared" ref="B7:B12" si="68">B6+1</f>
        <v>2</v>
      </c>
      <c r="C7" s="212">
        <v>1.8</v>
      </c>
      <c r="D7" s="212">
        <v>5.9</v>
      </c>
      <c r="E7" s="59">
        <f>SALIDA!E7</f>
        <v>149.66999999999999</v>
      </c>
      <c r="F7" s="20" t="e">
        <f t="shared" ca="1" si="31"/>
        <v>#NAME?</v>
      </c>
      <c r="G7" s="20" t="e">
        <f t="shared" ca="1" si="32"/>
        <v>#NAME?</v>
      </c>
      <c r="H7" s="20" t="e">
        <f t="shared" ca="1" si="33"/>
        <v>#NAME?</v>
      </c>
      <c r="I7" s="20" t="e">
        <f t="shared" ca="1" si="34"/>
        <v>#NAME?</v>
      </c>
      <c r="J7" s="20" t="e">
        <f t="shared" ca="1" si="35"/>
        <v>#NAME?</v>
      </c>
      <c r="K7" s="20" t="e">
        <f t="shared" ca="1" si="36"/>
        <v>#NAME?</v>
      </c>
      <c r="L7" s="20" t="e">
        <f t="shared" ca="1" si="37"/>
        <v>#NAME?</v>
      </c>
      <c r="M7" s="20" t="e">
        <f t="shared" ca="1" si="38"/>
        <v>#NAME?</v>
      </c>
      <c r="N7" s="20" t="e">
        <f t="shared" ca="1" si="39"/>
        <v>#NAME?</v>
      </c>
      <c r="O7" s="20" t="e">
        <f t="shared" ref="O7:O40" ca="1" si="69">$HV$2*POWER(C7,10)+$HV$3*POWER(C7,9)+$HV$4*POWER(C7,8)+$HV$5*POWER(C7,7)+$HV$6*POWER(C7,6)+$HV$7*POWER(C7,5)+$HV$8*POWER(C7,4)+$HV$9*POWER(C7,3)+$HV$10*POWER(C7,2)+$HV$11*C7+$HV$12</f>
        <v>#NAME?</v>
      </c>
      <c r="P7" s="20" t="e">
        <f t="shared" ref="P7:P40" si="70">$LK$14*EXP($LK$8*D7)</f>
        <v>#NUM!</v>
      </c>
      <c r="Q7" s="20" t="e">
        <f t="shared" ref="Q7:Q40" si="71">$LT$14*POWER(D7,$LT$6)</f>
        <v>#NUM!</v>
      </c>
      <c r="R7" s="21">
        <f t="shared" si="40"/>
        <v>127482.3621639609</v>
      </c>
      <c r="S7" s="21">
        <f t="shared" si="40"/>
        <v>70823.534535533836</v>
      </c>
      <c r="T7" s="21">
        <f t="shared" si="40"/>
        <v>39346.408075296567</v>
      </c>
      <c r="U7" s="21">
        <f t="shared" si="40"/>
        <v>21859.115597386983</v>
      </c>
      <c r="V7" s="21">
        <f t="shared" si="40"/>
        <v>12143.953109659435</v>
      </c>
      <c r="W7" s="21">
        <f t="shared" si="40"/>
        <v>6746.6406164774626</v>
      </c>
      <c r="X7" s="21">
        <f t="shared" si="40"/>
        <v>3748.1336758208126</v>
      </c>
      <c r="Y7" s="21">
        <f t="shared" si="40"/>
        <v>2082.2964865671183</v>
      </c>
      <c r="Z7" s="21">
        <f t="shared" si="40"/>
        <v>1156.8313814261767</v>
      </c>
      <c r="AA7" s="21">
        <f t="shared" si="40"/>
        <v>642.68410079232035</v>
      </c>
      <c r="AB7" s="21">
        <f t="shared" si="40"/>
        <v>357.04672266240016</v>
      </c>
      <c r="AC7" s="21">
        <f t="shared" si="40"/>
        <v>198.35929036800007</v>
      </c>
      <c r="AD7" s="21">
        <f t="shared" si="40"/>
        <v>110.19960576000004</v>
      </c>
      <c r="AE7" s="21">
        <f t="shared" si="40"/>
        <v>61.222003200000017</v>
      </c>
      <c r="AF7" s="21">
        <f t="shared" si="40"/>
        <v>34.01222400000001</v>
      </c>
      <c r="AG7" s="21">
        <f t="shared" si="40"/>
        <v>18.895680000000006</v>
      </c>
      <c r="AH7" s="21">
        <f t="shared" si="40"/>
        <v>10.497600000000002</v>
      </c>
      <c r="AI7" s="21">
        <f t="shared" si="40"/>
        <v>5.8320000000000007</v>
      </c>
      <c r="AJ7" s="21">
        <f t="shared" si="41"/>
        <v>3.24</v>
      </c>
      <c r="AK7" s="32">
        <f t="shared" ref="AK7:AK13" si="72">C7</f>
        <v>1.8</v>
      </c>
      <c r="AL7" s="21">
        <f t="shared" si="42"/>
        <v>1</v>
      </c>
      <c r="AM7" s="22"/>
      <c r="AN7" s="109">
        <f t="shared" si="43"/>
        <v>53439.182980881429</v>
      </c>
      <c r="AO7" s="109">
        <f t="shared" si="44"/>
        <v>29688.434989378569</v>
      </c>
      <c r="AP7" s="3">
        <f t="shared" si="45"/>
        <v>16493.574994099206</v>
      </c>
      <c r="AQ7" s="3">
        <f t="shared" si="46"/>
        <v>9163.0972189440017</v>
      </c>
      <c r="AR7" s="3">
        <f t="shared" si="47"/>
        <v>5090.6095660800011</v>
      </c>
      <c r="AS7" s="3">
        <f t="shared" si="48"/>
        <v>2828.1164256000006</v>
      </c>
      <c r="AT7" s="3">
        <f t="shared" si="49"/>
        <v>1571.1757920000002</v>
      </c>
      <c r="AU7" s="3">
        <f t="shared" si="50"/>
        <v>872.87544000000003</v>
      </c>
      <c r="AV7" s="3">
        <f t="shared" si="51"/>
        <v>484.93079999999998</v>
      </c>
      <c r="AW7" s="3">
        <f t="shared" si="52"/>
        <v>269.40600000000001</v>
      </c>
      <c r="AX7" s="3">
        <f t="shared" si="53"/>
        <v>149.66999999999999</v>
      </c>
      <c r="AZ7" s="15">
        <f>$Z$5</f>
        <v>966169670574.84448</v>
      </c>
      <c r="BA7" s="15">
        <f>$AA$5</f>
        <v>101662005724.86673</v>
      </c>
      <c r="BB7" s="15">
        <f>$AB$5</f>
        <v>10753533098.699379</v>
      </c>
      <c r="BC7" s="15">
        <f>$AC$5</f>
        <v>1144930198.854789</v>
      </c>
      <c r="BD7" s="15">
        <f>$AD$5</f>
        <v>122910894.56790793</v>
      </c>
      <c r="BE7" s="15">
        <f>$AE$5</f>
        <v>13336173.693675205</v>
      </c>
      <c r="BF7" s="15">
        <f>$AF$5</f>
        <v>1467572.1362600005</v>
      </c>
      <c r="BG7" s="15">
        <f>$AG$5</f>
        <v>164626.42352000004</v>
      </c>
      <c r="BH7" s="3">
        <f>$AH$5</f>
        <v>18971.934800000003</v>
      </c>
      <c r="BI7" s="3">
        <f>$AI$5</f>
        <v>2275.3519999999999</v>
      </c>
      <c r="BJ7" s="3">
        <f>$AJ$5</f>
        <v>291.20000000000005</v>
      </c>
      <c r="BL7" s="54">
        <f>$AV$5</f>
        <v>67376.417400000006</v>
      </c>
      <c r="BM7" s="15">
        <f>$AA$5</f>
        <v>101662005724.86673</v>
      </c>
      <c r="BN7" s="15">
        <f>$AB$5</f>
        <v>10753533098.699379</v>
      </c>
      <c r="BO7" s="15">
        <f>$AC$5</f>
        <v>1144930198.854789</v>
      </c>
      <c r="BP7" s="15">
        <f>$AD$5</f>
        <v>122910894.56790793</v>
      </c>
      <c r="BQ7" s="15">
        <f>$AE$5</f>
        <v>13336173.693675205</v>
      </c>
      <c r="BR7" s="15">
        <f>$AF$5</f>
        <v>1467572.1362600005</v>
      </c>
      <c r="BS7" s="15">
        <f>$AG$5</f>
        <v>164626.42352000004</v>
      </c>
      <c r="BT7" s="3">
        <f>$AH$5</f>
        <v>18971.934800000003</v>
      </c>
      <c r="BU7" s="3">
        <f>$AI$5</f>
        <v>2275.3519999999999</v>
      </c>
      <c r="BV7" s="3">
        <f>$AJ$5</f>
        <v>291.20000000000005</v>
      </c>
      <c r="BX7" s="15">
        <f>$Z$5</f>
        <v>966169670574.84448</v>
      </c>
      <c r="BY7" s="54">
        <f>$AV$5</f>
        <v>67376.417400000006</v>
      </c>
      <c r="BZ7" s="15">
        <f>$AB$5</f>
        <v>10753533098.699379</v>
      </c>
      <c r="CA7" s="15">
        <f>$AC$5</f>
        <v>1144930198.854789</v>
      </c>
      <c r="CB7" s="15">
        <f>$AD$5</f>
        <v>122910894.56790793</v>
      </c>
      <c r="CC7" s="15">
        <f>$AE$5</f>
        <v>13336173.693675205</v>
      </c>
      <c r="CD7" s="15">
        <f>$AF$5</f>
        <v>1467572.1362600005</v>
      </c>
      <c r="CE7" s="15">
        <f>$AG$5</f>
        <v>164626.42352000004</v>
      </c>
      <c r="CF7" s="3">
        <f>$AH$5</f>
        <v>18971.934800000003</v>
      </c>
      <c r="CG7" s="3">
        <f>$AI$5</f>
        <v>2275.3519999999999</v>
      </c>
      <c r="CH7" s="3">
        <f>$AJ$5</f>
        <v>291.20000000000005</v>
      </c>
      <c r="CJ7" s="15">
        <f>$Z$5</f>
        <v>966169670574.84448</v>
      </c>
      <c r="CK7" s="15">
        <f>$AA$5</f>
        <v>101662005724.86673</v>
      </c>
      <c r="CL7" s="54">
        <f>$AV$5</f>
        <v>67376.417400000006</v>
      </c>
      <c r="CM7" s="15">
        <f>$AC$5</f>
        <v>1144930198.854789</v>
      </c>
      <c r="CN7" s="15">
        <f>$AD$5</f>
        <v>122910894.56790793</v>
      </c>
      <c r="CO7" s="15">
        <f>$AE$5</f>
        <v>13336173.693675205</v>
      </c>
      <c r="CP7" s="15">
        <f>$AF$5</f>
        <v>1467572.1362600005</v>
      </c>
      <c r="CQ7" s="15">
        <f>$AG$5</f>
        <v>164626.42352000004</v>
      </c>
      <c r="CR7" s="3">
        <f>$AH$5</f>
        <v>18971.934800000003</v>
      </c>
      <c r="CS7" s="3">
        <f>$AI$5</f>
        <v>2275.3519999999999</v>
      </c>
      <c r="CT7" s="3">
        <f>$AJ$5</f>
        <v>291.20000000000005</v>
      </c>
      <c r="CV7" s="15">
        <f>$Z$5</f>
        <v>966169670574.84448</v>
      </c>
      <c r="CW7" s="15">
        <f>$AA$5</f>
        <v>101662005724.86673</v>
      </c>
      <c r="CX7" s="15">
        <f>$AB$5</f>
        <v>10753533098.699379</v>
      </c>
      <c r="CY7" s="54">
        <f>$AV$5</f>
        <v>67376.417400000006</v>
      </c>
      <c r="CZ7" s="15">
        <f>$AD$5</f>
        <v>122910894.56790793</v>
      </c>
      <c r="DA7" s="15">
        <f>$AE$5</f>
        <v>13336173.693675205</v>
      </c>
      <c r="DB7" s="15">
        <f>$AF$5</f>
        <v>1467572.1362600005</v>
      </c>
      <c r="DC7" s="15">
        <f>$AG$5</f>
        <v>164626.42352000004</v>
      </c>
      <c r="DD7" s="3">
        <f>$AH$5</f>
        <v>18971.934800000003</v>
      </c>
      <c r="DE7" s="3">
        <f>$AI$5</f>
        <v>2275.3519999999999</v>
      </c>
      <c r="DF7" s="3">
        <f>$AJ$5</f>
        <v>291.20000000000005</v>
      </c>
      <c r="DH7" s="15">
        <f>$Z$5</f>
        <v>966169670574.84448</v>
      </c>
      <c r="DI7" s="15">
        <f>$AA$5</f>
        <v>101662005724.86673</v>
      </c>
      <c r="DJ7" s="15">
        <f>$AB$5</f>
        <v>10753533098.699379</v>
      </c>
      <c r="DK7" s="15">
        <f>$AC$5</f>
        <v>1144930198.854789</v>
      </c>
      <c r="DL7" s="54">
        <f>$AV$5</f>
        <v>67376.417400000006</v>
      </c>
      <c r="DM7" s="15">
        <f>$AE$5</f>
        <v>13336173.693675205</v>
      </c>
      <c r="DN7" s="15">
        <f>$AF$5</f>
        <v>1467572.1362600005</v>
      </c>
      <c r="DO7" s="15">
        <f>$AG$5</f>
        <v>164626.42352000004</v>
      </c>
      <c r="DP7" s="3">
        <f>$AH$5</f>
        <v>18971.934800000003</v>
      </c>
      <c r="DQ7" s="3">
        <f>$AI$5</f>
        <v>2275.3519999999999</v>
      </c>
      <c r="DR7" s="3">
        <f>$AJ$5</f>
        <v>291.20000000000005</v>
      </c>
      <c r="DT7" s="15">
        <f>$Z$5</f>
        <v>966169670574.84448</v>
      </c>
      <c r="DU7" s="15">
        <f>$AA$5</f>
        <v>101662005724.86673</v>
      </c>
      <c r="DV7" s="15">
        <f>$AB$5</f>
        <v>10753533098.699379</v>
      </c>
      <c r="DW7" s="15">
        <f>$AC$5</f>
        <v>1144930198.854789</v>
      </c>
      <c r="DX7" s="15">
        <f>$AD$5</f>
        <v>122910894.56790793</v>
      </c>
      <c r="DY7" s="54">
        <f>$AV$5</f>
        <v>67376.417400000006</v>
      </c>
      <c r="DZ7" s="15">
        <f>$AF$5</f>
        <v>1467572.1362600005</v>
      </c>
      <c r="EA7" s="15">
        <f>$AG$5</f>
        <v>164626.42352000004</v>
      </c>
      <c r="EB7" s="3">
        <f>$AH$5</f>
        <v>18971.934800000003</v>
      </c>
      <c r="EC7" s="3">
        <f>$AI$5</f>
        <v>2275.3519999999999</v>
      </c>
      <c r="ED7" s="3">
        <f>$AJ$5</f>
        <v>291.20000000000005</v>
      </c>
      <c r="EF7" s="15">
        <f>$Z$5</f>
        <v>966169670574.84448</v>
      </c>
      <c r="EG7" s="15">
        <f>$AA$5</f>
        <v>101662005724.86673</v>
      </c>
      <c r="EH7" s="15">
        <f>$AB$5</f>
        <v>10753533098.699379</v>
      </c>
      <c r="EI7" s="15">
        <f>$AC$5</f>
        <v>1144930198.854789</v>
      </c>
      <c r="EJ7" s="15">
        <f>$AD$5</f>
        <v>122910894.56790793</v>
      </c>
      <c r="EK7" s="15">
        <f>$AE$5</f>
        <v>13336173.693675205</v>
      </c>
      <c r="EL7" s="54">
        <f>$AV$5</f>
        <v>67376.417400000006</v>
      </c>
      <c r="EM7" s="15">
        <f>$AG$5</f>
        <v>164626.42352000004</v>
      </c>
      <c r="EN7" s="3">
        <f>$AH$5</f>
        <v>18971.934800000003</v>
      </c>
      <c r="EO7" s="3">
        <f>$AI$5</f>
        <v>2275.3519999999999</v>
      </c>
      <c r="EP7" s="3">
        <f>$AJ$5</f>
        <v>291.20000000000005</v>
      </c>
      <c r="ER7" s="15">
        <f>$Z$5</f>
        <v>966169670574.84448</v>
      </c>
      <c r="ES7" s="15">
        <f>$AA$5</f>
        <v>101662005724.86673</v>
      </c>
      <c r="ET7" s="15">
        <f>$AB$5</f>
        <v>10753533098.699379</v>
      </c>
      <c r="EU7" s="15">
        <f>$AC$5</f>
        <v>1144930198.854789</v>
      </c>
      <c r="EV7" s="15">
        <f>$AD$5</f>
        <v>122910894.56790793</v>
      </c>
      <c r="EW7" s="15">
        <f>$AE$5</f>
        <v>13336173.693675205</v>
      </c>
      <c r="EX7" s="15">
        <f>$AF$5</f>
        <v>1467572.1362600005</v>
      </c>
      <c r="EY7" s="54">
        <f>$AV$5</f>
        <v>67376.417400000006</v>
      </c>
      <c r="EZ7" s="3">
        <f>$AH$5</f>
        <v>18971.934800000003</v>
      </c>
      <c r="FA7" s="3">
        <f>$AI$5</f>
        <v>2275.3519999999999</v>
      </c>
      <c r="FB7" s="3">
        <f>$AJ$5</f>
        <v>291.20000000000005</v>
      </c>
      <c r="FD7" s="15">
        <f>$Z$5</f>
        <v>966169670574.84448</v>
      </c>
      <c r="FE7" s="15">
        <f>$AA$5</f>
        <v>101662005724.86673</v>
      </c>
      <c r="FF7" s="15">
        <f>$AB$5</f>
        <v>10753533098.699379</v>
      </c>
      <c r="FG7" s="15">
        <f>$AC$5</f>
        <v>1144930198.854789</v>
      </c>
      <c r="FH7" s="15">
        <f>$AD$5</f>
        <v>122910894.56790793</v>
      </c>
      <c r="FI7" s="15">
        <f>$AE$5</f>
        <v>13336173.693675205</v>
      </c>
      <c r="FJ7" s="15">
        <f>$AF$5</f>
        <v>1467572.1362600005</v>
      </c>
      <c r="FK7" s="15">
        <f>$AG$5</f>
        <v>164626.42352000004</v>
      </c>
      <c r="FL7" s="54">
        <f>$AV$5</f>
        <v>67376.417400000006</v>
      </c>
      <c r="FM7" s="3">
        <f>$AI$5</f>
        <v>2275.3519999999999</v>
      </c>
      <c r="FN7" s="3">
        <f>$AJ$5</f>
        <v>291.20000000000005</v>
      </c>
      <c r="FP7" s="15">
        <f>$Z$5</f>
        <v>966169670574.84448</v>
      </c>
      <c r="FQ7" s="15">
        <f>$AA$5</f>
        <v>101662005724.86673</v>
      </c>
      <c r="FR7" s="15">
        <f>$AB$5</f>
        <v>10753533098.699379</v>
      </c>
      <c r="FS7" s="15">
        <f>$AC$5</f>
        <v>1144930198.854789</v>
      </c>
      <c r="FT7" s="15">
        <f>$AD$5</f>
        <v>122910894.56790793</v>
      </c>
      <c r="FU7" s="15">
        <f>$AE$5</f>
        <v>13336173.693675205</v>
      </c>
      <c r="FV7" s="15">
        <f>$AF$5</f>
        <v>1467572.1362600005</v>
      </c>
      <c r="FW7" s="15">
        <f>$AG$5</f>
        <v>164626.42352000004</v>
      </c>
      <c r="FX7" s="3">
        <f>$AH$5</f>
        <v>18971.934800000003</v>
      </c>
      <c r="FY7" s="54">
        <f>$AV$5</f>
        <v>67376.417400000006</v>
      </c>
      <c r="FZ7" s="3">
        <f>$AJ$5</f>
        <v>291.20000000000005</v>
      </c>
      <c r="GB7" s="15">
        <f>$Z$5</f>
        <v>966169670574.84448</v>
      </c>
      <c r="GC7" s="15">
        <f>$AA$5</f>
        <v>101662005724.86673</v>
      </c>
      <c r="GD7" s="15">
        <f>$AB$5</f>
        <v>10753533098.699379</v>
      </c>
      <c r="GE7" s="15">
        <f>$AC$5</f>
        <v>1144930198.854789</v>
      </c>
      <c r="GF7" s="15">
        <f>$AD$5</f>
        <v>122910894.56790793</v>
      </c>
      <c r="GG7" s="15">
        <f>$AE$5</f>
        <v>13336173.693675205</v>
      </c>
      <c r="GH7" s="15">
        <f>$AF$5</f>
        <v>1467572.1362600005</v>
      </c>
      <c r="GI7" s="15">
        <f>$AG$5</f>
        <v>164626.42352000004</v>
      </c>
      <c r="GJ7" s="3">
        <f>$AH$5</f>
        <v>18971.934800000003</v>
      </c>
      <c r="GK7" s="3">
        <f>$AI$5</f>
        <v>2275.3519999999999</v>
      </c>
      <c r="GL7" s="54">
        <f>$AV$5</f>
        <v>67376.417400000006</v>
      </c>
      <c r="GZ7" s="6"/>
      <c r="HA7" s="3" t="e">
        <f ca="1">FW4/BG4</f>
        <v>#NAME?</v>
      </c>
      <c r="HC7" s="6"/>
      <c r="HD7" s="3" t="e">
        <f ca="1">GH4/BF4</f>
        <v>#NAME?</v>
      </c>
      <c r="HG7" s="3" t="e">
        <f ca="1">FU4/BE4</f>
        <v>#NAME?</v>
      </c>
      <c r="HJ7" s="3" t="e">
        <f ca="1">FH4/BD4</f>
        <v>#NAME?</v>
      </c>
      <c r="HM7" s="3" t="e">
        <f ca="1">EU4/BC4</f>
        <v>#NAME?</v>
      </c>
      <c r="HP7" s="3" t="e">
        <f ca="1">EH4/BB4</f>
        <v>#NAME?</v>
      </c>
      <c r="HS7" s="3" t="e">
        <f ca="1">DU4/BA4</f>
        <v>#NAME?</v>
      </c>
      <c r="HV7" s="110" t="e">
        <f ca="1">DT4/$AZ$4</f>
        <v>#NAME?</v>
      </c>
      <c r="HY7" s="3" t="e">
        <f t="shared" ref="HY7:HY13" ca="1" si="73">POWER(O7-$HY$5,2)</f>
        <v>#NAME?</v>
      </c>
      <c r="HZ7" s="3" t="e">
        <f t="shared" ca="1" si="54"/>
        <v>#NAME?</v>
      </c>
      <c r="IA7" s="3" t="e">
        <f t="shared" ca="1" si="55"/>
        <v>#NAME?</v>
      </c>
      <c r="IB7" s="3" t="e">
        <f t="shared" ca="1" si="56"/>
        <v>#NAME?</v>
      </c>
      <c r="IC7" s="3" t="e">
        <f t="shared" ca="1" si="57"/>
        <v>#NAME?</v>
      </c>
      <c r="ID7" s="3" t="e">
        <f t="shared" ca="1" si="58"/>
        <v>#NAME?</v>
      </c>
      <c r="IE7" s="3" t="e">
        <f t="shared" ca="1" si="59"/>
        <v>#NAME?</v>
      </c>
      <c r="IF7" s="3" t="e">
        <f t="shared" ca="1" si="60"/>
        <v>#NAME?</v>
      </c>
      <c r="IG7" s="3" t="e">
        <f t="shared" ca="1" si="61"/>
        <v>#NAME?</v>
      </c>
      <c r="IH7" s="3" t="e">
        <f t="shared" ca="1" si="62"/>
        <v>#NAME?</v>
      </c>
      <c r="II7" s="3">
        <f t="shared" si="63"/>
        <v>2133.6315765624995</v>
      </c>
      <c r="IK7" s="17">
        <f>$D$7</f>
        <v>5.9</v>
      </c>
      <c r="IL7" s="23" t="e">
        <f t="shared" ca="1" si="64"/>
        <v>#NAME?</v>
      </c>
      <c r="IM7" s="23" t="e">
        <f t="shared" ca="1" si="64"/>
        <v>#NAME?</v>
      </c>
      <c r="IN7" s="23" t="e">
        <f t="shared" ca="1" si="64"/>
        <v>#NAME?</v>
      </c>
      <c r="IO7" s="23" t="e">
        <f t="shared" ca="1" si="64"/>
        <v>#NAME?</v>
      </c>
      <c r="IP7" s="23" t="e">
        <f t="shared" ca="1" si="64"/>
        <v>#NAME?</v>
      </c>
      <c r="IQ7" s="23" t="e">
        <f t="shared" ca="1" si="64"/>
        <v>#NAME?</v>
      </c>
      <c r="IR7" s="23" t="e">
        <f t="shared" ca="1" si="64"/>
        <v>#NAME?</v>
      </c>
      <c r="IS7" s="23" t="e">
        <f t="shared" ca="1" si="64"/>
        <v>#NAME?</v>
      </c>
      <c r="IT7" s="23" t="e">
        <f t="shared" ca="1" si="64"/>
        <v>#NAME?</v>
      </c>
      <c r="IV7" s="17">
        <f>$D$7</f>
        <v>5.9</v>
      </c>
      <c r="IW7" s="24" t="e">
        <f t="shared" ref="IW7:IW13" ca="1" si="74">IL7/MAX(IL7:IT7)</f>
        <v>#NAME?</v>
      </c>
      <c r="IX7" s="24" t="e">
        <f t="shared" ref="IX7:IX13" ca="1" si="75">IM7/MAX(IL7:IT7)</f>
        <v>#NAME?</v>
      </c>
      <c r="IY7" s="24" t="e">
        <f t="shared" ref="IY7:IY13" ca="1" si="76">IN7/MAX(IL7:IT7)</f>
        <v>#NAME?</v>
      </c>
      <c r="IZ7" s="24" t="e">
        <f t="shared" ref="IZ7:IZ13" ca="1" si="77">IO7/MAX(IL7:IT7)</f>
        <v>#NAME?</v>
      </c>
      <c r="JA7" s="24" t="e">
        <f t="shared" ref="JA7:JA13" ca="1" si="78">IP7/MAX(IL7:IT7)</f>
        <v>#NAME?</v>
      </c>
      <c r="JB7" s="24" t="e">
        <f t="shared" ref="JB7:JB13" ca="1" si="79">IQ7/MAX(IL7:IT7)</f>
        <v>#NAME?</v>
      </c>
      <c r="JC7" s="24" t="e">
        <f t="shared" ref="JC7:JC13" ca="1" si="80">IR7/MAX(IL7:IT7)</f>
        <v>#NAME?</v>
      </c>
      <c r="JD7" s="24" t="e">
        <f t="shared" ref="JD7:JD13" ca="1" si="81">IS7/MAX(IL7:IT7)</f>
        <v>#NAME?</v>
      </c>
      <c r="JE7" s="24" t="e">
        <f t="shared" ref="JE7:JE13" ca="1" si="82">IT7/MAX(IL7:IT7)</f>
        <v>#NAME?</v>
      </c>
      <c r="JG7" s="17">
        <f>$D$7</f>
        <v>5.9</v>
      </c>
      <c r="JH7" s="24" t="e">
        <f t="shared" ca="1" si="65"/>
        <v>#NAME?</v>
      </c>
      <c r="JI7" s="24" t="e">
        <f t="shared" ca="1" si="65"/>
        <v>#NAME?</v>
      </c>
      <c r="JJ7" s="24" t="e">
        <f t="shared" ca="1" si="65"/>
        <v>#NAME?</v>
      </c>
      <c r="JK7" s="24" t="e">
        <f t="shared" ca="1" si="65"/>
        <v>#NAME?</v>
      </c>
      <c r="JL7" s="24" t="e">
        <f t="shared" ca="1" si="65"/>
        <v>#NAME?</v>
      </c>
      <c r="JM7" s="24" t="e">
        <f t="shared" ca="1" si="65"/>
        <v>#NAME?</v>
      </c>
      <c r="JN7" s="24" t="e">
        <f t="shared" ca="1" si="65"/>
        <v>#NAME?</v>
      </c>
      <c r="JO7" s="24" t="e">
        <f t="shared" ca="1" si="65"/>
        <v>#NAME?</v>
      </c>
      <c r="JP7" s="24" t="e">
        <f t="shared" ca="1" si="65"/>
        <v>#NAME?</v>
      </c>
      <c r="JR7" s="17">
        <f>$D$7</f>
        <v>5.9</v>
      </c>
      <c r="JS7" s="24" t="e">
        <f t="shared" ref="JS7:JS13" ca="1" si="83">IF(AND(IW7&gt;75%,IW7&lt;1),IW7*JH7,0)</f>
        <v>#NAME?</v>
      </c>
      <c r="JT7" s="24" t="e">
        <f t="shared" ca="1" si="66"/>
        <v>#NAME?</v>
      </c>
      <c r="JU7" s="24" t="e">
        <f t="shared" ca="1" si="66"/>
        <v>#NAME?</v>
      </c>
      <c r="JV7" s="24" t="e">
        <f t="shared" ca="1" si="66"/>
        <v>#NAME?</v>
      </c>
      <c r="JW7" s="24" t="e">
        <f t="shared" ca="1" si="66"/>
        <v>#NAME?</v>
      </c>
      <c r="JX7" s="24" t="e">
        <f t="shared" ca="1" si="66"/>
        <v>#NAME?</v>
      </c>
      <c r="JY7" s="24" t="e">
        <f t="shared" ca="1" si="66"/>
        <v>#NAME?</v>
      </c>
      <c r="JZ7" s="24" t="e">
        <f t="shared" ca="1" si="66"/>
        <v>#NAME?</v>
      </c>
      <c r="KA7" s="24" t="e">
        <f t="shared" ca="1" si="66"/>
        <v>#NAME?</v>
      </c>
      <c r="KC7" s="17">
        <f>$D$7</f>
        <v>5.9</v>
      </c>
      <c r="KD7" s="24">
        <f t="shared" ref="KD7:KD13" ca="1" si="84">IFERROR(JS7/SUM($JS7:$KA7),0)</f>
        <v>0</v>
      </c>
      <c r="KE7" s="24">
        <f t="shared" ca="1" si="67"/>
        <v>0</v>
      </c>
      <c r="KF7" s="24">
        <f t="shared" ca="1" si="67"/>
        <v>0</v>
      </c>
      <c r="KG7" s="24">
        <f t="shared" ca="1" si="67"/>
        <v>0</v>
      </c>
      <c r="KH7" s="24">
        <f t="shared" ca="1" si="67"/>
        <v>0</v>
      </c>
      <c r="KI7" s="24">
        <f t="shared" ca="1" si="67"/>
        <v>0</v>
      </c>
      <c r="KJ7" s="24">
        <f t="shared" ca="1" si="67"/>
        <v>0</v>
      </c>
      <c r="KK7" s="24">
        <f t="shared" ca="1" si="67"/>
        <v>0</v>
      </c>
      <c r="KL7" s="24">
        <f t="shared" ca="1" si="67"/>
        <v>0</v>
      </c>
      <c r="KO7"/>
      <c r="KP7"/>
      <c r="KQ7" s="187">
        <f t="shared" si="10"/>
        <v>7.8</v>
      </c>
      <c r="KR7" s="183">
        <f t="shared" si="11"/>
        <v>176.49</v>
      </c>
      <c r="KS7">
        <f t="shared" si="20"/>
        <v>60.839999999999996</v>
      </c>
      <c r="KT7">
        <f t="shared" si="21"/>
        <v>5.1732642175444745</v>
      </c>
      <c r="KU7">
        <f t="shared" si="22"/>
        <v>40.351460896846902</v>
      </c>
      <c r="KV7" s="49" t="e">
        <f t="shared" si="23"/>
        <v>#NUM!</v>
      </c>
      <c r="KW7" t="e">
        <f t="shared" si="24"/>
        <v>#NUM!</v>
      </c>
      <c r="KX7">
        <f t="shared" si="25"/>
        <v>392.07960100000065</v>
      </c>
      <c r="KY7">
        <f t="shared" si="26"/>
        <v>2.0541237336955462</v>
      </c>
      <c r="KZ7">
        <f t="shared" si="27"/>
        <v>4.2194243133313316</v>
      </c>
      <c r="LA7">
        <f t="shared" si="28"/>
        <v>10.626524809936024</v>
      </c>
      <c r="LB7" s="49" t="e">
        <f t="shared" si="29"/>
        <v>#NUM!</v>
      </c>
      <c r="LC7" t="e">
        <f t="shared" si="30"/>
        <v>#NUM!</v>
      </c>
      <c r="LD7"/>
      <c r="LE7"/>
      <c r="LF7"/>
      <c r="LG7"/>
      <c r="LH7" t="e">
        <f>$KU$2</f>
        <v>#NUM!</v>
      </c>
      <c r="LI7">
        <f>$KQ$2</f>
        <v>46.4</v>
      </c>
      <c r="LJ7"/>
      <c r="LK7"/>
      <c r="LQ7" s="3" t="e">
        <f>$KY$2</f>
        <v>#NUM!</v>
      </c>
      <c r="LR7" s="3">
        <f>$KP$3</f>
        <v>10</v>
      </c>
      <c r="LS7" s="3" t="e">
        <f>MDETERM(LQ7:LR8)</f>
        <v>#NUM!</v>
      </c>
    </row>
    <row r="8" spans="1:332" ht="15.75" thickBot="1">
      <c r="A8" s="33">
        <f>COUNT($D$6:D8)/$B$4*$B$1</f>
        <v>3</v>
      </c>
      <c r="B8" s="3">
        <f t="shared" si="68"/>
        <v>3</v>
      </c>
      <c r="C8" s="212">
        <v>3.1</v>
      </c>
      <c r="D8" s="212">
        <v>7</v>
      </c>
      <c r="E8" s="59">
        <f>SALIDA!E8</f>
        <v>151.72</v>
      </c>
      <c r="F8" s="20" t="e">
        <f t="shared" ca="1" si="31"/>
        <v>#NAME?</v>
      </c>
      <c r="G8" s="20" t="e">
        <f t="shared" ca="1" si="32"/>
        <v>#NAME?</v>
      </c>
      <c r="H8" s="20" t="e">
        <f t="shared" ca="1" si="33"/>
        <v>#NAME?</v>
      </c>
      <c r="I8" s="20" t="e">
        <f t="shared" ca="1" si="34"/>
        <v>#NAME?</v>
      </c>
      <c r="J8" s="20" t="e">
        <f t="shared" ca="1" si="35"/>
        <v>#NAME?</v>
      </c>
      <c r="K8" s="20" t="e">
        <f t="shared" ca="1" si="36"/>
        <v>#NAME?</v>
      </c>
      <c r="L8" s="20" t="e">
        <f t="shared" ca="1" si="37"/>
        <v>#NAME?</v>
      </c>
      <c r="M8" s="20" t="e">
        <f t="shared" ca="1" si="38"/>
        <v>#NAME?</v>
      </c>
      <c r="N8" s="20" t="e">
        <f t="shared" ca="1" si="39"/>
        <v>#NAME?</v>
      </c>
      <c r="O8" s="20" t="e">
        <f t="shared" ca="1" si="69"/>
        <v>#NAME?</v>
      </c>
      <c r="P8" s="20" t="e">
        <f t="shared" si="70"/>
        <v>#NUM!</v>
      </c>
      <c r="Q8" s="20" t="e">
        <f t="shared" si="71"/>
        <v>#NUM!</v>
      </c>
      <c r="R8" s="21">
        <f t="shared" si="40"/>
        <v>6717905288.1908312</v>
      </c>
      <c r="S8" s="21">
        <f t="shared" si="40"/>
        <v>2167066221.9970422</v>
      </c>
      <c r="T8" s="21">
        <f t="shared" si="40"/>
        <v>699053619.99904585</v>
      </c>
      <c r="U8" s="21">
        <f t="shared" si="40"/>
        <v>225501167.74162766</v>
      </c>
      <c r="V8" s="21">
        <f t="shared" si="40"/>
        <v>72742312.174718603</v>
      </c>
      <c r="W8" s="21">
        <f t="shared" si="40"/>
        <v>23465261.99184471</v>
      </c>
      <c r="X8" s="21">
        <f t="shared" si="40"/>
        <v>7569439.3522079708</v>
      </c>
      <c r="Y8" s="21">
        <f t="shared" si="40"/>
        <v>2441754.6297445064</v>
      </c>
      <c r="Z8" s="21">
        <f t="shared" si="40"/>
        <v>787662.78378855041</v>
      </c>
      <c r="AA8" s="21">
        <f t="shared" si="40"/>
        <v>254084.76896404848</v>
      </c>
      <c r="AB8" s="21">
        <f t="shared" si="40"/>
        <v>81962.828698080149</v>
      </c>
      <c r="AC8" s="21">
        <f t="shared" si="40"/>
        <v>26439.622160671017</v>
      </c>
      <c r="AD8" s="21">
        <f t="shared" si="40"/>
        <v>8528.9103744100048</v>
      </c>
      <c r="AE8" s="21">
        <f t="shared" si="40"/>
        <v>2751.2614111000012</v>
      </c>
      <c r="AF8" s="21">
        <f t="shared" si="40"/>
        <v>887.50368100000037</v>
      </c>
      <c r="AG8" s="21">
        <f t="shared" si="40"/>
        <v>286.29151000000007</v>
      </c>
      <c r="AH8" s="21">
        <f t="shared" si="40"/>
        <v>92.352100000000021</v>
      </c>
      <c r="AI8" s="21">
        <f t="shared" si="40"/>
        <v>29.791000000000004</v>
      </c>
      <c r="AJ8" s="21">
        <f t="shared" si="41"/>
        <v>9.6100000000000012</v>
      </c>
      <c r="AK8" s="32">
        <f t="shared" si="72"/>
        <v>3.1</v>
      </c>
      <c r="AL8" s="21">
        <f t="shared" si="42"/>
        <v>1</v>
      </c>
      <c r="AM8" s="22"/>
      <c r="AN8" s="109">
        <f t="shared" si="43"/>
        <v>12435400.370072721</v>
      </c>
      <c r="AO8" s="109">
        <f t="shared" si="44"/>
        <v>4011419.4742170065</v>
      </c>
      <c r="AP8" s="3">
        <f t="shared" si="45"/>
        <v>1294006.2820054858</v>
      </c>
      <c r="AQ8" s="3">
        <f t="shared" si="46"/>
        <v>417421.38129209215</v>
      </c>
      <c r="AR8" s="3">
        <f t="shared" si="47"/>
        <v>134652.05848132007</v>
      </c>
      <c r="AS8" s="3">
        <f t="shared" si="48"/>
        <v>43436.147897200011</v>
      </c>
      <c r="AT8" s="3">
        <f t="shared" si="49"/>
        <v>14011.660612000003</v>
      </c>
      <c r="AU8" s="3">
        <f t="shared" si="50"/>
        <v>4519.8905200000008</v>
      </c>
      <c r="AV8" s="3">
        <f t="shared" si="51"/>
        <v>1458.0292000000002</v>
      </c>
      <c r="AW8" s="3">
        <f t="shared" si="52"/>
        <v>470.33199999999999</v>
      </c>
      <c r="AX8" s="3">
        <f t="shared" si="53"/>
        <v>151.72</v>
      </c>
      <c r="AZ8" s="15">
        <f>$Y$5</f>
        <v>9221980406428.291</v>
      </c>
      <c r="BA8" s="15">
        <f>$Z$5</f>
        <v>966169670574.84448</v>
      </c>
      <c r="BB8" s="15">
        <f>$AA$5</f>
        <v>101662005724.86673</v>
      </c>
      <c r="BC8" s="15">
        <f>$AB$5</f>
        <v>10753533098.699379</v>
      </c>
      <c r="BD8" s="15">
        <f>$AC$5</f>
        <v>1144930198.854789</v>
      </c>
      <c r="BE8" s="15">
        <f>$AD$5</f>
        <v>122910894.56790793</v>
      </c>
      <c r="BF8" s="15">
        <f>$AE$5</f>
        <v>13336173.693675205</v>
      </c>
      <c r="BG8" s="15">
        <f>$AF$5</f>
        <v>1467572.1362600005</v>
      </c>
      <c r="BH8" s="15">
        <f>$AG$5</f>
        <v>164626.42352000004</v>
      </c>
      <c r="BI8" s="15">
        <f>$AH$5</f>
        <v>18971.934800000003</v>
      </c>
      <c r="BJ8" s="15">
        <f>$AI$5</f>
        <v>2275.3519999999999</v>
      </c>
      <c r="BL8" s="54">
        <f>$AU$5</f>
        <v>544103.26802000008</v>
      </c>
      <c r="BM8" s="15">
        <f>$Z$5</f>
        <v>966169670574.84448</v>
      </c>
      <c r="BN8" s="15">
        <f>$AA$5</f>
        <v>101662005724.86673</v>
      </c>
      <c r="BO8" s="15">
        <f>$AB$5</f>
        <v>10753533098.699379</v>
      </c>
      <c r="BP8" s="15">
        <f>$AC$5</f>
        <v>1144930198.854789</v>
      </c>
      <c r="BQ8" s="15">
        <f>$AD$5</f>
        <v>122910894.56790793</v>
      </c>
      <c r="BR8" s="15">
        <f>$AE$5</f>
        <v>13336173.693675205</v>
      </c>
      <c r="BS8" s="15">
        <f>$AF$5</f>
        <v>1467572.1362600005</v>
      </c>
      <c r="BT8" s="15">
        <f>$AG$5</f>
        <v>164626.42352000004</v>
      </c>
      <c r="BU8" s="15">
        <f>$AH$5</f>
        <v>18971.934800000003</v>
      </c>
      <c r="BV8" s="15">
        <f>$AI$5</f>
        <v>2275.3519999999999</v>
      </c>
      <c r="BW8" s="15"/>
      <c r="BX8" s="15">
        <f>$Y$5</f>
        <v>9221980406428.291</v>
      </c>
      <c r="BY8" s="54">
        <f>$AU$5</f>
        <v>544103.26802000008</v>
      </c>
      <c r="BZ8" s="15">
        <f>$AA$5</f>
        <v>101662005724.86673</v>
      </c>
      <c r="CA8" s="15">
        <f>$AB$5</f>
        <v>10753533098.699379</v>
      </c>
      <c r="CB8" s="15">
        <f>$AC$5</f>
        <v>1144930198.854789</v>
      </c>
      <c r="CC8" s="15">
        <f>$AD$5</f>
        <v>122910894.56790793</v>
      </c>
      <c r="CD8" s="15">
        <f>$AE$5</f>
        <v>13336173.693675205</v>
      </c>
      <c r="CE8" s="15">
        <f>$AF$5</f>
        <v>1467572.1362600005</v>
      </c>
      <c r="CF8" s="15">
        <f>$AG$5</f>
        <v>164626.42352000004</v>
      </c>
      <c r="CG8" s="15">
        <f>$AH$5</f>
        <v>18971.934800000003</v>
      </c>
      <c r="CH8" s="15">
        <f>$AI$5</f>
        <v>2275.3519999999999</v>
      </c>
      <c r="CJ8" s="15">
        <f>$Y$5</f>
        <v>9221980406428.291</v>
      </c>
      <c r="CK8" s="15">
        <f>$Z$5</f>
        <v>966169670574.84448</v>
      </c>
      <c r="CL8" s="54">
        <f>$AU$5</f>
        <v>544103.26802000008</v>
      </c>
      <c r="CM8" s="15">
        <f>$AB$5</f>
        <v>10753533098.699379</v>
      </c>
      <c r="CN8" s="15">
        <f>$AC$5</f>
        <v>1144930198.854789</v>
      </c>
      <c r="CO8" s="15">
        <f>$AD$5</f>
        <v>122910894.56790793</v>
      </c>
      <c r="CP8" s="15">
        <f>$AE$5</f>
        <v>13336173.693675205</v>
      </c>
      <c r="CQ8" s="15">
        <f>$AF$5</f>
        <v>1467572.1362600005</v>
      </c>
      <c r="CR8" s="15">
        <f>$AG$5</f>
        <v>164626.42352000004</v>
      </c>
      <c r="CS8" s="15">
        <f>$AH$5</f>
        <v>18971.934800000003</v>
      </c>
      <c r="CT8" s="15">
        <f>$AI$5</f>
        <v>2275.3519999999999</v>
      </c>
      <c r="CV8" s="15">
        <f>$Y$5</f>
        <v>9221980406428.291</v>
      </c>
      <c r="CW8" s="15">
        <f>$Z$5</f>
        <v>966169670574.84448</v>
      </c>
      <c r="CX8" s="15">
        <f>$AA$5</f>
        <v>101662005724.86673</v>
      </c>
      <c r="CY8" s="54">
        <f>$AU$5</f>
        <v>544103.26802000008</v>
      </c>
      <c r="CZ8" s="15">
        <f>$AC$5</f>
        <v>1144930198.854789</v>
      </c>
      <c r="DA8" s="15">
        <f>$AD$5</f>
        <v>122910894.56790793</v>
      </c>
      <c r="DB8" s="15">
        <f>$AE$5</f>
        <v>13336173.693675205</v>
      </c>
      <c r="DC8" s="15">
        <f>$AF$5</f>
        <v>1467572.1362600005</v>
      </c>
      <c r="DD8" s="15">
        <f>$AG$5</f>
        <v>164626.42352000004</v>
      </c>
      <c r="DE8" s="15">
        <f>$AH$5</f>
        <v>18971.934800000003</v>
      </c>
      <c r="DF8" s="15">
        <f>$AI$5</f>
        <v>2275.3519999999999</v>
      </c>
      <c r="DH8" s="15">
        <f>$Y$5</f>
        <v>9221980406428.291</v>
      </c>
      <c r="DI8" s="15">
        <f>$Z$5</f>
        <v>966169670574.84448</v>
      </c>
      <c r="DJ8" s="15">
        <f>$AA$5</f>
        <v>101662005724.86673</v>
      </c>
      <c r="DK8" s="15">
        <f>$AB$5</f>
        <v>10753533098.699379</v>
      </c>
      <c r="DL8" s="54">
        <f>$AU$5</f>
        <v>544103.26802000008</v>
      </c>
      <c r="DM8" s="15">
        <f>$AD$5</f>
        <v>122910894.56790793</v>
      </c>
      <c r="DN8" s="15">
        <f>$AE$5</f>
        <v>13336173.693675205</v>
      </c>
      <c r="DO8" s="15">
        <f>$AF$5</f>
        <v>1467572.1362600005</v>
      </c>
      <c r="DP8" s="15">
        <f>$AG$5</f>
        <v>164626.42352000004</v>
      </c>
      <c r="DQ8" s="15">
        <f>$AH$5</f>
        <v>18971.934800000003</v>
      </c>
      <c r="DR8" s="15">
        <f>$AI$5</f>
        <v>2275.3519999999999</v>
      </c>
      <c r="DT8" s="15">
        <f>$Y$5</f>
        <v>9221980406428.291</v>
      </c>
      <c r="DU8" s="15">
        <f>$Z$5</f>
        <v>966169670574.84448</v>
      </c>
      <c r="DV8" s="15">
        <f>$AA$5</f>
        <v>101662005724.86673</v>
      </c>
      <c r="DW8" s="15">
        <f>$AB$5</f>
        <v>10753533098.699379</v>
      </c>
      <c r="DX8" s="15">
        <f>$AC$5</f>
        <v>1144930198.854789</v>
      </c>
      <c r="DY8" s="54">
        <f>$AU$5</f>
        <v>544103.26802000008</v>
      </c>
      <c r="DZ8" s="15">
        <f>$AE$5</f>
        <v>13336173.693675205</v>
      </c>
      <c r="EA8" s="15">
        <f>$AF$5</f>
        <v>1467572.1362600005</v>
      </c>
      <c r="EB8" s="15">
        <f>$AG$5</f>
        <v>164626.42352000004</v>
      </c>
      <c r="EC8" s="15">
        <f>$AH$5</f>
        <v>18971.934800000003</v>
      </c>
      <c r="ED8" s="15">
        <f>$AI$5</f>
        <v>2275.3519999999999</v>
      </c>
      <c r="EF8" s="15">
        <f>$Y$5</f>
        <v>9221980406428.291</v>
      </c>
      <c r="EG8" s="15">
        <f>$Z$5</f>
        <v>966169670574.84448</v>
      </c>
      <c r="EH8" s="15">
        <f>$AA$5</f>
        <v>101662005724.86673</v>
      </c>
      <c r="EI8" s="15">
        <f>$AB$5</f>
        <v>10753533098.699379</v>
      </c>
      <c r="EJ8" s="15">
        <f>$AC$5</f>
        <v>1144930198.854789</v>
      </c>
      <c r="EK8" s="15">
        <f>$AD$5</f>
        <v>122910894.56790793</v>
      </c>
      <c r="EL8" s="54">
        <f>$AU$5</f>
        <v>544103.26802000008</v>
      </c>
      <c r="EM8" s="15">
        <f>$AF$5</f>
        <v>1467572.1362600005</v>
      </c>
      <c r="EN8" s="15">
        <f>$AG$5</f>
        <v>164626.42352000004</v>
      </c>
      <c r="EO8" s="15">
        <f>$AH$5</f>
        <v>18971.934800000003</v>
      </c>
      <c r="EP8" s="15">
        <f>$AI$5</f>
        <v>2275.3519999999999</v>
      </c>
      <c r="EQ8" s="15"/>
      <c r="ER8" s="15">
        <f>$Y$5</f>
        <v>9221980406428.291</v>
      </c>
      <c r="ES8" s="15">
        <f>$Z$5</f>
        <v>966169670574.84448</v>
      </c>
      <c r="ET8" s="15">
        <f>$AA$5</f>
        <v>101662005724.86673</v>
      </c>
      <c r="EU8" s="15">
        <f>$AB$5</f>
        <v>10753533098.699379</v>
      </c>
      <c r="EV8" s="15">
        <f>$AC$5</f>
        <v>1144930198.854789</v>
      </c>
      <c r="EW8" s="15">
        <f>$AD$5</f>
        <v>122910894.56790793</v>
      </c>
      <c r="EX8" s="15">
        <f>$AE$5</f>
        <v>13336173.693675205</v>
      </c>
      <c r="EY8" s="54">
        <f>$AU$5</f>
        <v>544103.26802000008</v>
      </c>
      <c r="EZ8" s="15">
        <f>$AG$5</f>
        <v>164626.42352000004</v>
      </c>
      <c r="FA8" s="15">
        <f>$AH$5</f>
        <v>18971.934800000003</v>
      </c>
      <c r="FB8" s="15">
        <f>$AI$5</f>
        <v>2275.3519999999999</v>
      </c>
      <c r="FD8" s="15">
        <f>$Y$5</f>
        <v>9221980406428.291</v>
      </c>
      <c r="FE8" s="15">
        <f>$Z$5</f>
        <v>966169670574.84448</v>
      </c>
      <c r="FF8" s="15">
        <f>$AA$5</f>
        <v>101662005724.86673</v>
      </c>
      <c r="FG8" s="15">
        <f>$AB$5</f>
        <v>10753533098.699379</v>
      </c>
      <c r="FH8" s="15">
        <f>$AC$5</f>
        <v>1144930198.854789</v>
      </c>
      <c r="FI8" s="15">
        <f>$AD$5</f>
        <v>122910894.56790793</v>
      </c>
      <c r="FJ8" s="15">
        <f>$AE$5</f>
        <v>13336173.693675205</v>
      </c>
      <c r="FK8" s="15">
        <f>$AF$5</f>
        <v>1467572.1362600005</v>
      </c>
      <c r="FL8" s="54">
        <f>$AU$5</f>
        <v>544103.26802000008</v>
      </c>
      <c r="FM8" s="15">
        <f>$AH$5</f>
        <v>18971.934800000003</v>
      </c>
      <c r="FN8" s="15">
        <f>$AI$5</f>
        <v>2275.3519999999999</v>
      </c>
      <c r="FP8" s="15">
        <f>$Y$5</f>
        <v>9221980406428.291</v>
      </c>
      <c r="FQ8" s="15">
        <f>$Z$5</f>
        <v>966169670574.84448</v>
      </c>
      <c r="FR8" s="15">
        <f>$AA$5</f>
        <v>101662005724.86673</v>
      </c>
      <c r="FS8" s="15">
        <f>$AB$5</f>
        <v>10753533098.699379</v>
      </c>
      <c r="FT8" s="15">
        <f>$AC$5</f>
        <v>1144930198.854789</v>
      </c>
      <c r="FU8" s="15">
        <f>$AD$5</f>
        <v>122910894.56790793</v>
      </c>
      <c r="FV8" s="15">
        <f>$AE$5</f>
        <v>13336173.693675205</v>
      </c>
      <c r="FW8" s="15">
        <f>$AF$5</f>
        <v>1467572.1362600005</v>
      </c>
      <c r="FX8" s="15">
        <f>$AG$5</f>
        <v>164626.42352000004</v>
      </c>
      <c r="FY8" s="54">
        <f>$AU$5</f>
        <v>544103.26802000008</v>
      </c>
      <c r="FZ8" s="15">
        <f>$AI$5</f>
        <v>2275.3519999999999</v>
      </c>
      <c r="GB8" s="15">
        <f>$Y$5</f>
        <v>9221980406428.291</v>
      </c>
      <c r="GC8" s="15">
        <f>$Z$5</f>
        <v>966169670574.84448</v>
      </c>
      <c r="GD8" s="15">
        <f>$AA$5</f>
        <v>101662005724.86673</v>
      </c>
      <c r="GE8" s="15">
        <f>$AB$5</f>
        <v>10753533098.699379</v>
      </c>
      <c r="GF8" s="15">
        <f>$AC$5</f>
        <v>1144930198.854789</v>
      </c>
      <c r="GG8" s="15">
        <f>$AD$5</f>
        <v>122910894.56790793</v>
      </c>
      <c r="GH8" s="15">
        <f>$AE$5</f>
        <v>13336173.693675205</v>
      </c>
      <c r="GI8" s="15">
        <f>$AF$5</f>
        <v>1467572.1362600005</v>
      </c>
      <c r="GJ8" s="15">
        <f>$AG$5</f>
        <v>164626.42352000004</v>
      </c>
      <c r="GK8" s="15">
        <f>$AH$5</f>
        <v>18971.934800000003</v>
      </c>
      <c r="GL8" s="54">
        <f>$AU$5</f>
        <v>544103.26802000008</v>
      </c>
      <c r="GO8" s="6"/>
      <c r="HG8" s="3" t="e">
        <f ca="1">GG4/BE4</f>
        <v>#NAME?</v>
      </c>
      <c r="HJ8" s="3" t="e">
        <f ca="1">FT4/BD4</f>
        <v>#NAME?</v>
      </c>
      <c r="HM8" s="3" t="e">
        <f ca="1">FG4/BC4</f>
        <v>#NAME?</v>
      </c>
      <c r="HP8" s="3" t="e">
        <f ca="1">ET4/BB4</f>
        <v>#NAME?</v>
      </c>
      <c r="HS8" s="3" t="e">
        <f ca="1">EG4/BA4</f>
        <v>#NAME?</v>
      </c>
      <c r="HV8" s="110" t="e">
        <f ca="1">EF4/$AZ$4</f>
        <v>#NAME?</v>
      </c>
      <c r="HY8" s="3" t="e">
        <f t="shared" ca="1" si="73"/>
        <v>#NAME?</v>
      </c>
      <c r="HZ8" s="3" t="e">
        <f t="shared" ca="1" si="54"/>
        <v>#NAME?</v>
      </c>
      <c r="IA8" s="3" t="e">
        <f t="shared" ca="1" si="55"/>
        <v>#NAME?</v>
      </c>
      <c r="IB8" s="3" t="e">
        <f t="shared" ca="1" si="56"/>
        <v>#NAME?</v>
      </c>
      <c r="IC8" s="3" t="e">
        <f t="shared" ca="1" si="57"/>
        <v>#NAME?</v>
      </c>
      <c r="ID8" s="3" t="e">
        <f t="shared" ca="1" si="58"/>
        <v>#NAME?</v>
      </c>
      <c r="IE8" s="3" t="e">
        <f t="shared" ca="1" si="59"/>
        <v>#NAME?</v>
      </c>
      <c r="IF8" s="3" t="e">
        <f t="shared" ca="1" si="60"/>
        <v>#NAME?</v>
      </c>
      <c r="IG8" s="3" t="e">
        <f t="shared" ca="1" si="61"/>
        <v>#NAME?</v>
      </c>
      <c r="IH8" s="3" t="e">
        <f t="shared" ca="1" si="62"/>
        <v>#NAME?</v>
      </c>
      <c r="II8" s="3">
        <f t="shared" si="63"/>
        <v>1948.4499515624987</v>
      </c>
      <c r="IK8" s="17">
        <f>$D$8</f>
        <v>7</v>
      </c>
      <c r="IL8" s="23" t="e">
        <f t="shared" ca="1" si="64"/>
        <v>#NAME?</v>
      </c>
      <c r="IM8" s="23" t="e">
        <f t="shared" ca="1" si="64"/>
        <v>#NAME?</v>
      </c>
      <c r="IN8" s="23" t="e">
        <f t="shared" ca="1" si="64"/>
        <v>#NAME?</v>
      </c>
      <c r="IO8" s="23" t="e">
        <f t="shared" ca="1" si="64"/>
        <v>#NAME?</v>
      </c>
      <c r="IP8" s="23" t="e">
        <f t="shared" ca="1" si="64"/>
        <v>#NAME?</v>
      </c>
      <c r="IQ8" s="23" t="e">
        <f t="shared" ca="1" si="64"/>
        <v>#NAME?</v>
      </c>
      <c r="IR8" s="23" t="e">
        <f t="shared" ca="1" si="64"/>
        <v>#NAME?</v>
      </c>
      <c r="IS8" s="23" t="e">
        <f t="shared" ca="1" si="64"/>
        <v>#NAME?</v>
      </c>
      <c r="IT8" s="23" t="e">
        <f t="shared" ca="1" si="64"/>
        <v>#NAME?</v>
      </c>
      <c r="IV8" s="17">
        <f>$D$8</f>
        <v>7</v>
      </c>
      <c r="IW8" s="24" t="e">
        <f t="shared" ca="1" si="74"/>
        <v>#NAME?</v>
      </c>
      <c r="IX8" s="24" t="e">
        <f t="shared" ca="1" si="75"/>
        <v>#NAME?</v>
      </c>
      <c r="IY8" s="24" t="e">
        <f t="shared" ca="1" si="76"/>
        <v>#NAME?</v>
      </c>
      <c r="IZ8" s="24" t="e">
        <f t="shared" ca="1" si="77"/>
        <v>#NAME?</v>
      </c>
      <c r="JA8" s="24" t="e">
        <f t="shared" ca="1" si="78"/>
        <v>#NAME?</v>
      </c>
      <c r="JB8" s="24" t="e">
        <f t="shared" ca="1" si="79"/>
        <v>#NAME?</v>
      </c>
      <c r="JC8" s="24" t="e">
        <f t="shared" ca="1" si="80"/>
        <v>#NAME?</v>
      </c>
      <c r="JD8" s="24" t="e">
        <f t="shared" ca="1" si="81"/>
        <v>#NAME?</v>
      </c>
      <c r="JE8" s="24" t="e">
        <f t="shared" ca="1" si="82"/>
        <v>#NAME?</v>
      </c>
      <c r="JG8" s="17">
        <f>$D$8</f>
        <v>7</v>
      </c>
      <c r="JH8" s="24" t="e">
        <f t="shared" ca="1" si="65"/>
        <v>#NAME?</v>
      </c>
      <c r="JI8" s="24" t="e">
        <f t="shared" ca="1" si="65"/>
        <v>#NAME?</v>
      </c>
      <c r="JJ8" s="24" t="e">
        <f t="shared" ca="1" si="65"/>
        <v>#NAME?</v>
      </c>
      <c r="JK8" s="24" t="e">
        <f t="shared" ca="1" si="65"/>
        <v>#NAME?</v>
      </c>
      <c r="JL8" s="24" t="e">
        <f t="shared" ca="1" si="65"/>
        <v>#NAME?</v>
      </c>
      <c r="JM8" s="24" t="e">
        <f t="shared" ca="1" si="65"/>
        <v>#NAME?</v>
      </c>
      <c r="JN8" s="24" t="e">
        <f t="shared" ca="1" si="65"/>
        <v>#NAME?</v>
      </c>
      <c r="JO8" s="24" t="e">
        <f t="shared" ca="1" si="65"/>
        <v>#NAME?</v>
      </c>
      <c r="JP8" s="24" t="e">
        <f t="shared" ca="1" si="65"/>
        <v>#NAME?</v>
      </c>
      <c r="JR8" s="17">
        <f>$D$8</f>
        <v>7</v>
      </c>
      <c r="JS8" s="24" t="e">
        <f t="shared" ca="1" si="83"/>
        <v>#NAME?</v>
      </c>
      <c r="JT8" s="24" t="e">
        <f t="shared" ca="1" si="66"/>
        <v>#NAME?</v>
      </c>
      <c r="JU8" s="24" t="e">
        <f t="shared" ca="1" si="66"/>
        <v>#NAME?</v>
      </c>
      <c r="JV8" s="24" t="e">
        <f t="shared" ca="1" si="66"/>
        <v>#NAME?</v>
      </c>
      <c r="JW8" s="24" t="e">
        <f t="shared" ca="1" si="66"/>
        <v>#NAME?</v>
      </c>
      <c r="JX8" s="24" t="e">
        <f t="shared" ca="1" si="66"/>
        <v>#NAME?</v>
      </c>
      <c r="JY8" s="24" t="e">
        <f t="shared" ca="1" si="66"/>
        <v>#NAME?</v>
      </c>
      <c r="JZ8" s="24" t="e">
        <f t="shared" ca="1" si="66"/>
        <v>#NAME?</v>
      </c>
      <c r="KA8" s="24" t="e">
        <f t="shared" ca="1" si="66"/>
        <v>#NAME?</v>
      </c>
      <c r="KC8" s="17">
        <f>$D$8</f>
        <v>7</v>
      </c>
      <c r="KD8" s="24">
        <f t="shared" ca="1" si="84"/>
        <v>0</v>
      </c>
      <c r="KE8" s="24">
        <f t="shared" ca="1" si="67"/>
        <v>0</v>
      </c>
      <c r="KF8" s="24">
        <f t="shared" ca="1" si="67"/>
        <v>0</v>
      </c>
      <c r="KG8" s="24">
        <f t="shared" ca="1" si="67"/>
        <v>0</v>
      </c>
      <c r="KH8" s="24">
        <f t="shared" ca="1" si="67"/>
        <v>0</v>
      </c>
      <c r="KI8" s="24">
        <f t="shared" ca="1" si="67"/>
        <v>0</v>
      </c>
      <c r="KJ8" s="24">
        <f t="shared" ca="1" si="67"/>
        <v>0</v>
      </c>
      <c r="KK8" s="24">
        <f t="shared" ca="1" si="67"/>
        <v>0</v>
      </c>
      <c r="KL8" s="24">
        <f t="shared" ca="1" si="67"/>
        <v>0</v>
      </c>
      <c r="KO8"/>
      <c r="KP8"/>
      <c r="KQ8" s="187">
        <f t="shared" si="10"/>
        <v>7.2</v>
      </c>
      <c r="KR8" s="183">
        <f t="shared" si="11"/>
        <v>207.79</v>
      </c>
      <c r="KS8">
        <f t="shared" si="20"/>
        <v>51.84</v>
      </c>
      <c r="KT8">
        <f t="shared" si="21"/>
        <v>5.3365279543117889</v>
      </c>
      <c r="KU8">
        <f t="shared" si="22"/>
        <v>38.423001271044882</v>
      </c>
      <c r="KV8" s="49" t="e">
        <f t="shared" si="23"/>
        <v>#NUM!</v>
      </c>
      <c r="KW8" t="e">
        <f t="shared" si="24"/>
        <v>#NUM!</v>
      </c>
      <c r="KX8">
        <f t="shared" si="25"/>
        <v>2611.3122009999997</v>
      </c>
      <c r="KY8">
        <f t="shared" si="26"/>
        <v>1.9740810260220096</v>
      </c>
      <c r="KZ8">
        <f t="shared" si="27"/>
        <v>3.8969958973001102</v>
      </c>
      <c r="LA8">
        <f t="shared" si="28"/>
        <v>10.534738579442953</v>
      </c>
      <c r="LB8" s="49" t="e">
        <f t="shared" si="29"/>
        <v>#NUM!</v>
      </c>
      <c r="LC8" t="e">
        <f t="shared" si="30"/>
        <v>#NUM!</v>
      </c>
      <c r="LD8"/>
      <c r="LE8"/>
      <c r="LF8"/>
      <c r="LG8"/>
      <c r="LH8"/>
      <c r="LI8"/>
      <c r="LJ8" t="e">
        <f>MDETERM(LH6:LI7)</f>
        <v>#NUM!</v>
      </c>
      <c r="LK8" s="191" t="e">
        <f>LJ8/LJ9</f>
        <v>#NUM!</v>
      </c>
      <c r="LQ8" s="3" t="e">
        <f>$KZ$2</f>
        <v>#NUM!</v>
      </c>
      <c r="LR8" s="3" t="e">
        <f>$KY$2</f>
        <v>#NUM!</v>
      </c>
    </row>
    <row r="9" spans="1:332" ht="15.75" thickBot="1">
      <c r="A9" s="33">
        <f>COUNT($D$6:D9)/$B$4*$B$1</f>
        <v>4</v>
      </c>
      <c r="B9" s="3">
        <f t="shared" si="68"/>
        <v>4</v>
      </c>
      <c r="C9" s="212">
        <v>4.9000000000000004</v>
      </c>
      <c r="D9" s="212">
        <v>7.8</v>
      </c>
      <c r="E9" s="59">
        <f>SALIDA!E9</f>
        <v>176.49</v>
      </c>
      <c r="F9" s="20" t="e">
        <f t="shared" ca="1" si="31"/>
        <v>#NAME?</v>
      </c>
      <c r="G9" s="20" t="e">
        <f t="shared" ca="1" si="32"/>
        <v>#NAME?</v>
      </c>
      <c r="H9" s="20" t="e">
        <f t="shared" ca="1" si="33"/>
        <v>#NAME?</v>
      </c>
      <c r="I9" s="20" t="e">
        <f t="shared" ca="1" si="34"/>
        <v>#NAME?</v>
      </c>
      <c r="J9" s="20" t="e">
        <f t="shared" ca="1" si="35"/>
        <v>#NAME?</v>
      </c>
      <c r="K9" s="20" t="e">
        <f t="shared" ca="1" si="36"/>
        <v>#NAME?</v>
      </c>
      <c r="L9" s="20" t="e">
        <f t="shared" ca="1" si="37"/>
        <v>#NAME?</v>
      </c>
      <c r="M9" s="20" t="e">
        <f t="shared" ca="1" si="38"/>
        <v>#NAME?</v>
      </c>
      <c r="N9" s="20" t="e">
        <f t="shared" ca="1" si="39"/>
        <v>#NAME?</v>
      </c>
      <c r="O9" s="20" t="e">
        <f t="shared" ca="1" si="69"/>
        <v>#NAME?</v>
      </c>
      <c r="P9" s="20" t="e">
        <f t="shared" si="70"/>
        <v>#NUM!</v>
      </c>
      <c r="Q9" s="20" t="e">
        <f t="shared" si="71"/>
        <v>#NUM!</v>
      </c>
      <c r="R9" s="21">
        <f t="shared" si="40"/>
        <v>63668057609090.398</v>
      </c>
      <c r="S9" s="21">
        <f t="shared" si="40"/>
        <v>12993481144712.324</v>
      </c>
      <c r="T9" s="21">
        <f t="shared" si="40"/>
        <v>2651730845859.6577</v>
      </c>
      <c r="U9" s="21">
        <f t="shared" si="40"/>
        <v>541169560379.52197</v>
      </c>
      <c r="V9" s="21">
        <f t="shared" si="40"/>
        <v>110442767424.39223</v>
      </c>
      <c r="W9" s="21">
        <f t="shared" si="40"/>
        <v>22539340290.692291</v>
      </c>
      <c r="X9" s="21">
        <f t="shared" si="40"/>
        <v>4599865365.4474058</v>
      </c>
      <c r="Y9" s="21">
        <f t="shared" si="40"/>
        <v>938748033.76477647</v>
      </c>
      <c r="Z9" s="21">
        <f t="shared" si="40"/>
        <v>191581231.38056663</v>
      </c>
      <c r="AA9" s="21">
        <f t="shared" si="40"/>
        <v>39098210.48582992</v>
      </c>
      <c r="AB9" s="21">
        <f t="shared" si="40"/>
        <v>7979226.6297612078</v>
      </c>
      <c r="AC9" s="21">
        <f t="shared" si="40"/>
        <v>1628413.5979104503</v>
      </c>
      <c r="AD9" s="21">
        <f t="shared" si="40"/>
        <v>332329.30569601024</v>
      </c>
      <c r="AE9" s="21">
        <f t="shared" si="40"/>
        <v>67822.307284900045</v>
      </c>
      <c r="AF9" s="21">
        <f t="shared" si="40"/>
        <v>13841.287201000008</v>
      </c>
      <c r="AG9" s="21">
        <f t="shared" si="40"/>
        <v>2824.7524900000012</v>
      </c>
      <c r="AH9" s="21">
        <f t="shared" si="40"/>
        <v>576.48010000000022</v>
      </c>
      <c r="AI9" s="21">
        <f t="shared" si="40"/>
        <v>117.64900000000003</v>
      </c>
      <c r="AJ9" s="21">
        <f t="shared" si="41"/>
        <v>24.010000000000005</v>
      </c>
      <c r="AK9" s="32">
        <f t="shared" si="72"/>
        <v>4.9000000000000004</v>
      </c>
      <c r="AL9" s="21">
        <f t="shared" si="42"/>
        <v>1</v>
      </c>
      <c r="AM9" s="22"/>
      <c r="AN9" s="109">
        <f t="shared" si="43"/>
        <v>1408253707.8865557</v>
      </c>
      <c r="AO9" s="109">
        <f t="shared" si="44"/>
        <v>287398715.89521539</v>
      </c>
      <c r="AP9" s="3">
        <f t="shared" si="45"/>
        <v>58652799.162288852</v>
      </c>
      <c r="AQ9" s="3">
        <f t="shared" si="46"/>
        <v>11969959.012712009</v>
      </c>
      <c r="AR9" s="3">
        <f t="shared" si="47"/>
        <v>2442848.7781044915</v>
      </c>
      <c r="AS9" s="3">
        <f t="shared" si="48"/>
        <v>498540.56696010026</v>
      </c>
      <c r="AT9" s="3">
        <f t="shared" si="49"/>
        <v>101742.97284900004</v>
      </c>
      <c r="AU9" s="3">
        <f t="shared" si="50"/>
        <v>20763.872010000006</v>
      </c>
      <c r="AV9" s="3">
        <f t="shared" si="51"/>
        <v>4237.5249000000013</v>
      </c>
      <c r="AW9" s="3">
        <f t="shared" si="52"/>
        <v>864.80100000000016</v>
      </c>
      <c r="AX9" s="3">
        <f t="shared" si="53"/>
        <v>176.49</v>
      </c>
      <c r="AZ9" s="15">
        <f>$X$5</f>
        <v>88339606882364.344</v>
      </c>
      <c r="BA9" s="15">
        <f>$Y$5</f>
        <v>9221980406428.291</v>
      </c>
      <c r="BB9" s="15">
        <f>$Z$5</f>
        <v>966169670574.84448</v>
      </c>
      <c r="BC9" s="15">
        <f>$AA$5</f>
        <v>101662005724.86673</v>
      </c>
      <c r="BD9" s="15">
        <f>$AB$5</f>
        <v>10753533098.699379</v>
      </c>
      <c r="BE9" s="15">
        <f>$AC$5</f>
        <v>1144930198.854789</v>
      </c>
      <c r="BF9" s="15">
        <f>$AD$5</f>
        <v>122910894.56790793</v>
      </c>
      <c r="BG9" s="15">
        <f>$AE$5</f>
        <v>13336173.693675205</v>
      </c>
      <c r="BH9" s="15">
        <f>$AF$5</f>
        <v>1467572.1362600005</v>
      </c>
      <c r="BI9" s="15">
        <f>$AG$5</f>
        <v>164626.42352000004</v>
      </c>
      <c r="BJ9" s="15">
        <f>$AH$5</f>
        <v>18971.934800000003</v>
      </c>
      <c r="BL9" s="54">
        <f>$AT$5</f>
        <v>4630554.2399340011</v>
      </c>
      <c r="BM9" s="15">
        <f>$Y$5</f>
        <v>9221980406428.291</v>
      </c>
      <c r="BN9" s="15">
        <f>$Z$5</f>
        <v>966169670574.84448</v>
      </c>
      <c r="BO9" s="15">
        <f>$AA$5</f>
        <v>101662005724.86673</v>
      </c>
      <c r="BP9" s="15">
        <f>$AB$5</f>
        <v>10753533098.699379</v>
      </c>
      <c r="BQ9" s="15">
        <f>$AC$5</f>
        <v>1144930198.854789</v>
      </c>
      <c r="BR9" s="15">
        <f>$AD$5</f>
        <v>122910894.56790793</v>
      </c>
      <c r="BS9" s="15">
        <f>$AE$5</f>
        <v>13336173.693675205</v>
      </c>
      <c r="BT9" s="15">
        <f>$AF$5</f>
        <v>1467572.1362600005</v>
      </c>
      <c r="BU9" s="15">
        <f>$AG$5</f>
        <v>164626.42352000004</v>
      </c>
      <c r="BV9" s="15">
        <f>$AH$5</f>
        <v>18971.934800000003</v>
      </c>
      <c r="BW9" s="15"/>
      <c r="BX9" s="15">
        <f>$X$5</f>
        <v>88339606882364.344</v>
      </c>
      <c r="BY9" s="54">
        <f>$AT$5</f>
        <v>4630554.2399340011</v>
      </c>
      <c r="BZ9" s="15">
        <f>$Z$5</f>
        <v>966169670574.84448</v>
      </c>
      <c r="CA9" s="15">
        <f>$AA$5</f>
        <v>101662005724.86673</v>
      </c>
      <c r="CB9" s="15">
        <f>$AB$5</f>
        <v>10753533098.699379</v>
      </c>
      <c r="CC9" s="15">
        <f>$AC$5</f>
        <v>1144930198.854789</v>
      </c>
      <c r="CD9" s="15">
        <f>$AD$5</f>
        <v>122910894.56790793</v>
      </c>
      <c r="CE9" s="15">
        <f>$AE$5</f>
        <v>13336173.693675205</v>
      </c>
      <c r="CF9" s="15">
        <f>$AF$5</f>
        <v>1467572.1362600005</v>
      </c>
      <c r="CG9" s="15">
        <f>$AG$5</f>
        <v>164626.42352000004</v>
      </c>
      <c r="CH9" s="15">
        <f>$AH$5</f>
        <v>18971.934800000003</v>
      </c>
      <c r="CJ9" s="15">
        <f>$X$5</f>
        <v>88339606882364.344</v>
      </c>
      <c r="CK9" s="15">
        <f>$Y$5</f>
        <v>9221980406428.291</v>
      </c>
      <c r="CL9" s="54">
        <f>$AT$5</f>
        <v>4630554.2399340011</v>
      </c>
      <c r="CM9" s="15">
        <f>$AA$5</f>
        <v>101662005724.86673</v>
      </c>
      <c r="CN9" s="15">
        <f>$AB$5</f>
        <v>10753533098.699379</v>
      </c>
      <c r="CO9" s="15">
        <f>$AC$5</f>
        <v>1144930198.854789</v>
      </c>
      <c r="CP9" s="15">
        <f>$AD$5</f>
        <v>122910894.56790793</v>
      </c>
      <c r="CQ9" s="15">
        <f>$AE$5</f>
        <v>13336173.693675205</v>
      </c>
      <c r="CR9" s="15">
        <f>$AF$5</f>
        <v>1467572.1362600005</v>
      </c>
      <c r="CS9" s="15">
        <f>$AG$5</f>
        <v>164626.42352000004</v>
      </c>
      <c r="CT9" s="15">
        <f>$AH$5</f>
        <v>18971.934800000003</v>
      </c>
      <c r="CV9" s="15">
        <f>$X$5</f>
        <v>88339606882364.344</v>
      </c>
      <c r="CW9" s="15">
        <f>$Y$5</f>
        <v>9221980406428.291</v>
      </c>
      <c r="CX9" s="15">
        <f>$Z$5</f>
        <v>966169670574.84448</v>
      </c>
      <c r="CY9" s="54">
        <f>$AT$5</f>
        <v>4630554.2399340011</v>
      </c>
      <c r="CZ9" s="15">
        <f>$AB$5</f>
        <v>10753533098.699379</v>
      </c>
      <c r="DA9" s="15">
        <f>$AC$5</f>
        <v>1144930198.854789</v>
      </c>
      <c r="DB9" s="15">
        <f>$AD$5</f>
        <v>122910894.56790793</v>
      </c>
      <c r="DC9" s="15">
        <f>$AE$5</f>
        <v>13336173.693675205</v>
      </c>
      <c r="DD9" s="15">
        <f>$AF$5</f>
        <v>1467572.1362600005</v>
      </c>
      <c r="DE9" s="15">
        <f>$AG$5</f>
        <v>164626.42352000004</v>
      </c>
      <c r="DF9" s="15">
        <f>$AH$5</f>
        <v>18971.934800000003</v>
      </c>
      <c r="DH9" s="15">
        <f>$X$5</f>
        <v>88339606882364.344</v>
      </c>
      <c r="DI9" s="15">
        <f>$Y$5</f>
        <v>9221980406428.291</v>
      </c>
      <c r="DJ9" s="15">
        <f>$Z$5</f>
        <v>966169670574.84448</v>
      </c>
      <c r="DK9" s="15">
        <f>$AA$5</f>
        <v>101662005724.86673</v>
      </c>
      <c r="DL9" s="54">
        <f>$AT$5</f>
        <v>4630554.2399340011</v>
      </c>
      <c r="DM9" s="15">
        <f>$AC$5</f>
        <v>1144930198.854789</v>
      </c>
      <c r="DN9" s="15">
        <f>$AD$5</f>
        <v>122910894.56790793</v>
      </c>
      <c r="DO9" s="15">
        <f>$AE$5</f>
        <v>13336173.693675205</v>
      </c>
      <c r="DP9" s="15">
        <f>$AF$5</f>
        <v>1467572.1362600005</v>
      </c>
      <c r="DQ9" s="15">
        <f>$AG$5</f>
        <v>164626.42352000004</v>
      </c>
      <c r="DR9" s="15">
        <f>$AH$5</f>
        <v>18971.934800000003</v>
      </c>
      <c r="DT9" s="15">
        <f>$X$5</f>
        <v>88339606882364.344</v>
      </c>
      <c r="DU9" s="15">
        <f>$Y$5</f>
        <v>9221980406428.291</v>
      </c>
      <c r="DV9" s="15">
        <f>$Z$5</f>
        <v>966169670574.84448</v>
      </c>
      <c r="DW9" s="15">
        <f>$AA$5</f>
        <v>101662005724.86673</v>
      </c>
      <c r="DX9" s="15">
        <f>$AB$5</f>
        <v>10753533098.699379</v>
      </c>
      <c r="DY9" s="54">
        <f>$AT$5</f>
        <v>4630554.2399340011</v>
      </c>
      <c r="DZ9" s="15">
        <f>$AD$5</f>
        <v>122910894.56790793</v>
      </c>
      <c r="EA9" s="15">
        <f>$AE$5</f>
        <v>13336173.693675205</v>
      </c>
      <c r="EB9" s="15">
        <f>$AF$5</f>
        <v>1467572.1362600005</v>
      </c>
      <c r="EC9" s="15">
        <f>$AG$5</f>
        <v>164626.42352000004</v>
      </c>
      <c r="ED9" s="15">
        <f>$AH$5</f>
        <v>18971.934800000003</v>
      </c>
      <c r="EF9" s="15">
        <f>$X$5</f>
        <v>88339606882364.344</v>
      </c>
      <c r="EG9" s="15">
        <f>$Y$5</f>
        <v>9221980406428.291</v>
      </c>
      <c r="EH9" s="15">
        <f>$Z$5</f>
        <v>966169670574.84448</v>
      </c>
      <c r="EI9" s="15">
        <f>$AA$5</f>
        <v>101662005724.86673</v>
      </c>
      <c r="EJ9" s="15">
        <f>$AB$5</f>
        <v>10753533098.699379</v>
      </c>
      <c r="EK9" s="15">
        <f>$AC$5</f>
        <v>1144930198.854789</v>
      </c>
      <c r="EL9" s="54">
        <f>$AT$5</f>
        <v>4630554.2399340011</v>
      </c>
      <c r="EM9" s="15">
        <f>$AE$5</f>
        <v>13336173.693675205</v>
      </c>
      <c r="EN9" s="15">
        <f>$AF$5</f>
        <v>1467572.1362600005</v>
      </c>
      <c r="EO9" s="15">
        <f>$AG$5</f>
        <v>164626.42352000004</v>
      </c>
      <c r="EP9" s="15">
        <f>$AH$5</f>
        <v>18971.934800000003</v>
      </c>
      <c r="EQ9" s="15"/>
      <c r="ER9" s="15">
        <f>$X$5</f>
        <v>88339606882364.344</v>
      </c>
      <c r="ES9" s="15">
        <f>$Y$5</f>
        <v>9221980406428.291</v>
      </c>
      <c r="ET9" s="15">
        <f>$Z$5</f>
        <v>966169670574.84448</v>
      </c>
      <c r="EU9" s="15">
        <f>$AA$5</f>
        <v>101662005724.86673</v>
      </c>
      <c r="EV9" s="15">
        <f>$AB$5</f>
        <v>10753533098.699379</v>
      </c>
      <c r="EW9" s="15">
        <f>$AC$5</f>
        <v>1144930198.854789</v>
      </c>
      <c r="EX9" s="15">
        <f>$AD$5</f>
        <v>122910894.56790793</v>
      </c>
      <c r="EY9" s="54">
        <f>$AT$5</f>
        <v>4630554.2399340011</v>
      </c>
      <c r="EZ9" s="15">
        <f>$AF$5</f>
        <v>1467572.1362600005</v>
      </c>
      <c r="FA9" s="15">
        <f>$AG$5</f>
        <v>164626.42352000004</v>
      </c>
      <c r="FB9" s="15">
        <f>$AH$5</f>
        <v>18971.934800000003</v>
      </c>
      <c r="FD9" s="15">
        <f>$X$5</f>
        <v>88339606882364.344</v>
      </c>
      <c r="FE9" s="15">
        <f>$Y$5</f>
        <v>9221980406428.291</v>
      </c>
      <c r="FF9" s="15">
        <f>$Z$5</f>
        <v>966169670574.84448</v>
      </c>
      <c r="FG9" s="15">
        <f>$AA$5</f>
        <v>101662005724.86673</v>
      </c>
      <c r="FH9" s="15">
        <f>$AB$5</f>
        <v>10753533098.699379</v>
      </c>
      <c r="FI9" s="15">
        <f>$AC$5</f>
        <v>1144930198.854789</v>
      </c>
      <c r="FJ9" s="15">
        <f>$AD$5</f>
        <v>122910894.56790793</v>
      </c>
      <c r="FK9" s="15">
        <f>$AE$5</f>
        <v>13336173.693675205</v>
      </c>
      <c r="FL9" s="54">
        <f>$AT$5</f>
        <v>4630554.2399340011</v>
      </c>
      <c r="FM9" s="15">
        <f>$AG$5</f>
        <v>164626.42352000004</v>
      </c>
      <c r="FN9" s="15">
        <f>$AH$5</f>
        <v>18971.934800000003</v>
      </c>
      <c r="FP9" s="15">
        <f>$X$5</f>
        <v>88339606882364.344</v>
      </c>
      <c r="FQ9" s="15">
        <f>$Y$5</f>
        <v>9221980406428.291</v>
      </c>
      <c r="FR9" s="15">
        <f>$Z$5</f>
        <v>966169670574.84448</v>
      </c>
      <c r="FS9" s="15">
        <f>$AA$5</f>
        <v>101662005724.86673</v>
      </c>
      <c r="FT9" s="15">
        <f>$AB$5</f>
        <v>10753533098.699379</v>
      </c>
      <c r="FU9" s="15">
        <f>$AC$5</f>
        <v>1144930198.854789</v>
      </c>
      <c r="FV9" s="15">
        <f>$AD$5</f>
        <v>122910894.56790793</v>
      </c>
      <c r="FW9" s="15">
        <f>$AE$5</f>
        <v>13336173.693675205</v>
      </c>
      <c r="FX9" s="15">
        <f>$AF$5</f>
        <v>1467572.1362600005</v>
      </c>
      <c r="FY9" s="54">
        <f>$AT$5</f>
        <v>4630554.2399340011</v>
      </c>
      <c r="FZ9" s="15">
        <f>$AH$5</f>
        <v>18971.934800000003</v>
      </c>
      <c r="GB9" s="15">
        <f>$X$5</f>
        <v>88339606882364.344</v>
      </c>
      <c r="GC9" s="15">
        <f>$Y$5</f>
        <v>9221980406428.291</v>
      </c>
      <c r="GD9" s="15">
        <f>$Z$5</f>
        <v>966169670574.84448</v>
      </c>
      <c r="GE9" s="15">
        <f>$AA$5</f>
        <v>101662005724.86673</v>
      </c>
      <c r="GF9" s="15">
        <f>$AB$5</f>
        <v>10753533098.699379</v>
      </c>
      <c r="GG9" s="15">
        <f>$AC$5</f>
        <v>1144930198.854789</v>
      </c>
      <c r="GH9" s="15">
        <f>$AD$5</f>
        <v>122910894.56790793</v>
      </c>
      <c r="GI9" s="15">
        <f>$AE$5</f>
        <v>13336173.693675205</v>
      </c>
      <c r="GJ9" s="15">
        <f>$AF$5</f>
        <v>1467572.1362600005</v>
      </c>
      <c r="GK9" s="15">
        <f>$AG$5</f>
        <v>164626.42352000004</v>
      </c>
      <c r="GL9" s="54">
        <f>$AT$5</f>
        <v>4630554.2399340011</v>
      </c>
      <c r="GR9" s="3" t="e">
        <f ca="1">GK4/BI4</f>
        <v>#NAME?</v>
      </c>
      <c r="GZ9" s="6"/>
      <c r="HA9" s="3" t="e">
        <f ca="1">GI4/BG4</f>
        <v>#NAME?</v>
      </c>
      <c r="HJ9" s="3" t="e">
        <f ca="1">GF4/BD4</f>
        <v>#NAME?</v>
      </c>
      <c r="HM9" s="3" t="e">
        <f ca="1">FS4/BC4</f>
        <v>#NAME?</v>
      </c>
      <c r="HP9" s="3" t="e">
        <f ca="1">FF4/BB4</f>
        <v>#NAME?</v>
      </c>
      <c r="HS9" s="3" t="e">
        <f ca="1">ES4/BA4</f>
        <v>#NAME?</v>
      </c>
      <c r="HV9" s="110" t="e">
        <f ca="1">ER4/$AZ$4</f>
        <v>#NAME?</v>
      </c>
      <c r="HY9" s="3" t="e">
        <f t="shared" ca="1" si="73"/>
        <v>#NAME?</v>
      </c>
      <c r="HZ9" s="3" t="e">
        <f t="shared" ca="1" si="54"/>
        <v>#NAME?</v>
      </c>
      <c r="IA9" s="3" t="e">
        <f t="shared" ca="1" si="55"/>
        <v>#NAME?</v>
      </c>
      <c r="IB9" s="3" t="e">
        <f t="shared" ca="1" si="56"/>
        <v>#NAME?</v>
      </c>
      <c r="IC9" s="3" t="e">
        <f t="shared" ca="1" si="57"/>
        <v>#NAME?</v>
      </c>
      <c r="ID9" s="3" t="e">
        <f t="shared" ca="1" si="58"/>
        <v>#NAME?</v>
      </c>
      <c r="IE9" s="3" t="e">
        <f t="shared" ca="1" si="59"/>
        <v>#NAME?</v>
      </c>
      <c r="IF9" s="3" t="e">
        <f t="shared" ca="1" si="60"/>
        <v>#NAME?</v>
      </c>
      <c r="IG9" s="3" t="e">
        <f t="shared" ca="1" si="61"/>
        <v>#NAME?</v>
      </c>
      <c r="IH9" s="3" t="e">
        <f t="shared" ca="1" si="62"/>
        <v>#NAME?</v>
      </c>
      <c r="II9" s="3">
        <f t="shared" si="63"/>
        <v>375.24532656249903</v>
      </c>
      <c r="IK9" s="17">
        <f>$D$9</f>
        <v>7.8</v>
      </c>
      <c r="IL9" s="23" t="e">
        <f t="shared" ca="1" si="64"/>
        <v>#NAME?</v>
      </c>
      <c r="IM9" s="23" t="e">
        <f t="shared" ca="1" si="64"/>
        <v>#NAME?</v>
      </c>
      <c r="IN9" s="23" t="e">
        <f t="shared" ca="1" si="64"/>
        <v>#NAME?</v>
      </c>
      <c r="IO9" s="23" t="e">
        <f t="shared" ca="1" si="64"/>
        <v>#NAME?</v>
      </c>
      <c r="IP9" s="23" t="e">
        <f t="shared" ca="1" si="64"/>
        <v>#NAME?</v>
      </c>
      <c r="IQ9" s="23" t="e">
        <f t="shared" ca="1" si="64"/>
        <v>#NAME?</v>
      </c>
      <c r="IR9" s="23" t="e">
        <f t="shared" ca="1" si="64"/>
        <v>#NAME?</v>
      </c>
      <c r="IS9" s="23" t="e">
        <f t="shared" ca="1" si="64"/>
        <v>#NAME?</v>
      </c>
      <c r="IT9" s="23" t="e">
        <f t="shared" ca="1" si="64"/>
        <v>#NAME?</v>
      </c>
      <c r="IV9" s="17">
        <f>$D$9</f>
        <v>7.8</v>
      </c>
      <c r="IW9" s="24" t="e">
        <f t="shared" ca="1" si="74"/>
        <v>#NAME?</v>
      </c>
      <c r="IX9" s="24" t="e">
        <f t="shared" ca="1" si="75"/>
        <v>#NAME?</v>
      </c>
      <c r="IY9" s="24" t="e">
        <f t="shared" ca="1" si="76"/>
        <v>#NAME?</v>
      </c>
      <c r="IZ9" s="24" t="e">
        <f t="shared" ca="1" si="77"/>
        <v>#NAME?</v>
      </c>
      <c r="JA9" s="24" t="e">
        <f t="shared" ca="1" si="78"/>
        <v>#NAME?</v>
      </c>
      <c r="JB9" s="24" t="e">
        <f t="shared" ca="1" si="79"/>
        <v>#NAME?</v>
      </c>
      <c r="JC9" s="24" t="e">
        <f t="shared" ca="1" si="80"/>
        <v>#NAME?</v>
      </c>
      <c r="JD9" s="24" t="e">
        <f t="shared" ca="1" si="81"/>
        <v>#NAME?</v>
      </c>
      <c r="JE9" s="24" t="e">
        <f t="shared" ca="1" si="82"/>
        <v>#NAME?</v>
      </c>
      <c r="JG9" s="17">
        <f>$D$9</f>
        <v>7.8</v>
      </c>
      <c r="JH9" s="24" t="e">
        <f t="shared" ca="1" si="65"/>
        <v>#NAME?</v>
      </c>
      <c r="JI9" s="24" t="e">
        <f t="shared" ca="1" si="65"/>
        <v>#NAME?</v>
      </c>
      <c r="JJ9" s="24" t="e">
        <f t="shared" ca="1" si="65"/>
        <v>#NAME?</v>
      </c>
      <c r="JK9" s="24" t="e">
        <f t="shared" ca="1" si="65"/>
        <v>#NAME?</v>
      </c>
      <c r="JL9" s="24" t="e">
        <f t="shared" ca="1" si="65"/>
        <v>#NAME?</v>
      </c>
      <c r="JM9" s="24" t="e">
        <f t="shared" ca="1" si="65"/>
        <v>#NAME?</v>
      </c>
      <c r="JN9" s="24" t="e">
        <f t="shared" ca="1" si="65"/>
        <v>#NAME?</v>
      </c>
      <c r="JO9" s="24" t="e">
        <f t="shared" ca="1" si="65"/>
        <v>#NAME?</v>
      </c>
      <c r="JP9" s="24" t="e">
        <f t="shared" ca="1" si="65"/>
        <v>#NAME?</v>
      </c>
      <c r="JR9" s="17">
        <f>$D$9</f>
        <v>7.8</v>
      </c>
      <c r="JS9" s="24" t="e">
        <f t="shared" ca="1" si="83"/>
        <v>#NAME?</v>
      </c>
      <c r="JT9" s="24" t="e">
        <f t="shared" ca="1" si="66"/>
        <v>#NAME?</v>
      </c>
      <c r="JU9" s="24" t="e">
        <f t="shared" ca="1" si="66"/>
        <v>#NAME?</v>
      </c>
      <c r="JV9" s="24" t="e">
        <f t="shared" ca="1" si="66"/>
        <v>#NAME?</v>
      </c>
      <c r="JW9" s="24" t="e">
        <f t="shared" ca="1" si="66"/>
        <v>#NAME?</v>
      </c>
      <c r="JX9" s="24" t="e">
        <f t="shared" ca="1" si="66"/>
        <v>#NAME?</v>
      </c>
      <c r="JY9" s="24" t="e">
        <f t="shared" ca="1" si="66"/>
        <v>#NAME?</v>
      </c>
      <c r="JZ9" s="24" t="e">
        <f t="shared" ca="1" si="66"/>
        <v>#NAME?</v>
      </c>
      <c r="KA9" s="24" t="e">
        <f t="shared" ca="1" si="66"/>
        <v>#NAME?</v>
      </c>
      <c r="KC9" s="17">
        <f>$D$9</f>
        <v>7.8</v>
      </c>
      <c r="KD9" s="24">
        <f t="shared" ca="1" si="84"/>
        <v>0</v>
      </c>
      <c r="KE9" s="24">
        <f t="shared" ca="1" si="67"/>
        <v>0</v>
      </c>
      <c r="KF9" s="24">
        <f t="shared" ca="1" si="67"/>
        <v>0</v>
      </c>
      <c r="KG9" s="24">
        <f t="shared" ca="1" si="67"/>
        <v>0</v>
      </c>
      <c r="KH9" s="24">
        <f t="shared" ca="1" si="67"/>
        <v>0</v>
      </c>
      <c r="KI9" s="24">
        <f t="shared" ca="1" si="67"/>
        <v>0</v>
      </c>
      <c r="KJ9" s="24">
        <f t="shared" ca="1" si="67"/>
        <v>0</v>
      </c>
      <c r="KK9" s="24">
        <f t="shared" ca="1" si="67"/>
        <v>0</v>
      </c>
      <c r="KL9" s="24">
        <f t="shared" ca="1" si="67"/>
        <v>0</v>
      </c>
      <c r="KO9"/>
      <c r="KP9"/>
      <c r="KQ9" s="187">
        <f t="shared" si="10"/>
        <v>6.8</v>
      </c>
      <c r="KR9" s="183">
        <f t="shared" si="11"/>
        <v>226.54</v>
      </c>
      <c r="KS9">
        <f t="shared" si="20"/>
        <v>46.239999999999995</v>
      </c>
      <c r="KT9">
        <f t="shared" si="21"/>
        <v>5.4229215297725677</v>
      </c>
      <c r="KU9">
        <f t="shared" si="22"/>
        <v>36.875866402453461</v>
      </c>
      <c r="KV9" s="49" t="e">
        <f t="shared" si="23"/>
        <v>#NUM!</v>
      </c>
      <c r="KW9" t="e">
        <f t="shared" si="24"/>
        <v>#NUM!</v>
      </c>
      <c r="KX9">
        <f t="shared" si="25"/>
        <v>4879.1622010000001</v>
      </c>
      <c r="KY9">
        <f t="shared" si="26"/>
        <v>1.9169226121820611</v>
      </c>
      <c r="KZ9">
        <f t="shared" si="27"/>
        <v>3.6745923010948967</v>
      </c>
      <c r="LA9">
        <f t="shared" si="28"/>
        <v>10.395320904509969</v>
      </c>
      <c r="LB9" s="49" t="e">
        <f t="shared" si="29"/>
        <v>#NUM!</v>
      </c>
      <c r="LC9" t="e">
        <f t="shared" si="30"/>
        <v>#NUM!</v>
      </c>
      <c r="LD9"/>
      <c r="LE9"/>
      <c r="LF9"/>
      <c r="LG9"/>
      <c r="LH9">
        <f>$KQ$2</f>
        <v>46.4</v>
      </c>
      <c r="LI9">
        <f>$KP$3</f>
        <v>10</v>
      </c>
      <c r="LJ9">
        <f>MDETERM(LH9:LI10)</f>
        <v>-752.24000000000035</v>
      </c>
      <c r="LK9"/>
    </row>
    <row r="10" spans="1:332" ht="15.75" thickBot="1">
      <c r="A10" s="33">
        <f>COUNT($D$6:D10)/$B$4*$B$1</f>
        <v>5</v>
      </c>
      <c r="B10" s="3">
        <f t="shared" si="68"/>
        <v>5</v>
      </c>
      <c r="C10" s="212">
        <v>5.7</v>
      </c>
      <c r="D10" s="212">
        <v>7.2</v>
      </c>
      <c r="E10" s="59">
        <f>SALIDA!E10</f>
        <v>207.79</v>
      </c>
      <c r="F10" s="20" t="e">
        <f t="shared" ca="1" si="31"/>
        <v>#NAME?</v>
      </c>
      <c r="G10" s="20" t="e">
        <f t="shared" ca="1" si="32"/>
        <v>#NAME?</v>
      </c>
      <c r="H10" s="20" t="e">
        <f t="shared" ca="1" si="33"/>
        <v>#NAME?</v>
      </c>
      <c r="I10" s="20" t="e">
        <f t="shared" ca="1" si="34"/>
        <v>#NAME?</v>
      </c>
      <c r="J10" s="20" t="e">
        <f t="shared" ca="1" si="35"/>
        <v>#NAME?</v>
      </c>
      <c r="K10" s="20" t="e">
        <f t="shared" ca="1" si="36"/>
        <v>#NAME?</v>
      </c>
      <c r="L10" s="20" t="e">
        <f t="shared" ca="1" si="37"/>
        <v>#NAME?</v>
      </c>
      <c r="M10" s="20" t="e">
        <f t="shared" ca="1" si="38"/>
        <v>#NAME?</v>
      </c>
      <c r="N10" s="20" t="e">
        <f t="shared" ca="1" si="39"/>
        <v>#NAME?</v>
      </c>
      <c r="O10" s="20" t="e">
        <f t="shared" ca="1" si="69"/>
        <v>#NAME?</v>
      </c>
      <c r="P10" s="20" t="e">
        <f t="shared" si="70"/>
        <v>#NUM!</v>
      </c>
      <c r="Q10" s="20" t="e">
        <f t="shared" si="71"/>
        <v>#NUM!</v>
      </c>
      <c r="R10" s="21">
        <f t="shared" si="40"/>
        <v>1310681330857753.5</v>
      </c>
      <c r="S10" s="21">
        <f t="shared" si="40"/>
        <v>229944093132939.22</v>
      </c>
      <c r="T10" s="21">
        <f t="shared" si="40"/>
        <v>40341068970691.086</v>
      </c>
      <c r="U10" s="21">
        <f t="shared" si="40"/>
        <v>7077380521173.875</v>
      </c>
      <c r="V10" s="21">
        <f t="shared" si="40"/>
        <v>1241645705469.1008</v>
      </c>
      <c r="W10" s="21">
        <f t="shared" si="40"/>
        <v>217832579906.85977</v>
      </c>
      <c r="X10" s="21">
        <f t="shared" si="40"/>
        <v>38216242088.922768</v>
      </c>
      <c r="Y10" s="21">
        <f t="shared" si="40"/>
        <v>6704603875.249609</v>
      </c>
      <c r="Z10" s="21">
        <f t="shared" si="40"/>
        <v>1176246293.90344</v>
      </c>
      <c r="AA10" s="21">
        <f t="shared" si="40"/>
        <v>206358998.93042806</v>
      </c>
      <c r="AB10" s="21">
        <f t="shared" si="40"/>
        <v>36203333.145689137</v>
      </c>
      <c r="AC10" s="21">
        <f t="shared" si="40"/>
        <v>6351461.9553840589</v>
      </c>
      <c r="AD10" s="21">
        <f t="shared" si="40"/>
        <v>1114291.5711200102</v>
      </c>
      <c r="AE10" s="21">
        <f t="shared" si="40"/>
        <v>195489.74931930003</v>
      </c>
      <c r="AF10" s="21">
        <f t="shared" si="40"/>
        <v>34296.447249000004</v>
      </c>
      <c r="AG10" s="21">
        <f t="shared" si="40"/>
        <v>6016.9205700000011</v>
      </c>
      <c r="AH10" s="21">
        <f t="shared" si="40"/>
        <v>1055.6001000000001</v>
      </c>
      <c r="AI10" s="21">
        <f t="shared" si="40"/>
        <v>185.19300000000001</v>
      </c>
      <c r="AJ10" s="21">
        <f t="shared" si="41"/>
        <v>32.49</v>
      </c>
      <c r="AK10" s="32">
        <f t="shared" si="72"/>
        <v>5.7</v>
      </c>
      <c r="AL10" s="21">
        <f t="shared" si="42"/>
        <v>1</v>
      </c>
      <c r="AM10" s="22"/>
      <c r="AN10" s="109">
        <f t="shared" si="43"/>
        <v>7522690594.3427458</v>
      </c>
      <c r="AO10" s="109">
        <f t="shared" si="44"/>
        <v>1319770279.7092535</v>
      </c>
      <c r="AP10" s="3">
        <f t="shared" si="45"/>
        <v>231538645.56302691</v>
      </c>
      <c r="AQ10" s="3">
        <f t="shared" si="46"/>
        <v>40620815.011057355</v>
      </c>
      <c r="AR10" s="3">
        <f t="shared" si="47"/>
        <v>7126458.773869711</v>
      </c>
      <c r="AS10" s="3">
        <f t="shared" si="48"/>
        <v>1250255.9252403001</v>
      </c>
      <c r="AT10" s="3">
        <f t="shared" si="49"/>
        <v>219343.14477900002</v>
      </c>
      <c r="AU10" s="3">
        <f t="shared" si="50"/>
        <v>38481.253470000003</v>
      </c>
      <c r="AV10" s="3">
        <f t="shared" si="51"/>
        <v>6751.0971</v>
      </c>
      <c r="AW10" s="3">
        <f t="shared" si="52"/>
        <v>1184.403</v>
      </c>
      <c r="AX10" s="3">
        <f t="shared" si="53"/>
        <v>207.79</v>
      </c>
      <c r="AZ10" s="15">
        <f>$W$5</f>
        <v>848788945743479.5</v>
      </c>
      <c r="BA10" s="15">
        <f>$X$5</f>
        <v>88339606882364.344</v>
      </c>
      <c r="BB10" s="15">
        <f>$Y$5</f>
        <v>9221980406428.291</v>
      </c>
      <c r="BC10" s="15">
        <f>$Z$5</f>
        <v>966169670574.84448</v>
      </c>
      <c r="BD10" s="15">
        <f>$AA$5</f>
        <v>101662005724.86673</v>
      </c>
      <c r="BE10" s="15">
        <f>$AB$5</f>
        <v>10753533098.699379</v>
      </c>
      <c r="BF10" s="15">
        <f>$AC$5</f>
        <v>1144930198.854789</v>
      </c>
      <c r="BG10" s="15">
        <f>$AD$5</f>
        <v>122910894.56790793</v>
      </c>
      <c r="BH10" s="15">
        <f>$AE$5</f>
        <v>13336173.693675205</v>
      </c>
      <c r="BI10" s="15">
        <f>$AF$5</f>
        <v>1467572.1362600005</v>
      </c>
      <c r="BJ10" s="15">
        <f>$AG$5</f>
        <v>164626.42352000004</v>
      </c>
      <c r="BL10" s="54">
        <f>$AS$5</f>
        <v>40738485.846221015</v>
      </c>
      <c r="BM10" s="15">
        <f>$X$5</f>
        <v>88339606882364.344</v>
      </c>
      <c r="BN10" s="15">
        <f>$Y$5</f>
        <v>9221980406428.291</v>
      </c>
      <c r="BO10" s="15">
        <f>$Z$5</f>
        <v>966169670574.84448</v>
      </c>
      <c r="BP10" s="15">
        <f>$AA$5</f>
        <v>101662005724.86673</v>
      </c>
      <c r="BQ10" s="15">
        <f>$AB$5</f>
        <v>10753533098.699379</v>
      </c>
      <c r="BR10" s="15">
        <f>$AC$5</f>
        <v>1144930198.854789</v>
      </c>
      <c r="BS10" s="15">
        <f>$AD$5</f>
        <v>122910894.56790793</v>
      </c>
      <c r="BT10" s="15">
        <f>$AE$5</f>
        <v>13336173.693675205</v>
      </c>
      <c r="BU10" s="15">
        <f>$AF$5</f>
        <v>1467572.1362600005</v>
      </c>
      <c r="BV10" s="15">
        <f>$AG$5</f>
        <v>164626.42352000004</v>
      </c>
      <c r="BW10" s="15"/>
      <c r="BX10" s="15">
        <f>$W$5</f>
        <v>848788945743479.5</v>
      </c>
      <c r="BY10" s="54">
        <f>$AS$5</f>
        <v>40738485.846221015</v>
      </c>
      <c r="BZ10" s="15">
        <f>$Y$5</f>
        <v>9221980406428.291</v>
      </c>
      <c r="CA10" s="15">
        <f>$Z$5</f>
        <v>966169670574.84448</v>
      </c>
      <c r="CB10" s="15">
        <f>$AA$5</f>
        <v>101662005724.86673</v>
      </c>
      <c r="CC10" s="15">
        <f>$AB$5</f>
        <v>10753533098.699379</v>
      </c>
      <c r="CD10" s="15">
        <f>$AC$5</f>
        <v>1144930198.854789</v>
      </c>
      <c r="CE10" s="15">
        <f>$AD$5</f>
        <v>122910894.56790793</v>
      </c>
      <c r="CF10" s="15">
        <f>$AE$5</f>
        <v>13336173.693675205</v>
      </c>
      <c r="CG10" s="15">
        <f>$AF$5</f>
        <v>1467572.1362600005</v>
      </c>
      <c r="CH10" s="15">
        <f>$AG$5</f>
        <v>164626.42352000004</v>
      </c>
      <c r="CJ10" s="15">
        <f>$W$5</f>
        <v>848788945743479.5</v>
      </c>
      <c r="CK10" s="15">
        <f>$X$5</f>
        <v>88339606882364.344</v>
      </c>
      <c r="CL10" s="54">
        <f>$AS$5</f>
        <v>40738485.846221015</v>
      </c>
      <c r="CM10" s="15">
        <f>$Z$5</f>
        <v>966169670574.84448</v>
      </c>
      <c r="CN10" s="15">
        <f>$AA$5</f>
        <v>101662005724.86673</v>
      </c>
      <c r="CO10" s="15">
        <f>$AB$5</f>
        <v>10753533098.699379</v>
      </c>
      <c r="CP10" s="15">
        <f>$AC$5</f>
        <v>1144930198.854789</v>
      </c>
      <c r="CQ10" s="15">
        <f>$AD$5</f>
        <v>122910894.56790793</v>
      </c>
      <c r="CR10" s="15">
        <f>$AE$5</f>
        <v>13336173.693675205</v>
      </c>
      <c r="CS10" s="15">
        <f>$AF$5</f>
        <v>1467572.1362600005</v>
      </c>
      <c r="CT10" s="15">
        <f>$AG$5</f>
        <v>164626.42352000004</v>
      </c>
      <c r="CV10" s="15">
        <f>$W$5</f>
        <v>848788945743479.5</v>
      </c>
      <c r="CW10" s="15">
        <f>$X$5</f>
        <v>88339606882364.344</v>
      </c>
      <c r="CX10" s="15">
        <f>$Y$5</f>
        <v>9221980406428.291</v>
      </c>
      <c r="CY10" s="54">
        <f>$AS$5</f>
        <v>40738485.846221015</v>
      </c>
      <c r="CZ10" s="15">
        <f>$AA$5</f>
        <v>101662005724.86673</v>
      </c>
      <c r="DA10" s="15">
        <f>$AB$5</f>
        <v>10753533098.699379</v>
      </c>
      <c r="DB10" s="15">
        <f>$AC$5</f>
        <v>1144930198.854789</v>
      </c>
      <c r="DC10" s="15">
        <f>$AD$5</f>
        <v>122910894.56790793</v>
      </c>
      <c r="DD10" s="15">
        <f>$AE$5</f>
        <v>13336173.693675205</v>
      </c>
      <c r="DE10" s="15">
        <f>$AF$5</f>
        <v>1467572.1362600005</v>
      </c>
      <c r="DF10" s="15">
        <f>$AG$5</f>
        <v>164626.42352000004</v>
      </c>
      <c r="DH10" s="15">
        <f>$W$5</f>
        <v>848788945743479.5</v>
      </c>
      <c r="DI10" s="15">
        <f>$X$5</f>
        <v>88339606882364.344</v>
      </c>
      <c r="DJ10" s="15">
        <f>$Y$5</f>
        <v>9221980406428.291</v>
      </c>
      <c r="DK10" s="15">
        <f>$Z$5</f>
        <v>966169670574.84448</v>
      </c>
      <c r="DL10" s="54">
        <f>$AS$5</f>
        <v>40738485.846221015</v>
      </c>
      <c r="DM10" s="15">
        <f>$AB$5</f>
        <v>10753533098.699379</v>
      </c>
      <c r="DN10" s="15">
        <f>$AC$5</f>
        <v>1144930198.854789</v>
      </c>
      <c r="DO10" s="15">
        <f>$AD$5</f>
        <v>122910894.56790793</v>
      </c>
      <c r="DP10" s="15">
        <f>$AE$5</f>
        <v>13336173.693675205</v>
      </c>
      <c r="DQ10" s="15">
        <f>$AF$5</f>
        <v>1467572.1362600005</v>
      </c>
      <c r="DR10" s="15">
        <f>$AG$5</f>
        <v>164626.42352000004</v>
      </c>
      <c r="DT10" s="15">
        <f>$W$5</f>
        <v>848788945743479.5</v>
      </c>
      <c r="DU10" s="15">
        <f>$X$5</f>
        <v>88339606882364.344</v>
      </c>
      <c r="DV10" s="15">
        <f>$Y$5</f>
        <v>9221980406428.291</v>
      </c>
      <c r="DW10" s="15">
        <f>$Z$5</f>
        <v>966169670574.84448</v>
      </c>
      <c r="DX10" s="15">
        <f>$AA$5</f>
        <v>101662005724.86673</v>
      </c>
      <c r="DY10" s="54">
        <f>$AS$5</f>
        <v>40738485.846221015</v>
      </c>
      <c r="DZ10" s="15">
        <f>$AC$5</f>
        <v>1144930198.854789</v>
      </c>
      <c r="EA10" s="15">
        <f>$AD$5</f>
        <v>122910894.56790793</v>
      </c>
      <c r="EB10" s="15">
        <f>$AE$5</f>
        <v>13336173.693675205</v>
      </c>
      <c r="EC10" s="15">
        <f>$AF$5</f>
        <v>1467572.1362600005</v>
      </c>
      <c r="ED10" s="15">
        <f>$AG$5</f>
        <v>164626.42352000004</v>
      </c>
      <c r="EF10" s="15">
        <f>$W$5</f>
        <v>848788945743479.5</v>
      </c>
      <c r="EG10" s="15">
        <f>$X$5</f>
        <v>88339606882364.344</v>
      </c>
      <c r="EH10" s="15">
        <f>$Y$5</f>
        <v>9221980406428.291</v>
      </c>
      <c r="EI10" s="15">
        <f>$Z$5</f>
        <v>966169670574.84448</v>
      </c>
      <c r="EJ10" s="15">
        <f>$AA$5</f>
        <v>101662005724.86673</v>
      </c>
      <c r="EK10" s="15">
        <f>$AB$5</f>
        <v>10753533098.699379</v>
      </c>
      <c r="EL10" s="54">
        <f>$AS$5</f>
        <v>40738485.846221015</v>
      </c>
      <c r="EM10" s="15">
        <f>$AD$5</f>
        <v>122910894.56790793</v>
      </c>
      <c r="EN10" s="15">
        <f>$AE$5</f>
        <v>13336173.693675205</v>
      </c>
      <c r="EO10" s="15">
        <f>$AF$5</f>
        <v>1467572.1362600005</v>
      </c>
      <c r="EP10" s="15">
        <f>$AG$5</f>
        <v>164626.42352000004</v>
      </c>
      <c r="ER10" s="15">
        <f>$W$5</f>
        <v>848788945743479.5</v>
      </c>
      <c r="ES10" s="15">
        <f>$X$5</f>
        <v>88339606882364.344</v>
      </c>
      <c r="ET10" s="15">
        <f>$Y$5</f>
        <v>9221980406428.291</v>
      </c>
      <c r="EU10" s="15">
        <f>$Z$5</f>
        <v>966169670574.84448</v>
      </c>
      <c r="EV10" s="15">
        <f>$AA$5</f>
        <v>101662005724.86673</v>
      </c>
      <c r="EW10" s="15">
        <f>$AB$5</f>
        <v>10753533098.699379</v>
      </c>
      <c r="EX10" s="15">
        <f>$AC$5</f>
        <v>1144930198.854789</v>
      </c>
      <c r="EY10" s="54">
        <f>$AS$5</f>
        <v>40738485.846221015</v>
      </c>
      <c r="EZ10" s="15">
        <f>$AE$5</f>
        <v>13336173.693675205</v>
      </c>
      <c r="FA10" s="15">
        <f>$AF$5</f>
        <v>1467572.1362600005</v>
      </c>
      <c r="FB10" s="15">
        <f>$AG$5</f>
        <v>164626.42352000004</v>
      </c>
      <c r="FD10" s="15">
        <f>$W$5</f>
        <v>848788945743479.5</v>
      </c>
      <c r="FE10" s="15">
        <f>$X$5</f>
        <v>88339606882364.344</v>
      </c>
      <c r="FF10" s="15">
        <f>$Y$5</f>
        <v>9221980406428.291</v>
      </c>
      <c r="FG10" s="15">
        <f>$Z$5</f>
        <v>966169670574.84448</v>
      </c>
      <c r="FH10" s="15">
        <f>$AA$5</f>
        <v>101662005724.86673</v>
      </c>
      <c r="FI10" s="15">
        <f>$AB$5</f>
        <v>10753533098.699379</v>
      </c>
      <c r="FJ10" s="15">
        <f>$AC$5</f>
        <v>1144930198.854789</v>
      </c>
      <c r="FK10" s="15">
        <f>$AD$5</f>
        <v>122910894.56790793</v>
      </c>
      <c r="FL10" s="54">
        <f>$AS$5</f>
        <v>40738485.846221015</v>
      </c>
      <c r="FM10" s="15">
        <f>$AF$5</f>
        <v>1467572.1362600005</v>
      </c>
      <c r="FN10" s="15">
        <f>$AG$5</f>
        <v>164626.42352000004</v>
      </c>
      <c r="FP10" s="15">
        <f>$W$5</f>
        <v>848788945743479.5</v>
      </c>
      <c r="FQ10" s="15">
        <f>$X$5</f>
        <v>88339606882364.344</v>
      </c>
      <c r="FR10" s="15">
        <f>$Y$5</f>
        <v>9221980406428.291</v>
      </c>
      <c r="FS10" s="15">
        <f>$Z$5</f>
        <v>966169670574.84448</v>
      </c>
      <c r="FT10" s="15">
        <f>$AA$5</f>
        <v>101662005724.86673</v>
      </c>
      <c r="FU10" s="15">
        <f>$AB$5</f>
        <v>10753533098.699379</v>
      </c>
      <c r="FV10" s="15">
        <f>$AC$5</f>
        <v>1144930198.854789</v>
      </c>
      <c r="FW10" s="15">
        <f>$AD$5</f>
        <v>122910894.56790793</v>
      </c>
      <c r="FX10" s="15">
        <f>$AE$5</f>
        <v>13336173.693675205</v>
      </c>
      <c r="FY10" s="54">
        <f>$AS$5</f>
        <v>40738485.846221015</v>
      </c>
      <c r="FZ10" s="15">
        <f>$AG$5</f>
        <v>164626.42352000004</v>
      </c>
      <c r="GB10" s="15">
        <f>$W$5</f>
        <v>848788945743479.5</v>
      </c>
      <c r="GC10" s="15">
        <f>$X$5</f>
        <v>88339606882364.344</v>
      </c>
      <c r="GD10" s="15">
        <f>$Y$5</f>
        <v>9221980406428.291</v>
      </c>
      <c r="GE10" s="15">
        <f>$Z$5</f>
        <v>966169670574.84448</v>
      </c>
      <c r="GF10" s="15">
        <f>$AA$5</f>
        <v>101662005724.86673</v>
      </c>
      <c r="GG10" s="15">
        <f>$AB$5</f>
        <v>10753533098.699379</v>
      </c>
      <c r="GH10" s="15">
        <f>$AC$5</f>
        <v>1144930198.854789</v>
      </c>
      <c r="GI10" s="15">
        <f>$AD$5</f>
        <v>122910894.56790793</v>
      </c>
      <c r="GJ10" s="15">
        <f>$AE$5</f>
        <v>13336173.693675205</v>
      </c>
      <c r="GK10" s="15">
        <f>$AF$5</f>
        <v>1467572.1362600005</v>
      </c>
      <c r="GL10" s="54">
        <f>$AS$5</f>
        <v>40738485.846221015</v>
      </c>
      <c r="HM10" s="3" t="e">
        <f ca="1">GE4/BC4</f>
        <v>#NAME?</v>
      </c>
      <c r="HP10" s="3" t="e">
        <f ca="1">FR4/BB4</f>
        <v>#NAME?</v>
      </c>
      <c r="HS10" s="3" t="e">
        <f ca="1">FE4/BA4</f>
        <v>#NAME?</v>
      </c>
      <c r="HV10" s="110" t="e">
        <f ca="1">FD4/$AZ$4</f>
        <v>#NAME?</v>
      </c>
      <c r="HY10" s="3" t="e">
        <f t="shared" ca="1" si="73"/>
        <v>#NAME?</v>
      </c>
      <c r="HZ10" s="3" t="e">
        <f t="shared" ca="1" si="54"/>
        <v>#NAME?</v>
      </c>
      <c r="IA10" s="3" t="e">
        <f t="shared" ca="1" si="55"/>
        <v>#NAME?</v>
      </c>
      <c r="IB10" s="3" t="e">
        <f t="shared" ca="1" si="56"/>
        <v>#NAME?</v>
      </c>
      <c r="IC10" s="3" t="e">
        <f t="shared" ca="1" si="57"/>
        <v>#NAME?</v>
      </c>
      <c r="ID10" s="3" t="e">
        <f t="shared" ca="1" si="58"/>
        <v>#NAME?</v>
      </c>
      <c r="IE10" s="3" t="e">
        <f t="shared" ca="1" si="59"/>
        <v>#NAME?</v>
      </c>
      <c r="IF10" s="3" t="e">
        <f t="shared" ca="1" si="60"/>
        <v>#NAME?</v>
      </c>
      <c r="IG10" s="3" t="e">
        <f t="shared" ca="1" si="61"/>
        <v>#NAME?</v>
      </c>
      <c r="IH10" s="3" t="e">
        <f t="shared" ca="1" si="62"/>
        <v>#NAME?</v>
      </c>
      <c r="II10" s="3">
        <f t="shared" si="63"/>
        <v>142.29507656250018</v>
      </c>
      <c r="IK10" s="17">
        <f>$D$10</f>
        <v>7.2</v>
      </c>
      <c r="IL10" s="23" t="e">
        <f t="shared" ca="1" si="64"/>
        <v>#NAME?</v>
      </c>
      <c r="IM10" s="23" t="e">
        <f t="shared" ca="1" si="64"/>
        <v>#NAME?</v>
      </c>
      <c r="IN10" s="23" t="e">
        <f t="shared" ca="1" si="64"/>
        <v>#NAME?</v>
      </c>
      <c r="IO10" s="23" t="e">
        <f t="shared" ca="1" si="64"/>
        <v>#NAME?</v>
      </c>
      <c r="IP10" s="23" t="e">
        <f t="shared" ca="1" si="64"/>
        <v>#NAME?</v>
      </c>
      <c r="IQ10" s="23" t="e">
        <f t="shared" ca="1" si="64"/>
        <v>#NAME?</v>
      </c>
      <c r="IR10" s="23" t="e">
        <f t="shared" ca="1" si="64"/>
        <v>#NAME?</v>
      </c>
      <c r="IS10" s="23" t="e">
        <f t="shared" ca="1" si="64"/>
        <v>#NAME?</v>
      </c>
      <c r="IT10" s="23" t="e">
        <f t="shared" ca="1" si="64"/>
        <v>#NAME?</v>
      </c>
      <c r="IV10" s="17">
        <f>$D$10</f>
        <v>7.2</v>
      </c>
      <c r="IW10" s="24" t="e">
        <f t="shared" ca="1" si="74"/>
        <v>#NAME?</v>
      </c>
      <c r="IX10" s="24" t="e">
        <f t="shared" ca="1" si="75"/>
        <v>#NAME?</v>
      </c>
      <c r="IY10" s="24" t="e">
        <f t="shared" ca="1" si="76"/>
        <v>#NAME?</v>
      </c>
      <c r="IZ10" s="24" t="e">
        <f t="shared" ca="1" si="77"/>
        <v>#NAME?</v>
      </c>
      <c r="JA10" s="24" t="e">
        <f t="shared" ca="1" si="78"/>
        <v>#NAME?</v>
      </c>
      <c r="JB10" s="24" t="e">
        <f t="shared" ca="1" si="79"/>
        <v>#NAME?</v>
      </c>
      <c r="JC10" s="24" t="e">
        <f t="shared" ca="1" si="80"/>
        <v>#NAME?</v>
      </c>
      <c r="JD10" s="24" t="e">
        <f t="shared" ca="1" si="81"/>
        <v>#NAME?</v>
      </c>
      <c r="JE10" s="24" t="e">
        <f t="shared" ca="1" si="82"/>
        <v>#NAME?</v>
      </c>
      <c r="JG10" s="17">
        <f>$D$10</f>
        <v>7.2</v>
      </c>
      <c r="JH10" s="24" t="e">
        <f t="shared" ca="1" si="65"/>
        <v>#NAME?</v>
      </c>
      <c r="JI10" s="24" t="e">
        <f t="shared" ca="1" si="65"/>
        <v>#NAME?</v>
      </c>
      <c r="JJ10" s="24" t="e">
        <f t="shared" ca="1" si="65"/>
        <v>#NAME?</v>
      </c>
      <c r="JK10" s="24" t="e">
        <f t="shared" ca="1" si="65"/>
        <v>#NAME?</v>
      </c>
      <c r="JL10" s="24" t="e">
        <f t="shared" ca="1" si="65"/>
        <v>#NAME?</v>
      </c>
      <c r="JM10" s="24" t="e">
        <f t="shared" ca="1" si="65"/>
        <v>#NAME?</v>
      </c>
      <c r="JN10" s="24" t="e">
        <f t="shared" ca="1" si="65"/>
        <v>#NAME?</v>
      </c>
      <c r="JO10" s="24" t="e">
        <f t="shared" ca="1" si="65"/>
        <v>#NAME?</v>
      </c>
      <c r="JP10" s="24" t="e">
        <f t="shared" ca="1" si="65"/>
        <v>#NAME?</v>
      </c>
      <c r="JR10" s="17">
        <f>$D$10</f>
        <v>7.2</v>
      </c>
      <c r="JS10" s="24" t="e">
        <f t="shared" ca="1" si="83"/>
        <v>#NAME?</v>
      </c>
      <c r="JT10" s="24" t="e">
        <f t="shared" ca="1" si="66"/>
        <v>#NAME?</v>
      </c>
      <c r="JU10" s="24" t="e">
        <f t="shared" ca="1" si="66"/>
        <v>#NAME?</v>
      </c>
      <c r="JV10" s="24" t="e">
        <f t="shared" ca="1" si="66"/>
        <v>#NAME?</v>
      </c>
      <c r="JW10" s="24" t="e">
        <f t="shared" ca="1" si="66"/>
        <v>#NAME?</v>
      </c>
      <c r="JX10" s="24" t="e">
        <f t="shared" ca="1" si="66"/>
        <v>#NAME?</v>
      </c>
      <c r="JY10" s="24" t="e">
        <f t="shared" ca="1" si="66"/>
        <v>#NAME?</v>
      </c>
      <c r="JZ10" s="24" t="e">
        <f t="shared" ca="1" si="66"/>
        <v>#NAME?</v>
      </c>
      <c r="KA10" s="24" t="e">
        <f t="shared" ca="1" si="66"/>
        <v>#NAME?</v>
      </c>
      <c r="KC10" s="17">
        <f>$D$10</f>
        <v>7.2</v>
      </c>
      <c r="KD10" s="24">
        <f t="shared" ca="1" si="84"/>
        <v>0</v>
      </c>
      <c r="KE10" s="24">
        <f t="shared" ca="1" si="67"/>
        <v>0</v>
      </c>
      <c r="KF10" s="24">
        <f t="shared" ca="1" si="67"/>
        <v>0</v>
      </c>
      <c r="KG10" s="24">
        <f t="shared" ca="1" si="67"/>
        <v>0</v>
      </c>
      <c r="KH10" s="24">
        <f t="shared" ca="1" si="67"/>
        <v>0</v>
      </c>
      <c r="KI10" s="24">
        <f t="shared" ca="1" si="67"/>
        <v>0</v>
      </c>
      <c r="KJ10" s="24">
        <f t="shared" ca="1" si="67"/>
        <v>0</v>
      </c>
      <c r="KK10" s="24">
        <f t="shared" ca="1" si="67"/>
        <v>0</v>
      </c>
      <c r="KL10" s="24">
        <f t="shared" ca="1" si="67"/>
        <v>0</v>
      </c>
      <c r="KO10"/>
      <c r="KP10"/>
      <c r="KQ10" s="187">
        <f t="shared" si="10"/>
        <v>4.5</v>
      </c>
      <c r="KR10" s="183">
        <f t="shared" si="11"/>
        <v>240.64</v>
      </c>
      <c r="KS10">
        <f t="shared" si="20"/>
        <v>20.25</v>
      </c>
      <c r="KT10">
        <f t="shared" si="21"/>
        <v>5.4833020407614752</v>
      </c>
      <c r="KU10">
        <f t="shared" si="22"/>
        <v>24.674859183426637</v>
      </c>
      <c r="KV10" s="49" t="e">
        <f t="shared" si="23"/>
        <v>#NUM!</v>
      </c>
      <c r="KW10" t="e">
        <f t="shared" si="24"/>
        <v>#NUM!</v>
      </c>
      <c r="KX10">
        <f t="shared" si="25"/>
        <v>7047.7704009999989</v>
      </c>
      <c r="KY10">
        <f t="shared" si="26"/>
        <v>1.5040773967762742</v>
      </c>
      <c r="KZ10">
        <f t="shared" si="27"/>
        <v>2.2622488154932938</v>
      </c>
      <c r="LA10">
        <f t="shared" si="28"/>
        <v>8.2473106592065513</v>
      </c>
      <c r="LB10" s="49" t="e">
        <f t="shared" si="29"/>
        <v>#NUM!</v>
      </c>
      <c r="LC10" t="e">
        <f t="shared" si="30"/>
        <v>#NUM!</v>
      </c>
      <c r="LD10"/>
      <c r="LE10"/>
      <c r="LF10"/>
      <c r="LG10"/>
      <c r="LH10">
        <f>$KS$2</f>
        <v>290.52000000000004</v>
      </c>
      <c r="LI10">
        <f>$KQ$2</f>
        <v>46.4</v>
      </c>
      <c r="LJ10"/>
      <c r="LK10"/>
    </row>
    <row r="11" spans="1:332" ht="15.75" thickBot="1">
      <c r="A11" s="33">
        <f>COUNT($D$6:D11)/$B$4*$B$1</f>
        <v>6</v>
      </c>
      <c r="B11" s="3">
        <f t="shared" si="68"/>
        <v>6</v>
      </c>
      <c r="C11" s="212">
        <v>7.1</v>
      </c>
      <c r="D11" s="212">
        <v>6.8</v>
      </c>
      <c r="E11" s="59">
        <f>SALIDA!E11</f>
        <v>226.54</v>
      </c>
      <c r="F11" s="20" t="e">
        <f t="shared" ca="1" si="31"/>
        <v>#NAME?</v>
      </c>
      <c r="G11" s="20" t="e">
        <f t="shared" ca="1" si="32"/>
        <v>#NAME?</v>
      </c>
      <c r="H11" s="20" t="e">
        <f t="shared" ca="1" si="33"/>
        <v>#NAME?</v>
      </c>
      <c r="I11" s="20" t="e">
        <f t="shared" ca="1" si="34"/>
        <v>#NAME?</v>
      </c>
      <c r="J11" s="20" t="e">
        <f t="shared" ca="1" si="35"/>
        <v>#NAME?</v>
      </c>
      <c r="K11" s="20" t="e">
        <f t="shared" ca="1" si="36"/>
        <v>#NAME?</v>
      </c>
      <c r="L11" s="20" t="e">
        <f t="shared" ca="1" si="37"/>
        <v>#NAME?</v>
      </c>
      <c r="M11" s="20" t="e">
        <f t="shared" ca="1" si="38"/>
        <v>#NAME?</v>
      </c>
      <c r="N11" s="20" t="e">
        <f t="shared" ca="1" si="39"/>
        <v>#NAME?</v>
      </c>
      <c r="O11" s="20" t="e">
        <f t="shared" ca="1" si="69"/>
        <v>#NAME?</v>
      </c>
      <c r="P11" s="20" t="e">
        <f t="shared" si="70"/>
        <v>#NUM!</v>
      </c>
      <c r="Q11" s="20" t="e">
        <f t="shared" si="71"/>
        <v>#NUM!</v>
      </c>
      <c r="R11" s="21">
        <f t="shared" si="40"/>
        <v>1.0596610576391418E+17</v>
      </c>
      <c r="S11" s="21">
        <f t="shared" si="40"/>
        <v>1.4924803628720306E+16</v>
      </c>
      <c r="T11" s="21">
        <f t="shared" si="40"/>
        <v>2102085018129620.7</v>
      </c>
      <c r="U11" s="21">
        <f t="shared" si="40"/>
        <v>296068312412622.62</v>
      </c>
      <c r="V11" s="21">
        <f t="shared" si="40"/>
        <v>41699762311636.992</v>
      </c>
      <c r="W11" s="21">
        <f t="shared" si="40"/>
        <v>5873205959385.4912</v>
      </c>
      <c r="X11" s="21">
        <f t="shared" si="40"/>
        <v>827212106955.703</v>
      </c>
      <c r="Y11" s="21">
        <f t="shared" si="40"/>
        <v>116508747458.54974</v>
      </c>
      <c r="Z11" s="21">
        <f t="shared" si="40"/>
        <v>16409682740.640808</v>
      </c>
      <c r="AA11" s="21">
        <f t="shared" si="40"/>
        <v>2311222921.2170148</v>
      </c>
      <c r="AB11" s="21">
        <f t="shared" si="40"/>
        <v>325524355.10098803</v>
      </c>
      <c r="AC11" s="21">
        <f t="shared" si="40"/>
        <v>45848500.718449019</v>
      </c>
      <c r="AD11" s="21">
        <f t="shared" si="40"/>
        <v>6457535.312457609</v>
      </c>
      <c r="AE11" s="21">
        <f t="shared" si="40"/>
        <v>909512.01583909977</v>
      </c>
      <c r="AF11" s="21">
        <f t="shared" si="40"/>
        <v>128100.28392099998</v>
      </c>
      <c r="AG11" s="21">
        <f t="shared" si="40"/>
        <v>18042.29351</v>
      </c>
      <c r="AH11" s="21">
        <f t="shared" si="40"/>
        <v>2541.1680999999999</v>
      </c>
      <c r="AI11" s="21">
        <f t="shared" si="40"/>
        <v>357.91099999999994</v>
      </c>
      <c r="AJ11" s="21">
        <f t="shared" si="41"/>
        <v>50.41</v>
      </c>
      <c r="AK11" s="32">
        <f t="shared" si="72"/>
        <v>7.1</v>
      </c>
      <c r="AL11" s="21">
        <f t="shared" si="42"/>
        <v>1</v>
      </c>
      <c r="AM11" s="22"/>
      <c r="AN11" s="109">
        <f t="shared" si="43"/>
        <v>73744287404.57782</v>
      </c>
      <c r="AO11" s="109">
        <f t="shared" si="44"/>
        <v>10386519352.757441</v>
      </c>
      <c r="AP11" s="3">
        <f t="shared" si="45"/>
        <v>1462890049.6841466</v>
      </c>
      <c r="AQ11" s="3">
        <f t="shared" si="46"/>
        <v>206040852.06818965</v>
      </c>
      <c r="AR11" s="3">
        <f t="shared" si="47"/>
        <v>29019838.319463335</v>
      </c>
      <c r="AS11" s="3">
        <f t="shared" si="48"/>
        <v>4087301.1717553996</v>
      </c>
      <c r="AT11" s="3">
        <f t="shared" si="49"/>
        <v>575676.22137399996</v>
      </c>
      <c r="AU11" s="3">
        <f t="shared" si="50"/>
        <v>81081.15793999999</v>
      </c>
      <c r="AV11" s="3">
        <f t="shared" si="51"/>
        <v>11419.881399999998</v>
      </c>
      <c r="AW11" s="3">
        <f t="shared" si="52"/>
        <v>1608.434</v>
      </c>
      <c r="AX11" s="3">
        <f t="shared" si="53"/>
        <v>226.54</v>
      </c>
      <c r="AZ11" s="15">
        <f>$V$5</f>
        <v>8176342808483594</v>
      </c>
      <c r="BA11" s="15">
        <f>$W$5</f>
        <v>848788945743479.5</v>
      </c>
      <c r="BB11" s="15">
        <f>$X$5</f>
        <v>88339606882364.344</v>
      </c>
      <c r="BC11" s="15">
        <f>$Y$5</f>
        <v>9221980406428.291</v>
      </c>
      <c r="BD11" s="15">
        <f>$Z$5</f>
        <v>966169670574.84448</v>
      </c>
      <c r="BE11" s="15">
        <f>$AA$5</f>
        <v>101662005724.86673</v>
      </c>
      <c r="BF11" s="15">
        <f>$AB$5</f>
        <v>10753533098.699379</v>
      </c>
      <c r="BG11" s="15">
        <f>$AC$5</f>
        <v>1144930198.854789</v>
      </c>
      <c r="BH11" s="15">
        <f>$AD$5</f>
        <v>122910894.56790793</v>
      </c>
      <c r="BI11" s="15">
        <f>$AE$5</f>
        <v>13336173.693675205</v>
      </c>
      <c r="BJ11" s="15">
        <f>$AF$5</f>
        <v>1467572.1362600005</v>
      </c>
      <c r="BL11" s="54">
        <f>$AR$5</f>
        <v>366731187.56433308</v>
      </c>
      <c r="BM11" s="15">
        <f>$W$5</f>
        <v>848788945743479.5</v>
      </c>
      <c r="BN11" s="15">
        <f>$X$5</f>
        <v>88339606882364.344</v>
      </c>
      <c r="BO11" s="15">
        <f>$Y$5</f>
        <v>9221980406428.291</v>
      </c>
      <c r="BP11" s="15">
        <f>$Z$5</f>
        <v>966169670574.84448</v>
      </c>
      <c r="BQ11" s="15">
        <f>$AA$5</f>
        <v>101662005724.86673</v>
      </c>
      <c r="BR11" s="15">
        <f>$AB$5</f>
        <v>10753533098.699379</v>
      </c>
      <c r="BS11" s="15">
        <f>$AC$5</f>
        <v>1144930198.854789</v>
      </c>
      <c r="BT11" s="15">
        <f>$AD$5</f>
        <v>122910894.56790793</v>
      </c>
      <c r="BU11" s="15">
        <f>$AE$5</f>
        <v>13336173.693675205</v>
      </c>
      <c r="BV11" s="15">
        <f>$AF$5</f>
        <v>1467572.1362600005</v>
      </c>
      <c r="BW11" s="15"/>
      <c r="BX11" s="15">
        <f>$V$5</f>
        <v>8176342808483594</v>
      </c>
      <c r="BY11" s="54">
        <f>$AR$5</f>
        <v>366731187.56433308</v>
      </c>
      <c r="BZ11" s="15">
        <f>$X$5</f>
        <v>88339606882364.344</v>
      </c>
      <c r="CA11" s="15">
        <f>$Y$5</f>
        <v>9221980406428.291</v>
      </c>
      <c r="CB11" s="15">
        <f>$Z$5</f>
        <v>966169670574.84448</v>
      </c>
      <c r="CC11" s="15">
        <f>$AA$5</f>
        <v>101662005724.86673</v>
      </c>
      <c r="CD11" s="15">
        <f>$AB$5</f>
        <v>10753533098.699379</v>
      </c>
      <c r="CE11" s="15">
        <f>$AC$5</f>
        <v>1144930198.854789</v>
      </c>
      <c r="CF11" s="15">
        <f>$AD$5</f>
        <v>122910894.56790793</v>
      </c>
      <c r="CG11" s="15">
        <f>$AE$5</f>
        <v>13336173.693675205</v>
      </c>
      <c r="CH11" s="15">
        <f>$AF$5</f>
        <v>1467572.1362600005</v>
      </c>
      <c r="CJ11" s="15">
        <f>$V$5</f>
        <v>8176342808483594</v>
      </c>
      <c r="CK11" s="15">
        <f>$W$5</f>
        <v>848788945743479.5</v>
      </c>
      <c r="CL11" s="54">
        <f>$AR$5</f>
        <v>366731187.56433308</v>
      </c>
      <c r="CM11" s="15">
        <f>$Y$5</f>
        <v>9221980406428.291</v>
      </c>
      <c r="CN11" s="15">
        <f>$Z$5</f>
        <v>966169670574.84448</v>
      </c>
      <c r="CO11" s="15">
        <f>$AA$5</f>
        <v>101662005724.86673</v>
      </c>
      <c r="CP11" s="15">
        <f>$AB$5</f>
        <v>10753533098.699379</v>
      </c>
      <c r="CQ11" s="15">
        <f>$AC$5</f>
        <v>1144930198.854789</v>
      </c>
      <c r="CR11" s="15">
        <f>$AD$5</f>
        <v>122910894.56790793</v>
      </c>
      <c r="CS11" s="15">
        <f>$AE$5</f>
        <v>13336173.693675205</v>
      </c>
      <c r="CT11" s="15">
        <f>$AF$5</f>
        <v>1467572.1362600005</v>
      </c>
      <c r="CV11" s="15">
        <f>$V$5</f>
        <v>8176342808483594</v>
      </c>
      <c r="CW11" s="15">
        <f>$W$5</f>
        <v>848788945743479.5</v>
      </c>
      <c r="CX11" s="15">
        <f>$X$5</f>
        <v>88339606882364.344</v>
      </c>
      <c r="CY11" s="54">
        <f>$AR$5</f>
        <v>366731187.56433308</v>
      </c>
      <c r="CZ11" s="15">
        <f>$Z$5</f>
        <v>966169670574.84448</v>
      </c>
      <c r="DA11" s="15">
        <f>$AA$5</f>
        <v>101662005724.86673</v>
      </c>
      <c r="DB11" s="15">
        <f>$AB$5</f>
        <v>10753533098.699379</v>
      </c>
      <c r="DC11" s="15">
        <f>$AC$5</f>
        <v>1144930198.854789</v>
      </c>
      <c r="DD11" s="15">
        <f>$AD$5</f>
        <v>122910894.56790793</v>
      </c>
      <c r="DE11" s="15">
        <f>$AE$5</f>
        <v>13336173.693675205</v>
      </c>
      <c r="DF11" s="15">
        <f>$AF$5</f>
        <v>1467572.1362600005</v>
      </c>
      <c r="DH11" s="15">
        <f>$V$5</f>
        <v>8176342808483594</v>
      </c>
      <c r="DI11" s="15">
        <f>$W$5</f>
        <v>848788945743479.5</v>
      </c>
      <c r="DJ11" s="15">
        <f>$X$5</f>
        <v>88339606882364.344</v>
      </c>
      <c r="DK11" s="15">
        <f>$Y$5</f>
        <v>9221980406428.291</v>
      </c>
      <c r="DL11" s="54">
        <f>$AR$5</f>
        <v>366731187.56433308</v>
      </c>
      <c r="DM11" s="15">
        <f>$AA$5</f>
        <v>101662005724.86673</v>
      </c>
      <c r="DN11" s="15">
        <f>$AB$5</f>
        <v>10753533098.699379</v>
      </c>
      <c r="DO11" s="15">
        <f>$AC$5</f>
        <v>1144930198.854789</v>
      </c>
      <c r="DP11" s="15">
        <f>$AD$5</f>
        <v>122910894.56790793</v>
      </c>
      <c r="DQ11" s="15">
        <f>$AE$5</f>
        <v>13336173.693675205</v>
      </c>
      <c r="DR11" s="15">
        <f>$AF$5</f>
        <v>1467572.1362600005</v>
      </c>
      <c r="DT11" s="15">
        <f>$V$5</f>
        <v>8176342808483594</v>
      </c>
      <c r="DU11" s="15">
        <f>$W$5</f>
        <v>848788945743479.5</v>
      </c>
      <c r="DV11" s="15">
        <f>$X$5</f>
        <v>88339606882364.344</v>
      </c>
      <c r="DW11" s="15">
        <f>$Y$5</f>
        <v>9221980406428.291</v>
      </c>
      <c r="DX11" s="15">
        <f>$Z$5</f>
        <v>966169670574.84448</v>
      </c>
      <c r="DY11" s="54">
        <f>$AR$5</f>
        <v>366731187.56433308</v>
      </c>
      <c r="DZ11" s="15">
        <f>$AB$5</f>
        <v>10753533098.699379</v>
      </c>
      <c r="EA11" s="15">
        <f>$AC$5</f>
        <v>1144930198.854789</v>
      </c>
      <c r="EB11" s="15">
        <f>$AD$5</f>
        <v>122910894.56790793</v>
      </c>
      <c r="EC11" s="15">
        <f>$AE$5</f>
        <v>13336173.693675205</v>
      </c>
      <c r="ED11" s="15">
        <f>$AF$5</f>
        <v>1467572.1362600005</v>
      </c>
      <c r="EF11" s="15">
        <f>$V$5</f>
        <v>8176342808483594</v>
      </c>
      <c r="EG11" s="15">
        <f>$W$5</f>
        <v>848788945743479.5</v>
      </c>
      <c r="EH11" s="15">
        <f>$X$5</f>
        <v>88339606882364.344</v>
      </c>
      <c r="EI11" s="15">
        <f>$Y$5</f>
        <v>9221980406428.291</v>
      </c>
      <c r="EJ11" s="15">
        <f>$Z$5</f>
        <v>966169670574.84448</v>
      </c>
      <c r="EK11" s="15">
        <f>$AA$5</f>
        <v>101662005724.86673</v>
      </c>
      <c r="EL11" s="54">
        <f>$AR$5</f>
        <v>366731187.56433308</v>
      </c>
      <c r="EM11" s="15">
        <f>$AC$5</f>
        <v>1144930198.854789</v>
      </c>
      <c r="EN11" s="15">
        <f>$AD$5</f>
        <v>122910894.56790793</v>
      </c>
      <c r="EO11" s="15">
        <f>$AE$5</f>
        <v>13336173.693675205</v>
      </c>
      <c r="EP11" s="15">
        <f>$AF$5</f>
        <v>1467572.1362600005</v>
      </c>
      <c r="ER11" s="15">
        <f>$V$5</f>
        <v>8176342808483594</v>
      </c>
      <c r="ES11" s="15">
        <f>$W$5</f>
        <v>848788945743479.5</v>
      </c>
      <c r="ET11" s="15">
        <f>$X$5</f>
        <v>88339606882364.344</v>
      </c>
      <c r="EU11" s="15">
        <f>$Y$5</f>
        <v>9221980406428.291</v>
      </c>
      <c r="EV11" s="15">
        <f>$Z$5</f>
        <v>966169670574.84448</v>
      </c>
      <c r="EW11" s="15">
        <f>$AA$5</f>
        <v>101662005724.86673</v>
      </c>
      <c r="EX11" s="15">
        <f>$AB$5</f>
        <v>10753533098.699379</v>
      </c>
      <c r="EY11" s="54">
        <f>$AR$5</f>
        <v>366731187.56433308</v>
      </c>
      <c r="EZ11" s="15">
        <f>$AD$5</f>
        <v>122910894.56790793</v>
      </c>
      <c r="FA11" s="15">
        <f>$AE$5</f>
        <v>13336173.693675205</v>
      </c>
      <c r="FB11" s="15">
        <f>$AF$5</f>
        <v>1467572.1362600005</v>
      </c>
      <c r="FD11" s="15">
        <f>$V$5</f>
        <v>8176342808483594</v>
      </c>
      <c r="FE11" s="15">
        <f>$W$5</f>
        <v>848788945743479.5</v>
      </c>
      <c r="FF11" s="15">
        <f>$X$5</f>
        <v>88339606882364.344</v>
      </c>
      <c r="FG11" s="15">
        <f>$Y$5</f>
        <v>9221980406428.291</v>
      </c>
      <c r="FH11" s="15">
        <f>$Z$5</f>
        <v>966169670574.84448</v>
      </c>
      <c r="FI11" s="15">
        <f>$AA$5</f>
        <v>101662005724.86673</v>
      </c>
      <c r="FJ11" s="15">
        <f>$AB$5</f>
        <v>10753533098.699379</v>
      </c>
      <c r="FK11" s="15">
        <f>$AC$5</f>
        <v>1144930198.854789</v>
      </c>
      <c r="FL11" s="54">
        <f>$AR$5</f>
        <v>366731187.56433308</v>
      </c>
      <c r="FM11" s="15">
        <f>$AE$5</f>
        <v>13336173.693675205</v>
      </c>
      <c r="FN11" s="15">
        <f>$AF$5</f>
        <v>1467572.1362600005</v>
      </c>
      <c r="FP11" s="15">
        <f>$V$5</f>
        <v>8176342808483594</v>
      </c>
      <c r="FQ11" s="15">
        <f>$W$5</f>
        <v>848788945743479.5</v>
      </c>
      <c r="FR11" s="15">
        <f>$X$5</f>
        <v>88339606882364.344</v>
      </c>
      <c r="FS11" s="15">
        <f>$Y$5</f>
        <v>9221980406428.291</v>
      </c>
      <c r="FT11" s="15">
        <f>$Z$5</f>
        <v>966169670574.84448</v>
      </c>
      <c r="FU11" s="15">
        <f>$AA$5</f>
        <v>101662005724.86673</v>
      </c>
      <c r="FV11" s="15">
        <f>$AB$5</f>
        <v>10753533098.699379</v>
      </c>
      <c r="FW11" s="15">
        <f>$AC$5</f>
        <v>1144930198.854789</v>
      </c>
      <c r="FX11" s="15">
        <f>$AD$5</f>
        <v>122910894.56790793</v>
      </c>
      <c r="FY11" s="54">
        <f>$AR$5</f>
        <v>366731187.56433308</v>
      </c>
      <c r="FZ11" s="15">
        <f>$AF$5</f>
        <v>1467572.1362600005</v>
      </c>
      <c r="GB11" s="15">
        <f>$V$5</f>
        <v>8176342808483594</v>
      </c>
      <c r="GC11" s="15">
        <f>$W$5</f>
        <v>848788945743479.5</v>
      </c>
      <c r="GD11" s="15">
        <f>$X$5</f>
        <v>88339606882364.344</v>
      </c>
      <c r="GE11" s="15">
        <f>$Y$5</f>
        <v>9221980406428.291</v>
      </c>
      <c r="GF11" s="15">
        <f>$Z$5</f>
        <v>966169670574.84448</v>
      </c>
      <c r="GG11" s="15">
        <f>$AA$5</f>
        <v>101662005724.86673</v>
      </c>
      <c r="GH11" s="15">
        <f>$AB$5</f>
        <v>10753533098.699379</v>
      </c>
      <c r="GI11" s="15">
        <f>$AC$5</f>
        <v>1144930198.854789</v>
      </c>
      <c r="GJ11" s="15">
        <f>$AD$5</f>
        <v>122910894.56790793</v>
      </c>
      <c r="GK11" s="15">
        <f>$AE$5</f>
        <v>13336173.693675205</v>
      </c>
      <c r="GL11" s="54">
        <f>$AR$5</f>
        <v>366731187.56433308</v>
      </c>
      <c r="GT11" s="6"/>
      <c r="HP11" s="3" t="e">
        <f ca="1">GD4/BB4</f>
        <v>#NAME?</v>
      </c>
      <c r="HS11" s="3" t="e">
        <f ca="1">FQ4/BA4</f>
        <v>#NAME?</v>
      </c>
      <c r="HV11" s="110" t="e">
        <f ca="1">FP4/$AZ$4</f>
        <v>#NAME?</v>
      </c>
      <c r="HY11" s="3" t="e">
        <f t="shared" ca="1" si="73"/>
        <v>#NAME?</v>
      </c>
      <c r="HZ11" s="3" t="e">
        <f t="shared" ca="1" si="54"/>
        <v>#NAME?</v>
      </c>
      <c r="IA11" s="3" t="e">
        <f t="shared" ca="1" si="55"/>
        <v>#NAME?</v>
      </c>
      <c r="IB11" s="3" t="e">
        <f t="shared" ca="1" si="56"/>
        <v>#NAME?</v>
      </c>
      <c r="IC11" s="3" t="e">
        <f t="shared" ca="1" si="57"/>
        <v>#NAME?</v>
      </c>
      <c r="ID11" s="3" t="e">
        <f t="shared" ca="1" si="58"/>
        <v>#NAME?</v>
      </c>
      <c r="IE11" s="3" t="e">
        <f t="shared" ca="1" si="59"/>
        <v>#NAME?</v>
      </c>
      <c r="IF11" s="3" t="e">
        <f t="shared" ca="1" si="60"/>
        <v>#NAME?</v>
      </c>
      <c r="IG11" s="3" t="e">
        <f t="shared" ca="1" si="61"/>
        <v>#NAME?</v>
      </c>
      <c r="IH11" s="3" t="e">
        <f t="shared" ca="1" si="62"/>
        <v>#NAME?</v>
      </c>
      <c r="II11" s="3">
        <f t="shared" si="63"/>
        <v>941.18570156250053</v>
      </c>
      <c r="IK11" s="17">
        <f>$D$11</f>
        <v>6.8</v>
      </c>
      <c r="IL11" s="23" t="e">
        <f t="shared" ca="1" si="64"/>
        <v>#NAME?</v>
      </c>
      <c r="IM11" s="23" t="e">
        <f t="shared" ca="1" si="64"/>
        <v>#NAME?</v>
      </c>
      <c r="IN11" s="23" t="e">
        <f t="shared" ca="1" si="64"/>
        <v>#NAME?</v>
      </c>
      <c r="IO11" s="23" t="e">
        <f t="shared" ca="1" si="64"/>
        <v>#NAME?</v>
      </c>
      <c r="IP11" s="23" t="e">
        <f t="shared" ca="1" si="64"/>
        <v>#NAME?</v>
      </c>
      <c r="IQ11" s="23" t="e">
        <f t="shared" ca="1" si="64"/>
        <v>#NAME?</v>
      </c>
      <c r="IR11" s="23" t="e">
        <f t="shared" ca="1" si="64"/>
        <v>#NAME?</v>
      </c>
      <c r="IS11" s="23" t="e">
        <f t="shared" ca="1" si="64"/>
        <v>#NAME?</v>
      </c>
      <c r="IT11" s="23" t="e">
        <f t="shared" ca="1" si="64"/>
        <v>#NAME?</v>
      </c>
      <c r="IV11" s="17">
        <f>$D$11</f>
        <v>6.8</v>
      </c>
      <c r="IW11" s="24" t="e">
        <f t="shared" ca="1" si="74"/>
        <v>#NAME?</v>
      </c>
      <c r="IX11" s="24" t="e">
        <f t="shared" ca="1" si="75"/>
        <v>#NAME?</v>
      </c>
      <c r="IY11" s="24" t="e">
        <f t="shared" ca="1" si="76"/>
        <v>#NAME?</v>
      </c>
      <c r="IZ11" s="24" t="e">
        <f t="shared" ca="1" si="77"/>
        <v>#NAME?</v>
      </c>
      <c r="JA11" s="24" t="e">
        <f t="shared" ca="1" si="78"/>
        <v>#NAME?</v>
      </c>
      <c r="JB11" s="24" t="e">
        <f t="shared" ca="1" si="79"/>
        <v>#NAME?</v>
      </c>
      <c r="JC11" s="24" t="e">
        <f t="shared" ca="1" si="80"/>
        <v>#NAME?</v>
      </c>
      <c r="JD11" s="24" t="e">
        <f t="shared" ca="1" si="81"/>
        <v>#NAME?</v>
      </c>
      <c r="JE11" s="24" t="e">
        <f t="shared" ca="1" si="82"/>
        <v>#NAME?</v>
      </c>
      <c r="JG11" s="17">
        <f>$D$11</f>
        <v>6.8</v>
      </c>
      <c r="JH11" s="24" t="e">
        <f t="shared" ca="1" si="65"/>
        <v>#NAME?</v>
      </c>
      <c r="JI11" s="24" t="e">
        <f t="shared" ca="1" si="65"/>
        <v>#NAME?</v>
      </c>
      <c r="JJ11" s="24" t="e">
        <f t="shared" ca="1" si="65"/>
        <v>#NAME?</v>
      </c>
      <c r="JK11" s="24" t="e">
        <f t="shared" ca="1" si="65"/>
        <v>#NAME?</v>
      </c>
      <c r="JL11" s="24" t="e">
        <f t="shared" ca="1" si="65"/>
        <v>#NAME?</v>
      </c>
      <c r="JM11" s="24" t="e">
        <f t="shared" ca="1" si="65"/>
        <v>#NAME?</v>
      </c>
      <c r="JN11" s="24" t="e">
        <f t="shared" ca="1" si="65"/>
        <v>#NAME?</v>
      </c>
      <c r="JO11" s="24" t="e">
        <f t="shared" ca="1" si="65"/>
        <v>#NAME?</v>
      </c>
      <c r="JP11" s="24" t="e">
        <f t="shared" ca="1" si="65"/>
        <v>#NAME?</v>
      </c>
      <c r="JR11" s="17">
        <f>$D$11</f>
        <v>6.8</v>
      </c>
      <c r="JS11" s="24" t="e">
        <f t="shared" ca="1" si="83"/>
        <v>#NAME?</v>
      </c>
      <c r="JT11" s="24" t="e">
        <f t="shared" ca="1" si="66"/>
        <v>#NAME?</v>
      </c>
      <c r="JU11" s="24" t="e">
        <f t="shared" ca="1" si="66"/>
        <v>#NAME?</v>
      </c>
      <c r="JV11" s="24" t="e">
        <f t="shared" ca="1" si="66"/>
        <v>#NAME?</v>
      </c>
      <c r="JW11" s="24" t="e">
        <f t="shared" ca="1" si="66"/>
        <v>#NAME?</v>
      </c>
      <c r="JX11" s="24" t="e">
        <f t="shared" ca="1" si="66"/>
        <v>#NAME?</v>
      </c>
      <c r="JY11" s="24" t="e">
        <f t="shared" ca="1" si="66"/>
        <v>#NAME?</v>
      </c>
      <c r="JZ11" s="24" t="e">
        <f t="shared" ca="1" si="66"/>
        <v>#NAME?</v>
      </c>
      <c r="KA11" s="24" t="e">
        <f t="shared" ca="1" si="66"/>
        <v>#NAME?</v>
      </c>
      <c r="KC11" s="17">
        <f>$D$11</f>
        <v>6.8</v>
      </c>
      <c r="KD11" s="24">
        <f t="shared" ca="1" si="84"/>
        <v>0</v>
      </c>
      <c r="KE11" s="24">
        <f t="shared" ca="1" si="67"/>
        <v>0</v>
      </c>
      <c r="KF11" s="24">
        <f t="shared" ca="1" si="67"/>
        <v>0</v>
      </c>
      <c r="KG11" s="24">
        <f t="shared" ca="1" si="67"/>
        <v>0</v>
      </c>
      <c r="KH11" s="24">
        <f t="shared" ca="1" si="67"/>
        <v>0</v>
      </c>
      <c r="KI11" s="24">
        <f t="shared" ca="1" si="67"/>
        <v>0</v>
      </c>
      <c r="KJ11" s="24">
        <f t="shared" ca="1" si="67"/>
        <v>0</v>
      </c>
      <c r="KK11" s="24">
        <f t="shared" ca="1" si="67"/>
        <v>0</v>
      </c>
      <c r="KL11" s="24">
        <f t="shared" ca="1" si="67"/>
        <v>0</v>
      </c>
      <c r="KO11"/>
      <c r="KP11"/>
      <c r="KQ11" s="187">
        <f t="shared" si="10"/>
        <v>2.7</v>
      </c>
      <c r="KR11" s="183">
        <f t="shared" si="11"/>
        <v>260.37</v>
      </c>
      <c r="KS11">
        <f t="shared" si="20"/>
        <v>7.2900000000000009</v>
      </c>
      <c r="KT11">
        <f t="shared" si="21"/>
        <v>5.5621036963242627</v>
      </c>
      <c r="KU11">
        <f t="shared" si="22"/>
        <v>15.01767998007551</v>
      </c>
      <c r="KV11" s="49" t="e">
        <f t="shared" si="23"/>
        <v>#NUM!</v>
      </c>
      <c r="KW11" t="e">
        <f t="shared" si="24"/>
        <v>#NUM!</v>
      </c>
      <c r="KX11">
        <f t="shared" si="25"/>
        <v>10749.749761000003</v>
      </c>
      <c r="KY11">
        <f t="shared" si="26"/>
        <v>0.99325177301028345</v>
      </c>
      <c r="KZ11">
        <f t="shared" si="27"/>
        <v>0.98654908458807167</v>
      </c>
      <c r="LA11">
        <f t="shared" si="28"/>
        <v>5.5245693580411253</v>
      </c>
      <c r="LB11" s="49" t="e">
        <f t="shared" si="29"/>
        <v>#NUM!</v>
      </c>
      <c r="LC11" t="e">
        <f t="shared" si="30"/>
        <v>#NUM!</v>
      </c>
      <c r="LD11"/>
      <c r="LE11"/>
      <c r="LF11"/>
      <c r="LG11"/>
      <c r="LH11"/>
      <c r="LI11"/>
      <c r="LJ11"/>
      <c r="LK11"/>
    </row>
    <row r="12" spans="1:332" ht="15.75" thickBot="1">
      <c r="A12" s="33">
        <f>COUNT($D$6:D12)/$B$4*$B$1</f>
        <v>7</v>
      </c>
      <c r="B12" s="3">
        <f t="shared" si="68"/>
        <v>7</v>
      </c>
      <c r="C12" s="212">
        <v>8.6</v>
      </c>
      <c r="D12" s="212">
        <v>4.5</v>
      </c>
      <c r="E12" s="59">
        <f>SALIDA!E12</f>
        <v>240.64</v>
      </c>
      <c r="F12" s="20" t="e">
        <f t="shared" ca="1" si="31"/>
        <v>#NAME?</v>
      </c>
      <c r="G12" s="20" t="e">
        <f t="shared" ca="1" si="32"/>
        <v>#NAME?</v>
      </c>
      <c r="H12" s="20" t="e">
        <f t="shared" ca="1" si="33"/>
        <v>#NAME?</v>
      </c>
      <c r="I12" s="20" t="e">
        <f t="shared" ca="1" si="34"/>
        <v>#NAME?</v>
      </c>
      <c r="J12" s="20" t="e">
        <f t="shared" ca="1" si="35"/>
        <v>#NAME?</v>
      </c>
      <c r="K12" s="20" t="e">
        <f t="shared" ca="1" si="36"/>
        <v>#NAME?</v>
      </c>
      <c r="L12" s="20" t="e">
        <f t="shared" ca="1" si="37"/>
        <v>#NAME?</v>
      </c>
      <c r="M12" s="20" t="e">
        <f t="shared" ca="1" si="38"/>
        <v>#NAME?</v>
      </c>
      <c r="N12" s="20" t="e">
        <f t="shared" ca="1" si="39"/>
        <v>#NAME?</v>
      </c>
      <c r="O12" s="20" t="e">
        <f t="shared" ca="1" si="69"/>
        <v>#NAME?</v>
      </c>
      <c r="P12" s="20" t="e">
        <f t="shared" si="70"/>
        <v>#NUM!</v>
      </c>
      <c r="Q12" s="20" t="e">
        <f t="shared" si="71"/>
        <v>#NUM!</v>
      </c>
      <c r="R12" s="21">
        <f t="shared" si="40"/>
        <v>4.8974388818335252E+18</v>
      </c>
      <c r="S12" s="21">
        <f t="shared" si="40"/>
        <v>5.6946963742250298E+17</v>
      </c>
      <c r="T12" s="21">
        <f t="shared" si="40"/>
        <v>6.621739970029104E+16</v>
      </c>
      <c r="U12" s="21">
        <f t="shared" si="40"/>
        <v>7699697639568726</v>
      </c>
      <c r="V12" s="21">
        <f t="shared" si="40"/>
        <v>895313679019619.37</v>
      </c>
      <c r="W12" s="21">
        <f t="shared" si="40"/>
        <v>104106241746467.37</v>
      </c>
      <c r="X12" s="21">
        <f t="shared" si="40"/>
        <v>12105376947263.648</v>
      </c>
      <c r="Y12" s="21">
        <f t="shared" si="40"/>
        <v>1407601970612.0522</v>
      </c>
      <c r="Z12" s="21">
        <f t="shared" si="40"/>
        <v>163674647745.58746</v>
      </c>
      <c r="AA12" s="21">
        <f t="shared" si="40"/>
        <v>19031935784.370636</v>
      </c>
      <c r="AB12" s="21">
        <f t="shared" si="40"/>
        <v>2213015788.8803062</v>
      </c>
      <c r="AC12" s="21">
        <f t="shared" si="40"/>
        <v>257327417.31166357</v>
      </c>
      <c r="AD12" s="21">
        <f t="shared" si="40"/>
        <v>29921792.710658554</v>
      </c>
      <c r="AE12" s="21">
        <f t="shared" si="40"/>
        <v>3479278.2221695995</v>
      </c>
      <c r="AF12" s="21">
        <f t="shared" si="40"/>
        <v>404567.23513599992</v>
      </c>
      <c r="AG12" s="21">
        <f t="shared" si="40"/>
        <v>47042.701759999996</v>
      </c>
      <c r="AH12" s="21">
        <f t="shared" si="40"/>
        <v>5470.0815999999995</v>
      </c>
      <c r="AI12" s="21">
        <f t="shared" si="40"/>
        <v>636.05599999999993</v>
      </c>
      <c r="AJ12" s="21">
        <f t="shared" si="41"/>
        <v>73.959999999999994</v>
      </c>
      <c r="AK12" s="32">
        <f t="shared" si="72"/>
        <v>8.6</v>
      </c>
      <c r="AL12" s="21">
        <f t="shared" si="42"/>
        <v>1</v>
      </c>
      <c r="AM12" s="22"/>
      <c r="AN12" s="109">
        <f t="shared" si="43"/>
        <v>532540119436.15686</v>
      </c>
      <c r="AO12" s="109">
        <f t="shared" si="44"/>
        <v>61923269701.878716</v>
      </c>
      <c r="AP12" s="3">
        <f t="shared" si="45"/>
        <v>7200380197.8928738</v>
      </c>
      <c r="AQ12" s="3">
        <f t="shared" si="46"/>
        <v>837253511.38289237</v>
      </c>
      <c r="AR12" s="3">
        <f t="shared" si="47"/>
        <v>97355059.463127017</v>
      </c>
      <c r="AS12" s="3">
        <f t="shared" si="48"/>
        <v>11320355.751526399</v>
      </c>
      <c r="AT12" s="3">
        <f t="shared" si="49"/>
        <v>1316320.4362239998</v>
      </c>
      <c r="AU12" s="3">
        <f t="shared" si="50"/>
        <v>153060.51583999998</v>
      </c>
      <c r="AV12" s="3">
        <f t="shared" si="51"/>
        <v>17797.734399999998</v>
      </c>
      <c r="AW12" s="3">
        <f t="shared" si="52"/>
        <v>2069.5039999999999</v>
      </c>
      <c r="AX12" s="3">
        <f t="shared" si="53"/>
        <v>240.64</v>
      </c>
      <c r="AZ12" s="15">
        <f>$U$5</f>
        <v>7.8935561345650656E+16</v>
      </c>
      <c r="BA12" s="15">
        <f>$V$5</f>
        <v>8176342808483594</v>
      </c>
      <c r="BB12" s="15">
        <f>$W$5</f>
        <v>848788945743479.5</v>
      </c>
      <c r="BC12" s="15">
        <f>$X$5</f>
        <v>88339606882364.344</v>
      </c>
      <c r="BD12" s="15">
        <f>$Y$5</f>
        <v>9221980406428.291</v>
      </c>
      <c r="BE12" s="15">
        <f>$Z$5</f>
        <v>966169670574.84448</v>
      </c>
      <c r="BF12" s="15">
        <f>$AA$5</f>
        <v>101662005724.86673</v>
      </c>
      <c r="BG12" s="15">
        <f>$AB$5</f>
        <v>10753533098.699379</v>
      </c>
      <c r="BH12" s="15">
        <f>$AC$5</f>
        <v>1144930198.854789</v>
      </c>
      <c r="BI12" s="15">
        <f>$AD$5</f>
        <v>122910894.56790793</v>
      </c>
      <c r="BJ12" s="15">
        <f>$AE$5</f>
        <v>13336173.693675205</v>
      </c>
      <c r="BL12" s="54">
        <f>$AQ$5</f>
        <v>3356650723.4952421</v>
      </c>
      <c r="BM12" s="15">
        <f>$V$5</f>
        <v>8176342808483594</v>
      </c>
      <c r="BN12" s="15">
        <f>$W$5</f>
        <v>848788945743479.5</v>
      </c>
      <c r="BO12" s="15">
        <f>$X$5</f>
        <v>88339606882364.344</v>
      </c>
      <c r="BP12" s="15">
        <f>$Y$5</f>
        <v>9221980406428.291</v>
      </c>
      <c r="BQ12" s="15">
        <f>$Z$5</f>
        <v>966169670574.84448</v>
      </c>
      <c r="BR12" s="15">
        <f>$AA$5</f>
        <v>101662005724.86673</v>
      </c>
      <c r="BS12" s="15">
        <f>$AB$5</f>
        <v>10753533098.699379</v>
      </c>
      <c r="BT12" s="15">
        <f>$AC$5</f>
        <v>1144930198.854789</v>
      </c>
      <c r="BU12" s="15">
        <f>$AD$5</f>
        <v>122910894.56790793</v>
      </c>
      <c r="BV12" s="15">
        <f>$AE$5</f>
        <v>13336173.693675205</v>
      </c>
      <c r="BW12" s="15"/>
      <c r="BX12" s="15">
        <f>$U$5</f>
        <v>7.8935561345650656E+16</v>
      </c>
      <c r="BY12" s="54">
        <f>$AQ$5</f>
        <v>3356650723.4952421</v>
      </c>
      <c r="BZ12" s="15">
        <f>$W$5</f>
        <v>848788945743479.5</v>
      </c>
      <c r="CA12" s="15">
        <f>$X$5</f>
        <v>88339606882364.344</v>
      </c>
      <c r="CB12" s="15">
        <f>$Y$5</f>
        <v>9221980406428.291</v>
      </c>
      <c r="CC12" s="15">
        <f>$Z$5</f>
        <v>966169670574.84448</v>
      </c>
      <c r="CD12" s="15">
        <f>$AA$5</f>
        <v>101662005724.86673</v>
      </c>
      <c r="CE12" s="15">
        <f>$AB$5</f>
        <v>10753533098.699379</v>
      </c>
      <c r="CF12" s="15">
        <f>$AC$5</f>
        <v>1144930198.854789</v>
      </c>
      <c r="CG12" s="15">
        <f>$AD$5</f>
        <v>122910894.56790793</v>
      </c>
      <c r="CH12" s="15">
        <f>$AE$5</f>
        <v>13336173.693675205</v>
      </c>
      <c r="CJ12" s="15">
        <f>$U$5</f>
        <v>7.8935561345650656E+16</v>
      </c>
      <c r="CK12" s="15">
        <f>$V$5</f>
        <v>8176342808483594</v>
      </c>
      <c r="CL12" s="54">
        <f>$AQ$5</f>
        <v>3356650723.4952421</v>
      </c>
      <c r="CM12" s="15">
        <f>$X$5</f>
        <v>88339606882364.344</v>
      </c>
      <c r="CN12" s="15">
        <f>$Y$5</f>
        <v>9221980406428.291</v>
      </c>
      <c r="CO12" s="15">
        <f>$Z$5</f>
        <v>966169670574.84448</v>
      </c>
      <c r="CP12" s="15">
        <f>$AA$5</f>
        <v>101662005724.86673</v>
      </c>
      <c r="CQ12" s="15">
        <f>$AB$5</f>
        <v>10753533098.699379</v>
      </c>
      <c r="CR12" s="15">
        <f>$AC$5</f>
        <v>1144930198.854789</v>
      </c>
      <c r="CS12" s="15">
        <f>$AD$5</f>
        <v>122910894.56790793</v>
      </c>
      <c r="CT12" s="15">
        <f>$AE$5</f>
        <v>13336173.693675205</v>
      </c>
      <c r="CV12" s="15">
        <f>$U$5</f>
        <v>7.8935561345650656E+16</v>
      </c>
      <c r="CW12" s="15">
        <f>$V$5</f>
        <v>8176342808483594</v>
      </c>
      <c r="CX12" s="15">
        <f>$W$5</f>
        <v>848788945743479.5</v>
      </c>
      <c r="CY12" s="54">
        <f>$AQ$5</f>
        <v>3356650723.4952421</v>
      </c>
      <c r="CZ12" s="15">
        <f>$Y$5</f>
        <v>9221980406428.291</v>
      </c>
      <c r="DA12" s="15">
        <f>$Z$5</f>
        <v>966169670574.84448</v>
      </c>
      <c r="DB12" s="15">
        <f>$AA$5</f>
        <v>101662005724.86673</v>
      </c>
      <c r="DC12" s="15">
        <f>$AB$5</f>
        <v>10753533098.699379</v>
      </c>
      <c r="DD12" s="15">
        <f>$AC$5</f>
        <v>1144930198.854789</v>
      </c>
      <c r="DE12" s="15">
        <f>$AD$5</f>
        <v>122910894.56790793</v>
      </c>
      <c r="DF12" s="15">
        <f>$AE$5</f>
        <v>13336173.693675205</v>
      </c>
      <c r="DH12" s="15">
        <f>$U$5</f>
        <v>7.8935561345650656E+16</v>
      </c>
      <c r="DI12" s="15">
        <f>$V$5</f>
        <v>8176342808483594</v>
      </c>
      <c r="DJ12" s="15">
        <f>$W$5</f>
        <v>848788945743479.5</v>
      </c>
      <c r="DK12" s="15">
        <f>$X$5</f>
        <v>88339606882364.344</v>
      </c>
      <c r="DL12" s="54">
        <f>$AQ$5</f>
        <v>3356650723.4952421</v>
      </c>
      <c r="DM12" s="15">
        <f>$Z$5</f>
        <v>966169670574.84448</v>
      </c>
      <c r="DN12" s="15">
        <f>$AA$5</f>
        <v>101662005724.86673</v>
      </c>
      <c r="DO12" s="15">
        <f>$AB$5</f>
        <v>10753533098.699379</v>
      </c>
      <c r="DP12" s="15">
        <f>$AC$5</f>
        <v>1144930198.854789</v>
      </c>
      <c r="DQ12" s="15">
        <f>$AD$5</f>
        <v>122910894.56790793</v>
      </c>
      <c r="DR12" s="15">
        <f>$AE$5</f>
        <v>13336173.693675205</v>
      </c>
      <c r="DT12" s="15">
        <f>$U$5</f>
        <v>7.8935561345650656E+16</v>
      </c>
      <c r="DU12" s="15">
        <f>$V$5</f>
        <v>8176342808483594</v>
      </c>
      <c r="DV12" s="15">
        <f>$W$5</f>
        <v>848788945743479.5</v>
      </c>
      <c r="DW12" s="15">
        <f>$X$5</f>
        <v>88339606882364.344</v>
      </c>
      <c r="DX12" s="15">
        <f>$Y$5</f>
        <v>9221980406428.291</v>
      </c>
      <c r="DY12" s="54">
        <f>$AQ$5</f>
        <v>3356650723.4952421</v>
      </c>
      <c r="DZ12" s="15">
        <f>$AA$5</f>
        <v>101662005724.86673</v>
      </c>
      <c r="EA12" s="15">
        <f>$AB$5</f>
        <v>10753533098.699379</v>
      </c>
      <c r="EB12" s="15">
        <f>$AC$5</f>
        <v>1144930198.854789</v>
      </c>
      <c r="EC12" s="15">
        <f>$AD$5</f>
        <v>122910894.56790793</v>
      </c>
      <c r="ED12" s="15">
        <f>$AE$5</f>
        <v>13336173.693675205</v>
      </c>
      <c r="EF12" s="15">
        <f>$U$5</f>
        <v>7.8935561345650656E+16</v>
      </c>
      <c r="EG12" s="15">
        <f>$V$5</f>
        <v>8176342808483594</v>
      </c>
      <c r="EH12" s="15">
        <f>$W$5</f>
        <v>848788945743479.5</v>
      </c>
      <c r="EI12" s="15">
        <f>$X$5</f>
        <v>88339606882364.344</v>
      </c>
      <c r="EJ12" s="15">
        <f>$Y$5</f>
        <v>9221980406428.291</v>
      </c>
      <c r="EK12" s="15">
        <f>$Z$5</f>
        <v>966169670574.84448</v>
      </c>
      <c r="EL12" s="54">
        <f>$AQ$5</f>
        <v>3356650723.4952421</v>
      </c>
      <c r="EM12" s="15">
        <f>$AB$5</f>
        <v>10753533098.699379</v>
      </c>
      <c r="EN12" s="15">
        <f>$AC$5</f>
        <v>1144930198.854789</v>
      </c>
      <c r="EO12" s="15">
        <f>$AD$5</f>
        <v>122910894.56790793</v>
      </c>
      <c r="EP12" s="15">
        <f>$AE$5</f>
        <v>13336173.693675205</v>
      </c>
      <c r="ER12" s="15">
        <f>$U$5</f>
        <v>7.8935561345650656E+16</v>
      </c>
      <c r="ES12" s="15">
        <f>$V$5</f>
        <v>8176342808483594</v>
      </c>
      <c r="ET12" s="15">
        <f>$W$5</f>
        <v>848788945743479.5</v>
      </c>
      <c r="EU12" s="15">
        <f>$X$5</f>
        <v>88339606882364.344</v>
      </c>
      <c r="EV12" s="15">
        <f>$Y$5</f>
        <v>9221980406428.291</v>
      </c>
      <c r="EW12" s="15">
        <f>$Z$5</f>
        <v>966169670574.84448</v>
      </c>
      <c r="EX12" s="15">
        <f>$AA$5</f>
        <v>101662005724.86673</v>
      </c>
      <c r="EY12" s="54">
        <f>$AQ$5</f>
        <v>3356650723.4952421</v>
      </c>
      <c r="EZ12" s="15">
        <f>$AC$5</f>
        <v>1144930198.854789</v>
      </c>
      <c r="FA12" s="15">
        <f>$AD$5</f>
        <v>122910894.56790793</v>
      </c>
      <c r="FB12" s="15">
        <f>$AE$5</f>
        <v>13336173.693675205</v>
      </c>
      <c r="FD12" s="15">
        <f>$U$5</f>
        <v>7.8935561345650656E+16</v>
      </c>
      <c r="FE12" s="15">
        <f>$V$5</f>
        <v>8176342808483594</v>
      </c>
      <c r="FF12" s="15">
        <f>$W$5</f>
        <v>848788945743479.5</v>
      </c>
      <c r="FG12" s="15">
        <f>$X$5</f>
        <v>88339606882364.344</v>
      </c>
      <c r="FH12" s="15">
        <f>$Y$5</f>
        <v>9221980406428.291</v>
      </c>
      <c r="FI12" s="15">
        <f>$Z$5</f>
        <v>966169670574.84448</v>
      </c>
      <c r="FJ12" s="15">
        <f>$AA$5</f>
        <v>101662005724.86673</v>
      </c>
      <c r="FK12" s="15">
        <f>$AB$5</f>
        <v>10753533098.699379</v>
      </c>
      <c r="FL12" s="54">
        <f>$AQ$5</f>
        <v>3356650723.4952421</v>
      </c>
      <c r="FM12" s="15">
        <f>$AD$5</f>
        <v>122910894.56790793</v>
      </c>
      <c r="FN12" s="15">
        <f>$AE$5</f>
        <v>13336173.693675205</v>
      </c>
      <c r="FP12" s="15">
        <f>$U$5</f>
        <v>7.8935561345650656E+16</v>
      </c>
      <c r="FQ12" s="15">
        <f>$V$5</f>
        <v>8176342808483594</v>
      </c>
      <c r="FR12" s="15">
        <f>$W$5</f>
        <v>848788945743479.5</v>
      </c>
      <c r="FS12" s="15">
        <f>$X$5</f>
        <v>88339606882364.344</v>
      </c>
      <c r="FT12" s="15">
        <f>$Y$5</f>
        <v>9221980406428.291</v>
      </c>
      <c r="FU12" s="15">
        <f>$Z$5</f>
        <v>966169670574.84448</v>
      </c>
      <c r="FV12" s="15">
        <f>$AA$5</f>
        <v>101662005724.86673</v>
      </c>
      <c r="FW12" s="15">
        <f>$AB$5</f>
        <v>10753533098.699379</v>
      </c>
      <c r="FX12" s="15">
        <f>$AC$5</f>
        <v>1144930198.854789</v>
      </c>
      <c r="FY12" s="54">
        <f>$AQ$5</f>
        <v>3356650723.4952421</v>
      </c>
      <c r="FZ12" s="15">
        <f>$AE$5</f>
        <v>13336173.693675205</v>
      </c>
      <c r="GB12" s="15">
        <f>$U$5</f>
        <v>7.8935561345650656E+16</v>
      </c>
      <c r="GC12" s="15">
        <f>$V$5</f>
        <v>8176342808483594</v>
      </c>
      <c r="GD12" s="15">
        <f>$W$5</f>
        <v>848788945743479.5</v>
      </c>
      <c r="GE12" s="15">
        <f>$X$5</f>
        <v>88339606882364.344</v>
      </c>
      <c r="GF12" s="15">
        <f>$Y$5</f>
        <v>9221980406428.291</v>
      </c>
      <c r="GG12" s="15">
        <f>$Z$5</f>
        <v>966169670574.84448</v>
      </c>
      <c r="GH12" s="15">
        <f>$AA$5</f>
        <v>101662005724.86673</v>
      </c>
      <c r="GI12" s="15">
        <f>$AB$5</f>
        <v>10753533098.699379</v>
      </c>
      <c r="GJ12" s="15">
        <f>$AC$5</f>
        <v>1144930198.854789</v>
      </c>
      <c r="GK12" s="15">
        <f>$AD$5</f>
        <v>122910894.56790793</v>
      </c>
      <c r="GL12" s="54">
        <f>$AQ$5</f>
        <v>3356650723.4952421</v>
      </c>
      <c r="HS12" s="3" t="e">
        <f ca="1">GC4/BA4</f>
        <v>#NAME?</v>
      </c>
      <c r="HV12" s="110" t="e">
        <f ca="1">GB4/$AZ$4</f>
        <v>#NAME?</v>
      </c>
      <c r="HY12" s="3" t="e">
        <f t="shared" ca="1" si="73"/>
        <v>#NAME?</v>
      </c>
      <c r="HZ12" s="3" t="e">
        <f t="shared" ca="1" si="54"/>
        <v>#NAME?</v>
      </c>
      <c r="IA12" s="3" t="e">
        <f t="shared" ca="1" si="55"/>
        <v>#NAME?</v>
      </c>
      <c r="IB12" s="3" t="e">
        <f t="shared" ca="1" si="56"/>
        <v>#NAME?</v>
      </c>
      <c r="IC12" s="3" t="e">
        <f t="shared" ca="1" si="57"/>
        <v>#NAME?</v>
      </c>
      <c r="ID12" s="3" t="e">
        <f t="shared" ca="1" si="58"/>
        <v>#NAME?</v>
      </c>
      <c r="IE12" s="3" t="e">
        <f t="shared" ca="1" si="59"/>
        <v>#NAME?</v>
      </c>
      <c r="IF12" s="3" t="e">
        <f t="shared" ca="1" si="60"/>
        <v>#NAME?</v>
      </c>
      <c r="IG12" s="3" t="e">
        <f t="shared" ca="1" si="61"/>
        <v>#NAME?</v>
      </c>
      <c r="IH12" s="3" t="e">
        <f t="shared" ca="1" si="62"/>
        <v>#NAME?</v>
      </c>
      <c r="II12" s="3">
        <f t="shared" si="63"/>
        <v>2005.1364515625003</v>
      </c>
      <c r="IK12" s="17">
        <f>$D$12</f>
        <v>4.5</v>
      </c>
      <c r="IL12" s="23" t="e">
        <f t="shared" ca="1" si="64"/>
        <v>#NAME?</v>
      </c>
      <c r="IM12" s="23" t="e">
        <f t="shared" ca="1" si="64"/>
        <v>#NAME?</v>
      </c>
      <c r="IN12" s="23" t="e">
        <f t="shared" ca="1" si="64"/>
        <v>#NAME?</v>
      </c>
      <c r="IO12" s="23" t="e">
        <f t="shared" ca="1" si="64"/>
        <v>#NAME?</v>
      </c>
      <c r="IP12" s="23" t="e">
        <f t="shared" ca="1" si="64"/>
        <v>#NAME?</v>
      </c>
      <c r="IQ12" s="23" t="e">
        <f t="shared" ca="1" si="64"/>
        <v>#NAME?</v>
      </c>
      <c r="IR12" s="23" t="e">
        <f t="shared" ca="1" si="64"/>
        <v>#NAME?</v>
      </c>
      <c r="IS12" s="23" t="e">
        <f t="shared" ca="1" si="64"/>
        <v>#NAME?</v>
      </c>
      <c r="IT12" s="23" t="e">
        <f t="shared" ca="1" si="64"/>
        <v>#NAME?</v>
      </c>
      <c r="IV12" s="17">
        <f>$D$12</f>
        <v>4.5</v>
      </c>
      <c r="IW12" s="24" t="e">
        <f t="shared" ca="1" si="74"/>
        <v>#NAME?</v>
      </c>
      <c r="IX12" s="24" t="e">
        <f t="shared" ca="1" si="75"/>
        <v>#NAME?</v>
      </c>
      <c r="IY12" s="24" t="e">
        <f t="shared" ca="1" si="76"/>
        <v>#NAME?</v>
      </c>
      <c r="IZ12" s="24" t="e">
        <f t="shared" ca="1" si="77"/>
        <v>#NAME?</v>
      </c>
      <c r="JA12" s="24" t="e">
        <f t="shared" ca="1" si="78"/>
        <v>#NAME?</v>
      </c>
      <c r="JB12" s="24" t="e">
        <f t="shared" ca="1" si="79"/>
        <v>#NAME?</v>
      </c>
      <c r="JC12" s="24" t="e">
        <f t="shared" ca="1" si="80"/>
        <v>#NAME?</v>
      </c>
      <c r="JD12" s="24" t="e">
        <f t="shared" ca="1" si="81"/>
        <v>#NAME?</v>
      </c>
      <c r="JE12" s="24" t="e">
        <f t="shared" ca="1" si="82"/>
        <v>#NAME?</v>
      </c>
      <c r="JG12" s="17">
        <f>$D$12</f>
        <v>4.5</v>
      </c>
      <c r="JH12" s="24" t="e">
        <f t="shared" ca="1" si="65"/>
        <v>#NAME?</v>
      </c>
      <c r="JI12" s="24" t="e">
        <f t="shared" ca="1" si="65"/>
        <v>#NAME?</v>
      </c>
      <c r="JJ12" s="24" t="e">
        <f t="shared" ca="1" si="65"/>
        <v>#NAME?</v>
      </c>
      <c r="JK12" s="24" t="e">
        <f t="shared" ca="1" si="65"/>
        <v>#NAME?</v>
      </c>
      <c r="JL12" s="24" t="e">
        <f t="shared" ca="1" si="65"/>
        <v>#NAME?</v>
      </c>
      <c r="JM12" s="24" t="e">
        <f t="shared" ca="1" si="65"/>
        <v>#NAME?</v>
      </c>
      <c r="JN12" s="24" t="e">
        <f t="shared" ca="1" si="65"/>
        <v>#NAME?</v>
      </c>
      <c r="JO12" s="24" t="e">
        <f t="shared" ca="1" si="65"/>
        <v>#NAME?</v>
      </c>
      <c r="JP12" s="24" t="e">
        <f t="shared" ca="1" si="65"/>
        <v>#NAME?</v>
      </c>
      <c r="JR12" s="17">
        <f>$D$12</f>
        <v>4.5</v>
      </c>
      <c r="JS12" s="24" t="e">
        <f t="shared" ca="1" si="83"/>
        <v>#NAME?</v>
      </c>
      <c r="JT12" s="24" t="e">
        <f t="shared" ca="1" si="66"/>
        <v>#NAME?</v>
      </c>
      <c r="JU12" s="24" t="e">
        <f t="shared" ca="1" si="66"/>
        <v>#NAME?</v>
      </c>
      <c r="JV12" s="24" t="e">
        <f t="shared" ca="1" si="66"/>
        <v>#NAME?</v>
      </c>
      <c r="JW12" s="24" t="e">
        <f t="shared" ca="1" si="66"/>
        <v>#NAME?</v>
      </c>
      <c r="JX12" s="24" t="e">
        <f t="shared" ca="1" si="66"/>
        <v>#NAME?</v>
      </c>
      <c r="JY12" s="24" t="e">
        <f t="shared" ca="1" si="66"/>
        <v>#NAME?</v>
      </c>
      <c r="JZ12" s="24" t="e">
        <f t="shared" ca="1" si="66"/>
        <v>#NAME?</v>
      </c>
      <c r="KA12" s="24" t="e">
        <f t="shared" ca="1" si="66"/>
        <v>#NAME?</v>
      </c>
      <c r="KC12" s="17">
        <f>$D$12</f>
        <v>4.5</v>
      </c>
      <c r="KD12" s="24">
        <f t="shared" ca="1" si="84"/>
        <v>0</v>
      </c>
      <c r="KE12" s="24">
        <f t="shared" ca="1" si="67"/>
        <v>0</v>
      </c>
      <c r="KF12" s="24">
        <f t="shared" ca="1" si="67"/>
        <v>0</v>
      </c>
      <c r="KG12" s="24">
        <f t="shared" ca="1" si="67"/>
        <v>0</v>
      </c>
      <c r="KH12" s="24">
        <f t="shared" ca="1" si="67"/>
        <v>0</v>
      </c>
      <c r="KI12" s="24">
        <f t="shared" ca="1" si="67"/>
        <v>0</v>
      </c>
      <c r="KJ12" s="24">
        <f t="shared" ca="1" si="67"/>
        <v>0</v>
      </c>
      <c r="KK12" s="24">
        <f t="shared" ca="1" si="67"/>
        <v>0</v>
      </c>
      <c r="KL12" s="24">
        <f t="shared" ca="1" si="67"/>
        <v>0</v>
      </c>
      <c r="KO12"/>
      <c r="KP12"/>
      <c r="KQ12" s="187">
        <f t="shared" si="10"/>
        <v>0</v>
      </c>
      <c r="KR12" s="183">
        <f t="shared" si="11"/>
        <v>0</v>
      </c>
      <c r="KS12">
        <f t="shared" si="20"/>
        <v>0</v>
      </c>
      <c r="KT12" t="e">
        <f t="shared" si="21"/>
        <v>#NUM!</v>
      </c>
      <c r="KU12" t="e">
        <f t="shared" si="22"/>
        <v>#NUM!</v>
      </c>
      <c r="KV12" s="49" t="e">
        <f t="shared" si="23"/>
        <v>#NUM!</v>
      </c>
      <c r="KW12" t="e">
        <f t="shared" si="24"/>
        <v>#NUM!</v>
      </c>
      <c r="KX12">
        <f t="shared" si="25"/>
        <v>24551.442720999999</v>
      </c>
      <c r="KY12" t="e">
        <f t="shared" si="26"/>
        <v>#NUM!</v>
      </c>
      <c r="KZ12" t="e">
        <f t="shared" si="27"/>
        <v>#NUM!</v>
      </c>
      <c r="LA12" t="e">
        <f t="shared" si="28"/>
        <v>#NUM!</v>
      </c>
      <c r="LB12" s="49" t="e">
        <f t="shared" si="29"/>
        <v>#NUM!</v>
      </c>
      <c r="LC12" t="e">
        <f t="shared" si="30"/>
        <v>#NUM!</v>
      </c>
      <c r="LD12"/>
      <c r="LE12"/>
      <c r="LF12"/>
      <c r="LG12"/>
      <c r="LH12">
        <f>$KQ$2</f>
        <v>46.4</v>
      </c>
      <c r="LI12" t="e">
        <f>$KT$2</f>
        <v>#NUM!</v>
      </c>
      <c r="LJ12"/>
      <c r="LK12"/>
      <c r="LQ12" s="3" t="e">
        <f>$KY$2</f>
        <v>#NUM!</v>
      </c>
      <c r="LR12" s="3" t="e">
        <f>$KT$2</f>
        <v>#NUM!</v>
      </c>
    </row>
    <row r="13" spans="1:332" ht="15.75" thickBot="1">
      <c r="A13" s="33">
        <f>COUNT($D$6:D13)/$B$4*$B$1</f>
        <v>8</v>
      </c>
      <c r="B13" s="3">
        <f>COUNT($C$6:C13)</f>
        <v>8</v>
      </c>
      <c r="C13" s="212">
        <v>9.8000000000000007</v>
      </c>
      <c r="D13" s="212">
        <v>2.7</v>
      </c>
      <c r="E13" s="59">
        <f>SALIDA!E13</f>
        <v>260.37</v>
      </c>
      <c r="F13" s="20" t="e">
        <f t="shared" ca="1" si="31"/>
        <v>#NAME?</v>
      </c>
      <c r="G13" s="20" t="e">
        <f t="shared" ca="1" si="32"/>
        <v>#NAME?</v>
      </c>
      <c r="H13" s="20" t="e">
        <f t="shared" ca="1" si="33"/>
        <v>#NAME?</v>
      </c>
      <c r="I13" s="20" t="e">
        <f t="shared" ca="1" si="34"/>
        <v>#NAME?</v>
      </c>
      <c r="J13" s="20" t="e">
        <f t="shared" ca="1" si="35"/>
        <v>#NAME?</v>
      </c>
      <c r="K13" s="20" t="e">
        <f t="shared" ca="1" si="36"/>
        <v>#NAME?</v>
      </c>
      <c r="L13" s="20" t="e">
        <f t="shared" ca="1" si="37"/>
        <v>#NAME?</v>
      </c>
      <c r="M13" s="20" t="e">
        <f t="shared" ca="1" si="38"/>
        <v>#NAME?</v>
      </c>
      <c r="N13" s="20" t="e">
        <f t="shared" ca="1" si="39"/>
        <v>#NAME?</v>
      </c>
      <c r="O13" s="20" t="e">
        <f t="shared" ca="1" si="69"/>
        <v>#NAME?</v>
      </c>
      <c r="P13" s="20" t="e">
        <f t="shared" si="70"/>
        <v>#NUM!</v>
      </c>
      <c r="Q13" s="20" t="e">
        <f t="shared" si="71"/>
        <v>#NUM!</v>
      </c>
      <c r="R13" s="21">
        <f t="shared" si="40"/>
        <v>6.6760797175509574E+19</v>
      </c>
      <c r="S13" s="21">
        <f t="shared" si="40"/>
        <v>6.812326242398935E+18</v>
      </c>
      <c r="T13" s="21">
        <f t="shared" si="40"/>
        <v>6.9513533085703411E+17</v>
      </c>
      <c r="U13" s="21">
        <f t="shared" si="40"/>
        <v>7.0932176618064704E+16</v>
      </c>
      <c r="V13" s="21">
        <f t="shared" si="40"/>
        <v>7237977205924969</v>
      </c>
      <c r="W13" s="21">
        <f t="shared" si="40"/>
        <v>738569102645405</v>
      </c>
      <c r="X13" s="21">
        <f t="shared" si="40"/>
        <v>75364194147490.297</v>
      </c>
      <c r="Y13" s="21">
        <f t="shared" si="40"/>
        <v>7690223892601.0488</v>
      </c>
      <c r="Z13" s="21">
        <f t="shared" si="40"/>
        <v>784716723734.8009</v>
      </c>
      <c r="AA13" s="21">
        <f t="shared" si="40"/>
        <v>80073135074.979675</v>
      </c>
      <c r="AB13" s="21">
        <f t="shared" si="40"/>
        <v>8170728068.8754768</v>
      </c>
      <c r="AC13" s="21">
        <f t="shared" si="40"/>
        <v>833747762.13015056</v>
      </c>
      <c r="AD13" s="21">
        <f t="shared" si="40"/>
        <v>85076302.258178622</v>
      </c>
      <c r="AE13" s="21">
        <f t="shared" si="40"/>
        <v>8681255.3324672058</v>
      </c>
      <c r="AF13" s="21">
        <f t="shared" si="40"/>
        <v>885842.38086400053</v>
      </c>
      <c r="AG13" s="21">
        <f t="shared" si="40"/>
        <v>90392.079680000039</v>
      </c>
      <c r="AH13" s="21">
        <f t="shared" si="40"/>
        <v>9223.6816000000035</v>
      </c>
      <c r="AI13" s="21">
        <f t="shared" si="40"/>
        <v>941.19200000000023</v>
      </c>
      <c r="AJ13" s="21">
        <f t="shared" si="41"/>
        <v>96.04000000000002</v>
      </c>
      <c r="AK13" s="32">
        <f t="shared" si="72"/>
        <v>9.8000000000000007</v>
      </c>
      <c r="AL13" s="21">
        <f t="shared" si="42"/>
        <v>1</v>
      </c>
      <c r="AM13" s="22"/>
      <c r="AN13" s="109">
        <f t="shared" si="43"/>
        <v>2127412467293.1079</v>
      </c>
      <c r="AO13" s="109">
        <f t="shared" si="44"/>
        <v>217082904825.8273</v>
      </c>
      <c r="AP13" s="3">
        <f t="shared" si="45"/>
        <v>22151316818.961967</v>
      </c>
      <c r="AQ13" s="3">
        <f t="shared" si="46"/>
        <v>2260338450.9144864</v>
      </c>
      <c r="AR13" s="3">
        <f t="shared" si="47"/>
        <v>230646780.70555982</v>
      </c>
      <c r="AS13" s="3">
        <f t="shared" si="48"/>
        <v>23535385.786281612</v>
      </c>
      <c r="AT13" s="3">
        <f t="shared" si="49"/>
        <v>2401569.9781920011</v>
      </c>
      <c r="AU13" s="3">
        <f t="shared" si="50"/>
        <v>245058.16104000006</v>
      </c>
      <c r="AV13" s="3">
        <f t="shared" si="51"/>
        <v>25005.934800000006</v>
      </c>
      <c r="AW13" s="3">
        <f t="shared" si="52"/>
        <v>2551.6260000000002</v>
      </c>
      <c r="AX13" s="3">
        <f t="shared" si="53"/>
        <v>260.37</v>
      </c>
      <c r="AZ13" s="15">
        <f>$T$5</f>
        <v>7.6349780907436429E+17</v>
      </c>
      <c r="BA13" s="15">
        <f>$U$5</f>
        <v>7.8935561345650656E+16</v>
      </c>
      <c r="BB13" s="15">
        <f>$V$5</f>
        <v>8176342808483594</v>
      </c>
      <c r="BC13" s="15">
        <f>$W$5</f>
        <v>848788945743479.5</v>
      </c>
      <c r="BD13" s="15">
        <f>$X$5</f>
        <v>88339606882364.344</v>
      </c>
      <c r="BE13" s="15">
        <f>$Y$5</f>
        <v>9221980406428.291</v>
      </c>
      <c r="BF13" s="15">
        <f>$Z$5</f>
        <v>966169670574.84448</v>
      </c>
      <c r="BG13" s="15">
        <f>$AA$5</f>
        <v>101662005724.86673</v>
      </c>
      <c r="BH13" s="15">
        <f>$AB$5</f>
        <v>10753533098.699379</v>
      </c>
      <c r="BI13" s="15">
        <f>$AC$5</f>
        <v>1144930198.854789</v>
      </c>
      <c r="BJ13" s="15">
        <f>$AD$5</f>
        <v>122910894.56790793</v>
      </c>
      <c r="BL13" s="54">
        <f>$AP$5</f>
        <v>31106089671.874176</v>
      </c>
      <c r="BM13" s="15">
        <f>$U$5</f>
        <v>7.8935561345650656E+16</v>
      </c>
      <c r="BN13" s="15">
        <f>$V$5</f>
        <v>8176342808483594</v>
      </c>
      <c r="BO13" s="15">
        <f>$W$5</f>
        <v>848788945743479.5</v>
      </c>
      <c r="BP13" s="15">
        <f>$X$5</f>
        <v>88339606882364.344</v>
      </c>
      <c r="BQ13" s="15">
        <f>$Y$5</f>
        <v>9221980406428.291</v>
      </c>
      <c r="BR13" s="15">
        <f>$Z$5</f>
        <v>966169670574.84448</v>
      </c>
      <c r="BS13" s="15">
        <f>$AA$5</f>
        <v>101662005724.86673</v>
      </c>
      <c r="BT13" s="15">
        <f>$AB$5</f>
        <v>10753533098.699379</v>
      </c>
      <c r="BU13" s="15">
        <f>$AC$5</f>
        <v>1144930198.854789</v>
      </c>
      <c r="BV13" s="15">
        <f>$AD$5</f>
        <v>122910894.56790793</v>
      </c>
      <c r="BW13" s="15"/>
      <c r="BX13" s="15">
        <f>$T$5</f>
        <v>7.6349780907436429E+17</v>
      </c>
      <c r="BY13" s="54">
        <f>$AP$5</f>
        <v>31106089671.874176</v>
      </c>
      <c r="BZ13" s="15">
        <f>$V$5</f>
        <v>8176342808483594</v>
      </c>
      <c r="CA13" s="15">
        <f>$W$5</f>
        <v>848788945743479.5</v>
      </c>
      <c r="CB13" s="15">
        <f>$X$5</f>
        <v>88339606882364.344</v>
      </c>
      <c r="CC13" s="15">
        <f>$Y$5</f>
        <v>9221980406428.291</v>
      </c>
      <c r="CD13" s="15">
        <f>$Z$5</f>
        <v>966169670574.84448</v>
      </c>
      <c r="CE13" s="15">
        <f>$AA$5</f>
        <v>101662005724.86673</v>
      </c>
      <c r="CF13" s="15">
        <f>$AB$5</f>
        <v>10753533098.699379</v>
      </c>
      <c r="CG13" s="15">
        <f>$AC$5</f>
        <v>1144930198.854789</v>
      </c>
      <c r="CH13" s="15">
        <f>$AD$5</f>
        <v>122910894.56790793</v>
      </c>
      <c r="CJ13" s="15">
        <f>$T$5</f>
        <v>7.6349780907436429E+17</v>
      </c>
      <c r="CK13" s="15">
        <f>$U$5</f>
        <v>7.8935561345650656E+16</v>
      </c>
      <c r="CL13" s="54">
        <f>$AP$5</f>
        <v>31106089671.874176</v>
      </c>
      <c r="CM13" s="15">
        <f>$W$5</f>
        <v>848788945743479.5</v>
      </c>
      <c r="CN13" s="15">
        <f>$X$5</f>
        <v>88339606882364.344</v>
      </c>
      <c r="CO13" s="15">
        <f>$Y$5</f>
        <v>9221980406428.291</v>
      </c>
      <c r="CP13" s="15">
        <f>$Z$5</f>
        <v>966169670574.84448</v>
      </c>
      <c r="CQ13" s="15">
        <f>$AA$5</f>
        <v>101662005724.86673</v>
      </c>
      <c r="CR13" s="15">
        <f>$AB$5</f>
        <v>10753533098.699379</v>
      </c>
      <c r="CS13" s="15">
        <f>$AC$5</f>
        <v>1144930198.854789</v>
      </c>
      <c r="CT13" s="15">
        <f>$AD$5</f>
        <v>122910894.56790793</v>
      </c>
      <c r="CV13" s="15">
        <f>$T$5</f>
        <v>7.6349780907436429E+17</v>
      </c>
      <c r="CW13" s="15">
        <f>$U$5</f>
        <v>7.8935561345650656E+16</v>
      </c>
      <c r="CX13" s="15">
        <f>$V$5</f>
        <v>8176342808483594</v>
      </c>
      <c r="CY13" s="54">
        <f>$AP$5</f>
        <v>31106089671.874176</v>
      </c>
      <c r="CZ13" s="15">
        <f>$X$5</f>
        <v>88339606882364.344</v>
      </c>
      <c r="DA13" s="15">
        <f>$Y$5</f>
        <v>9221980406428.291</v>
      </c>
      <c r="DB13" s="15">
        <f>$Z$5</f>
        <v>966169670574.84448</v>
      </c>
      <c r="DC13" s="15">
        <f>$AA$5</f>
        <v>101662005724.86673</v>
      </c>
      <c r="DD13" s="15">
        <f>$AB$5</f>
        <v>10753533098.699379</v>
      </c>
      <c r="DE13" s="15">
        <f>$AC$5</f>
        <v>1144930198.854789</v>
      </c>
      <c r="DF13" s="15">
        <f>$AD$5</f>
        <v>122910894.56790793</v>
      </c>
      <c r="DH13" s="15">
        <f>$T$5</f>
        <v>7.6349780907436429E+17</v>
      </c>
      <c r="DI13" s="15">
        <f>$U$5</f>
        <v>7.8935561345650656E+16</v>
      </c>
      <c r="DJ13" s="15">
        <f>$V$5</f>
        <v>8176342808483594</v>
      </c>
      <c r="DK13" s="15">
        <f>$W$5</f>
        <v>848788945743479.5</v>
      </c>
      <c r="DL13" s="54">
        <f>$AP$5</f>
        <v>31106089671.874176</v>
      </c>
      <c r="DM13" s="15">
        <f>$Y$5</f>
        <v>9221980406428.291</v>
      </c>
      <c r="DN13" s="15">
        <f>$Z$5</f>
        <v>966169670574.84448</v>
      </c>
      <c r="DO13" s="15">
        <f>$AA$5</f>
        <v>101662005724.86673</v>
      </c>
      <c r="DP13" s="15">
        <f>$AB$5</f>
        <v>10753533098.699379</v>
      </c>
      <c r="DQ13" s="15">
        <f>$AC$5</f>
        <v>1144930198.854789</v>
      </c>
      <c r="DR13" s="15">
        <f>$AD$5</f>
        <v>122910894.56790793</v>
      </c>
      <c r="DT13" s="15">
        <f>$T$5</f>
        <v>7.6349780907436429E+17</v>
      </c>
      <c r="DU13" s="15">
        <f>$U$5</f>
        <v>7.8935561345650656E+16</v>
      </c>
      <c r="DV13" s="15">
        <f>$V$5</f>
        <v>8176342808483594</v>
      </c>
      <c r="DW13" s="15">
        <f>$W$5</f>
        <v>848788945743479.5</v>
      </c>
      <c r="DX13" s="15">
        <f>$X$5</f>
        <v>88339606882364.344</v>
      </c>
      <c r="DY13" s="54">
        <f>$AP$5</f>
        <v>31106089671.874176</v>
      </c>
      <c r="DZ13" s="15">
        <f>$Z$5</f>
        <v>966169670574.84448</v>
      </c>
      <c r="EA13" s="15">
        <f>$AA$5</f>
        <v>101662005724.86673</v>
      </c>
      <c r="EB13" s="15">
        <f>$AB$5</f>
        <v>10753533098.699379</v>
      </c>
      <c r="EC13" s="15">
        <f>$AC$5</f>
        <v>1144930198.854789</v>
      </c>
      <c r="ED13" s="15">
        <f>$AD$5</f>
        <v>122910894.56790793</v>
      </c>
      <c r="EF13" s="15">
        <f>$T$5</f>
        <v>7.6349780907436429E+17</v>
      </c>
      <c r="EG13" s="15">
        <f>$U$5</f>
        <v>7.8935561345650656E+16</v>
      </c>
      <c r="EH13" s="15">
        <f>$V$5</f>
        <v>8176342808483594</v>
      </c>
      <c r="EI13" s="15">
        <f>$W$5</f>
        <v>848788945743479.5</v>
      </c>
      <c r="EJ13" s="15">
        <f>$X$5</f>
        <v>88339606882364.344</v>
      </c>
      <c r="EK13" s="15">
        <f>$Y$5</f>
        <v>9221980406428.291</v>
      </c>
      <c r="EL13" s="54">
        <f>$AP$5</f>
        <v>31106089671.874176</v>
      </c>
      <c r="EM13" s="15">
        <f>$AA$5</f>
        <v>101662005724.86673</v>
      </c>
      <c r="EN13" s="15">
        <f>$AB$5</f>
        <v>10753533098.699379</v>
      </c>
      <c r="EO13" s="15">
        <f>$AC$5</f>
        <v>1144930198.854789</v>
      </c>
      <c r="EP13" s="15">
        <f>$AD$5</f>
        <v>122910894.56790793</v>
      </c>
      <c r="ER13" s="15">
        <f>$T$5</f>
        <v>7.6349780907436429E+17</v>
      </c>
      <c r="ES13" s="15">
        <f>$U$5</f>
        <v>7.8935561345650656E+16</v>
      </c>
      <c r="ET13" s="15">
        <f>$V$5</f>
        <v>8176342808483594</v>
      </c>
      <c r="EU13" s="15">
        <f>$W$5</f>
        <v>848788945743479.5</v>
      </c>
      <c r="EV13" s="15">
        <f>$X$5</f>
        <v>88339606882364.344</v>
      </c>
      <c r="EW13" s="15">
        <f>$Y$5</f>
        <v>9221980406428.291</v>
      </c>
      <c r="EX13" s="15">
        <f>$Z$5</f>
        <v>966169670574.84448</v>
      </c>
      <c r="EY13" s="54">
        <f>$AP$5</f>
        <v>31106089671.874176</v>
      </c>
      <c r="EZ13" s="15">
        <f>$AB$5</f>
        <v>10753533098.699379</v>
      </c>
      <c r="FA13" s="15">
        <f>$AC$5</f>
        <v>1144930198.854789</v>
      </c>
      <c r="FB13" s="15">
        <f>$AD$5</f>
        <v>122910894.56790793</v>
      </c>
      <c r="FD13" s="15">
        <f>$T$5</f>
        <v>7.6349780907436429E+17</v>
      </c>
      <c r="FE13" s="15">
        <f>$U$5</f>
        <v>7.8935561345650656E+16</v>
      </c>
      <c r="FF13" s="15">
        <f>$V$5</f>
        <v>8176342808483594</v>
      </c>
      <c r="FG13" s="15">
        <f>$W$5</f>
        <v>848788945743479.5</v>
      </c>
      <c r="FH13" s="15">
        <f>$X$5</f>
        <v>88339606882364.344</v>
      </c>
      <c r="FI13" s="15">
        <f>$Y$5</f>
        <v>9221980406428.291</v>
      </c>
      <c r="FJ13" s="15">
        <f>$Z$5</f>
        <v>966169670574.84448</v>
      </c>
      <c r="FK13" s="15">
        <f>$AA$5</f>
        <v>101662005724.86673</v>
      </c>
      <c r="FL13" s="54">
        <f>$AP$5</f>
        <v>31106089671.874176</v>
      </c>
      <c r="FM13" s="15">
        <f>$AC$5</f>
        <v>1144930198.854789</v>
      </c>
      <c r="FN13" s="15">
        <f>$AD$5</f>
        <v>122910894.56790793</v>
      </c>
      <c r="FP13" s="15">
        <f>$T$5</f>
        <v>7.6349780907436429E+17</v>
      </c>
      <c r="FQ13" s="15">
        <f>$U$5</f>
        <v>7.8935561345650656E+16</v>
      </c>
      <c r="FR13" s="15">
        <f>$V$5</f>
        <v>8176342808483594</v>
      </c>
      <c r="FS13" s="15">
        <f>$W$5</f>
        <v>848788945743479.5</v>
      </c>
      <c r="FT13" s="15">
        <f>$X$5</f>
        <v>88339606882364.344</v>
      </c>
      <c r="FU13" s="15">
        <f>$Y$5</f>
        <v>9221980406428.291</v>
      </c>
      <c r="FV13" s="15">
        <f>$Z$5</f>
        <v>966169670574.84448</v>
      </c>
      <c r="FW13" s="15">
        <f>$AA$5</f>
        <v>101662005724.86673</v>
      </c>
      <c r="FX13" s="15">
        <f>$AB$5</f>
        <v>10753533098.699379</v>
      </c>
      <c r="FY13" s="54">
        <f>$AP$5</f>
        <v>31106089671.874176</v>
      </c>
      <c r="FZ13" s="15">
        <f>$AD$5</f>
        <v>122910894.56790793</v>
      </c>
      <c r="GB13" s="15">
        <f>$T$5</f>
        <v>7.6349780907436429E+17</v>
      </c>
      <c r="GC13" s="15">
        <f>$U$5</f>
        <v>7.8935561345650656E+16</v>
      </c>
      <c r="GD13" s="15">
        <f>$V$5</f>
        <v>8176342808483594</v>
      </c>
      <c r="GE13" s="15">
        <f>$W$5</f>
        <v>848788945743479.5</v>
      </c>
      <c r="GF13" s="15">
        <f>$X$5</f>
        <v>88339606882364.344</v>
      </c>
      <c r="GG13" s="15">
        <f>$Y$5</f>
        <v>9221980406428.291</v>
      </c>
      <c r="GH13" s="15">
        <f>$Z$5</f>
        <v>966169670574.84448</v>
      </c>
      <c r="GI13" s="15">
        <f>$AA$5</f>
        <v>101662005724.86673</v>
      </c>
      <c r="GJ13" s="15">
        <f>$AB$5</f>
        <v>10753533098.699379</v>
      </c>
      <c r="GK13" s="15">
        <f>$AC$5</f>
        <v>1144930198.854789</v>
      </c>
      <c r="GL13" s="54">
        <f>$AP$5</f>
        <v>31106089671.874176</v>
      </c>
      <c r="HY13" s="3" t="e">
        <f t="shared" ca="1" si="73"/>
        <v>#NAME?</v>
      </c>
      <c r="HZ13" s="3" t="e">
        <f t="shared" ca="1" si="54"/>
        <v>#NAME?</v>
      </c>
      <c r="IA13" s="3" t="e">
        <f t="shared" ca="1" si="55"/>
        <v>#NAME?</v>
      </c>
      <c r="IB13" s="3" t="e">
        <f t="shared" ca="1" si="56"/>
        <v>#NAME?</v>
      </c>
      <c r="IC13" s="3" t="e">
        <f t="shared" ca="1" si="57"/>
        <v>#NAME?</v>
      </c>
      <c r="ID13" s="3" t="e">
        <f t="shared" ca="1" si="58"/>
        <v>#NAME?</v>
      </c>
      <c r="IE13" s="3" t="e">
        <f t="shared" ca="1" si="59"/>
        <v>#NAME?</v>
      </c>
      <c r="IF13" s="3" t="e">
        <f t="shared" ca="1" si="60"/>
        <v>#NAME?</v>
      </c>
      <c r="IG13" s="3" t="e">
        <f t="shared" ca="1" si="61"/>
        <v>#NAME?</v>
      </c>
      <c r="IH13" s="3" t="e">
        <f t="shared" ca="1" si="62"/>
        <v>#NAME?</v>
      </c>
      <c r="II13" s="3">
        <f t="shared" si="63"/>
        <v>4161.3788265625026</v>
      </c>
      <c r="IK13" s="17">
        <f>$D$13</f>
        <v>2.7</v>
      </c>
      <c r="IL13" s="23" t="e">
        <f t="shared" ca="1" si="64"/>
        <v>#NAME?</v>
      </c>
      <c r="IM13" s="23" t="e">
        <f t="shared" ca="1" si="64"/>
        <v>#NAME?</v>
      </c>
      <c r="IN13" s="23" t="e">
        <f t="shared" ca="1" si="64"/>
        <v>#NAME?</v>
      </c>
      <c r="IO13" s="23" t="e">
        <f t="shared" ca="1" si="64"/>
        <v>#NAME?</v>
      </c>
      <c r="IP13" s="23" t="e">
        <f t="shared" ca="1" si="64"/>
        <v>#NAME?</v>
      </c>
      <c r="IQ13" s="23" t="e">
        <f t="shared" ca="1" si="64"/>
        <v>#NAME?</v>
      </c>
      <c r="IR13" s="23" t="e">
        <f t="shared" ca="1" si="64"/>
        <v>#NAME?</v>
      </c>
      <c r="IS13" s="23" t="e">
        <f t="shared" ca="1" si="64"/>
        <v>#NAME?</v>
      </c>
      <c r="IT13" s="23" t="e">
        <f t="shared" ca="1" si="64"/>
        <v>#NAME?</v>
      </c>
      <c r="IV13" s="17">
        <f>$D$13</f>
        <v>2.7</v>
      </c>
      <c r="IW13" s="24" t="e">
        <f t="shared" ca="1" si="74"/>
        <v>#NAME?</v>
      </c>
      <c r="IX13" s="24" t="e">
        <f t="shared" ca="1" si="75"/>
        <v>#NAME?</v>
      </c>
      <c r="IY13" s="24" t="e">
        <f t="shared" ca="1" si="76"/>
        <v>#NAME?</v>
      </c>
      <c r="IZ13" s="24" t="e">
        <f t="shared" ca="1" si="77"/>
        <v>#NAME?</v>
      </c>
      <c r="JA13" s="24" t="e">
        <f t="shared" ca="1" si="78"/>
        <v>#NAME?</v>
      </c>
      <c r="JB13" s="24" t="e">
        <f t="shared" ca="1" si="79"/>
        <v>#NAME?</v>
      </c>
      <c r="JC13" s="24" t="e">
        <f t="shared" ca="1" si="80"/>
        <v>#NAME?</v>
      </c>
      <c r="JD13" s="24" t="e">
        <f t="shared" ca="1" si="81"/>
        <v>#NAME?</v>
      </c>
      <c r="JE13" s="24" t="e">
        <f t="shared" ca="1" si="82"/>
        <v>#NAME?</v>
      </c>
      <c r="JG13" s="17">
        <f>$D$13</f>
        <v>2.7</v>
      </c>
      <c r="JH13" s="24" t="e">
        <f t="shared" ref="JH13:JP13" ca="1" si="85">IF(OR(ABS(F23-$E$13)&gt;$JH$4*(IW13/SUMIFS($IW13:$JE13,$IW13:$JE13,"&gt;=0",$IW13:$JE13,"&lt;=1")+F$4/SUMIFS($F$4:$N$4,$F$4:$N$4,"&gt;=0",$F$4:$N$4,"&lt;=1")),F23&lt;0),0,F$4/SUMIFS($F$4:$N$4,$F$4:$N$4,"&gt;=0",$F$4:$N$4,"&lt;=1"))</f>
        <v>#NAME?</v>
      </c>
      <c r="JI13" s="24" t="e">
        <f t="shared" ca="1" si="85"/>
        <v>#NAME?</v>
      </c>
      <c r="JJ13" s="24" t="e">
        <f t="shared" ca="1" si="85"/>
        <v>#NAME?</v>
      </c>
      <c r="JK13" s="24" t="e">
        <f t="shared" ca="1" si="85"/>
        <v>#NAME?</v>
      </c>
      <c r="JL13" s="24" t="e">
        <f t="shared" ca="1" si="85"/>
        <v>#NAME?</v>
      </c>
      <c r="JM13" s="24" t="e">
        <f t="shared" ca="1" si="85"/>
        <v>#NAME?</v>
      </c>
      <c r="JN13" s="24" t="e">
        <f t="shared" ca="1" si="85"/>
        <v>#NAME?</v>
      </c>
      <c r="JO13" s="24" t="e">
        <f t="shared" ca="1" si="85"/>
        <v>#NAME?</v>
      </c>
      <c r="JP13" s="24" t="e">
        <f t="shared" ca="1" si="85"/>
        <v>#NAME?</v>
      </c>
      <c r="JR13" s="17">
        <f>$D$13</f>
        <v>2.7</v>
      </c>
      <c r="JS13" s="24" t="e">
        <f t="shared" ca="1" si="83"/>
        <v>#NAME?</v>
      </c>
      <c r="JT13" s="24" t="e">
        <f t="shared" ca="1" si="66"/>
        <v>#NAME?</v>
      </c>
      <c r="JU13" s="24" t="e">
        <f t="shared" ca="1" si="66"/>
        <v>#NAME?</v>
      </c>
      <c r="JV13" s="24" t="e">
        <f t="shared" ca="1" si="66"/>
        <v>#NAME?</v>
      </c>
      <c r="JW13" s="24" t="e">
        <f t="shared" ca="1" si="66"/>
        <v>#NAME?</v>
      </c>
      <c r="JX13" s="24" t="e">
        <f t="shared" ca="1" si="66"/>
        <v>#NAME?</v>
      </c>
      <c r="JY13" s="24" t="e">
        <f t="shared" ca="1" si="66"/>
        <v>#NAME?</v>
      </c>
      <c r="JZ13" s="24" t="e">
        <f t="shared" ca="1" si="66"/>
        <v>#NAME?</v>
      </c>
      <c r="KA13" s="24" t="e">
        <f t="shared" ca="1" si="66"/>
        <v>#NAME?</v>
      </c>
      <c r="KC13" s="17">
        <f>$D$13</f>
        <v>2.7</v>
      </c>
      <c r="KD13" s="24">
        <f t="shared" ca="1" si="84"/>
        <v>0</v>
      </c>
      <c r="KE13" s="24">
        <f t="shared" ca="1" si="67"/>
        <v>0</v>
      </c>
      <c r="KF13" s="24">
        <f t="shared" ca="1" si="67"/>
        <v>0</v>
      </c>
      <c r="KG13" s="24">
        <f t="shared" ca="1" si="67"/>
        <v>0</v>
      </c>
      <c r="KH13" s="24">
        <f t="shared" ca="1" si="67"/>
        <v>0</v>
      </c>
      <c r="KI13" s="24">
        <f t="shared" ca="1" si="67"/>
        <v>0</v>
      </c>
      <c r="KJ13" s="24">
        <f t="shared" ca="1" si="67"/>
        <v>0</v>
      </c>
      <c r="KK13" s="24">
        <f t="shared" ca="1" si="67"/>
        <v>0</v>
      </c>
      <c r="KL13" s="24">
        <f t="shared" ca="1" si="67"/>
        <v>0</v>
      </c>
      <c r="KO13"/>
      <c r="KP13"/>
      <c r="KQ13" s="187">
        <f t="shared" si="10"/>
        <v>0</v>
      </c>
      <c r="KR13" s="183">
        <f t="shared" si="11"/>
        <v>0</v>
      </c>
      <c r="KS13">
        <f t="shared" si="20"/>
        <v>0</v>
      </c>
      <c r="KT13" t="e">
        <f t="shared" si="21"/>
        <v>#NUM!</v>
      </c>
      <c r="KU13" t="e">
        <f t="shared" si="22"/>
        <v>#NUM!</v>
      </c>
      <c r="KV13" s="49" t="e">
        <f t="shared" si="23"/>
        <v>#NUM!</v>
      </c>
      <c r="KW13" t="e">
        <f t="shared" si="24"/>
        <v>#NUM!</v>
      </c>
      <c r="KX13">
        <f t="shared" si="25"/>
        <v>24551.442720999999</v>
      </c>
      <c r="KY13" t="e">
        <f t="shared" si="26"/>
        <v>#NUM!</v>
      </c>
      <c r="KZ13" t="e">
        <f t="shared" si="27"/>
        <v>#NUM!</v>
      </c>
      <c r="LA13" t="e">
        <f t="shared" si="28"/>
        <v>#NUM!</v>
      </c>
      <c r="LB13" s="49" t="e">
        <f t="shared" si="29"/>
        <v>#NUM!</v>
      </c>
      <c r="LC13" t="e">
        <f t="shared" si="30"/>
        <v>#NUM!</v>
      </c>
      <c r="LD13"/>
      <c r="LE13"/>
      <c r="LF13"/>
      <c r="LG13"/>
      <c r="LH13">
        <f>$KS$2</f>
        <v>290.52000000000004</v>
      </c>
      <c r="LI13" t="e">
        <f>$KU$2</f>
        <v>#NUM!</v>
      </c>
      <c r="LJ13"/>
      <c r="LK13"/>
      <c r="LN13"/>
      <c r="LQ13" s="3" t="e">
        <f>$KZ$2</f>
        <v>#NUM!</v>
      </c>
      <c r="LR13" s="3" t="e">
        <f>$LA$2</f>
        <v>#NUM!</v>
      </c>
      <c r="LS13" s="3" t="e">
        <f>MDETERM(LQ12:LR13)</f>
        <v>#NUM!</v>
      </c>
    </row>
    <row r="14" spans="1:332" ht="15.75" thickBot="1">
      <c r="A14" s="24"/>
      <c r="D14" s="4"/>
      <c r="E14" s="59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32"/>
      <c r="AL14" s="21"/>
      <c r="AM14" s="22"/>
      <c r="AN14" s="109"/>
      <c r="AO14" s="109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L14" s="54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54"/>
      <c r="BZ14" s="15"/>
      <c r="CA14" s="15"/>
      <c r="CB14" s="15"/>
      <c r="CC14" s="15"/>
      <c r="CD14" s="15"/>
      <c r="CE14" s="15"/>
      <c r="CF14" s="15"/>
      <c r="CG14" s="15"/>
      <c r="CH14" s="15"/>
      <c r="CJ14" s="15"/>
      <c r="CK14" s="15"/>
      <c r="CL14" s="54"/>
      <c r="CM14" s="15"/>
      <c r="CN14" s="15"/>
      <c r="CO14" s="15"/>
      <c r="CP14" s="15"/>
      <c r="CQ14" s="15"/>
      <c r="CR14" s="15"/>
      <c r="CS14" s="15"/>
      <c r="CT14" s="15"/>
      <c r="CV14" s="15"/>
      <c r="CW14" s="15"/>
      <c r="CX14" s="15"/>
      <c r="CY14" s="54"/>
      <c r="CZ14" s="15"/>
      <c r="DA14" s="15"/>
      <c r="DB14" s="15"/>
      <c r="DC14" s="15"/>
      <c r="DD14" s="15"/>
      <c r="DE14" s="15"/>
      <c r="DF14" s="15"/>
      <c r="DH14" s="15"/>
      <c r="DI14" s="15"/>
      <c r="DJ14" s="15"/>
      <c r="DK14" s="15"/>
      <c r="DL14" s="54"/>
      <c r="DM14" s="15"/>
      <c r="DN14" s="15"/>
      <c r="DO14" s="15"/>
      <c r="DP14" s="15"/>
      <c r="DQ14" s="15"/>
      <c r="DR14" s="15"/>
      <c r="DT14" s="15"/>
      <c r="DU14" s="15"/>
      <c r="DV14" s="15"/>
      <c r="DW14" s="15"/>
      <c r="DX14" s="15"/>
      <c r="DY14" s="54"/>
      <c r="DZ14" s="15"/>
      <c r="EA14" s="15"/>
      <c r="EB14" s="15"/>
      <c r="EC14" s="15"/>
      <c r="ED14" s="15"/>
      <c r="EF14" s="15"/>
      <c r="EG14" s="15"/>
      <c r="EH14" s="15"/>
      <c r="EI14" s="15"/>
      <c r="EJ14" s="15"/>
      <c r="EK14" s="15"/>
      <c r="EL14" s="54"/>
      <c r="EM14" s="15"/>
      <c r="EN14" s="15"/>
      <c r="EO14" s="15"/>
      <c r="EP14" s="15"/>
      <c r="ER14" s="15"/>
      <c r="ES14" s="15"/>
      <c r="ET14" s="15"/>
      <c r="EU14" s="15"/>
      <c r="EV14" s="15"/>
      <c r="EW14" s="15"/>
      <c r="EX14" s="15"/>
      <c r="EY14" s="54"/>
      <c r="EZ14" s="15"/>
      <c r="FA14" s="15"/>
      <c r="FB14" s="15"/>
      <c r="FD14" s="15"/>
      <c r="FE14" s="15"/>
      <c r="FF14" s="15"/>
      <c r="FG14" s="15"/>
      <c r="FH14" s="15"/>
      <c r="FI14" s="15"/>
      <c r="FJ14" s="15"/>
      <c r="FK14" s="15"/>
      <c r="FL14" s="54"/>
      <c r="FM14" s="15"/>
      <c r="FN14" s="15"/>
      <c r="FP14" s="15"/>
      <c r="FQ14" s="15"/>
      <c r="FR14" s="15"/>
      <c r="FS14" s="15"/>
      <c r="FT14" s="15"/>
      <c r="FU14" s="15"/>
      <c r="FV14" s="15"/>
      <c r="FW14" s="15"/>
      <c r="FX14" s="15"/>
      <c r="FY14" s="54"/>
      <c r="FZ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54"/>
      <c r="KO14"/>
      <c r="KP14"/>
      <c r="KQ14" s="187"/>
      <c r="KR14" s="183"/>
      <c r="KS14"/>
      <c r="KT14"/>
      <c r="KU14"/>
      <c r="KV14" s="49"/>
      <c r="KW14"/>
      <c r="KX14"/>
      <c r="KY14"/>
      <c r="KZ14"/>
      <c r="LA14"/>
      <c r="LB14" s="49"/>
      <c r="LC14"/>
      <c r="LD14"/>
      <c r="LE14"/>
      <c r="LF14"/>
      <c r="LG14"/>
      <c r="LH14"/>
      <c r="LI14"/>
      <c r="LJ14"/>
      <c r="LK14" s="191"/>
      <c r="LT14" s="193"/>
    </row>
    <row r="15" spans="1:332" ht="15">
      <c r="A15" s="24"/>
      <c r="D15" s="4"/>
      <c r="E15" s="59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32"/>
      <c r="AL15" s="21"/>
      <c r="AN15" s="109"/>
      <c r="AO15" s="109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L15" s="54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54"/>
      <c r="BZ15" s="15"/>
      <c r="CA15" s="15"/>
      <c r="CB15" s="15"/>
      <c r="CC15" s="15"/>
      <c r="CD15" s="15"/>
      <c r="CE15" s="15"/>
      <c r="CF15" s="15"/>
      <c r="CG15" s="15"/>
      <c r="CH15" s="15"/>
      <c r="CJ15" s="15"/>
      <c r="CK15" s="15"/>
      <c r="CL15" s="54"/>
      <c r="CM15" s="15"/>
      <c r="CN15" s="15"/>
      <c r="CO15" s="15"/>
      <c r="CP15" s="15"/>
      <c r="CQ15" s="15"/>
      <c r="CR15" s="15"/>
      <c r="CS15" s="15"/>
      <c r="CT15" s="15"/>
      <c r="CV15" s="15"/>
      <c r="CW15" s="15"/>
      <c r="CX15" s="15"/>
      <c r="CY15" s="54"/>
      <c r="CZ15" s="15"/>
      <c r="DA15" s="15"/>
      <c r="DB15" s="15"/>
      <c r="DC15" s="15"/>
      <c r="DD15" s="15"/>
      <c r="DE15" s="15"/>
      <c r="DF15" s="15"/>
      <c r="DH15" s="15"/>
      <c r="DI15" s="15"/>
      <c r="DJ15" s="15"/>
      <c r="DK15" s="15"/>
      <c r="DL15" s="54"/>
      <c r="DM15" s="15"/>
      <c r="DN15" s="15"/>
      <c r="DO15" s="15"/>
      <c r="DP15" s="15"/>
      <c r="DQ15" s="15"/>
      <c r="DR15" s="15"/>
      <c r="DT15" s="15"/>
      <c r="DU15" s="15"/>
      <c r="DV15" s="15"/>
      <c r="DW15" s="15"/>
      <c r="DX15" s="15"/>
      <c r="DY15" s="54"/>
      <c r="DZ15" s="15"/>
      <c r="EA15" s="15"/>
      <c r="EB15" s="15"/>
      <c r="EC15" s="15"/>
      <c r="ED15" s="15"/>
      <c r="EF15" s="15"/>
      <c r="EG15" s="15"/>
      <c r="EH15" s="15"/>
      <c r="EI15" s="15"/>
      <c r="EJ15" s="15"/>
      <c r="EK15" s="15"/>
      <c r="EL15" s="54"/>
      <c r="EM15" s="15"/>
      <c r="EN15" s="15"/>
      <c r="EO15" s="15"/>
      <c r="EP15" s="15"/>
      <c r="ER15" s="15"/>
      <c r="ES15" s="15"/>
      <c r="ET15" s="15"/>
      <c r="EU15" s="15"/>
      <c r="EV15" s="15"/>
      <c r="EW15" s="15"/>
      <c r="EX15" s="15"/>
      <c r="EY15" s="54"/>
      <c r="EZ15" s="15"/>
      <c r="FA15" s="15"/>
      <c r="FB15" s="15"/>
      <c r="FD15" s="15"/>
      <c r="FE15" s="15"/>
      <c r="FF15" s="15"/>
      <c r="FG15" s="15"/>
      <c r="FH15" s="15"/>
      <c r="FI15" s="15"/>
      <c r="FJ15" s="15"/>
      <c r="FK15" s="15"/>
      <c r="FL15" s="54"/>
      <c r="FM15" s="15"/>
      <c r="FN15" s="15"/>
      <c r="FP15" s="15"/>
      <c r="FQ15" s="15"/>
      <c r="FR15" s="15"/>
      <c r="FS15" s="15"/>
      <c r="FT15" s="15"/>
      <c r="FU15" s="15"/>
      <c r="FV15" s="15"/>
      <c r="FW15" s="15"/>
      <c r="FX15" s="15"/>
      <c r="FY15" s="54"/>
      <c r="FZ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54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</row>
    <row r="16" spans="1:332" ht="15">
      <c r="A16" s="24"/>
      <c r="D16" s="4"/>
      <c r="E16" s="59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32"/>
      <c r="AL16" s="21"/>
      <c r="AN16" s="109"/>
      <c r="AO16" s="109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</row>
    <row r="17" spans="1:328" ht="15">
      <c r="A17" s="24" t="e">
        <f t="shared" ref="A17:A40" ca="1" si="86">A16-$D$1</f>
        <v>#NAME?</v>
      </c>
      <c r="B17" s="3">
        <f>COUNT($C$6:C17)</f>
        <v>9</v>
      </c>
      <c r="C17" s="3">
        <f t="shared" ref="C17:C23" si="87">D17</f>
        <v>20.85</v>
      </c>
      <c r="D17" s="26">
        <v>20.85</v>
      </c>
      <c r="E17" s="59">
        <f>SALIDA!E17</f>
        <v>368.93</v>
      </c>
      <c r="F17" s="20" t="e">
        <f t="shared" ref="F17:F22" ca="1" si="88">$GR$3*C17+$GR$9</f>
        <v>#NAME?</v>
      </c>
      <c r="G17" s="20" t="e">
        <f t="shared" ref="G17:G22" ca="1" si="89">$GX$5*POWER(C17,2)+$GX$17*C17+$GX$30</f>
        <v>#NAME?</v>
      </c>
      <c r="H17" s="20" t="e">
        <f t="shared" ref="H17:H22" ca="1" si="90">$HA$3*POWER(C17,3)+$HA$5*POWER(C17,2)+$HA$7*C17+$HA$9</f>
        <v>#NAME?</v>
      </c>
      <c r="I17" s="20" t="e">
        <f t="shared" ref="I17:I22" ca="1" si="91">$HD$3*POWER(C17,4)+$HD$4*POWER(C17,3)+$HD$5*POWER(C17,2)+$HD$6*C17+$HD$7</f>
        <v>#NAME?</v>
      </c>
      <c r="J17" s="20" t="e">
        <f t="shared" ref="J17:J22" ca="1" si="92">$HG$3*POWER(C17,5)+$HG$4*POWER(C17,4)+$HG$5*POWER(C17,3)+$HG$6*POWER(C17,2)+$HG$7*C17+$HG$8</f>
        <v>#NAME?</v>
      </c>
      <c r="K17" s="20" t="e">
        <f t="shared" ref="K17:K22" ca="1" si="93">$HJ$3*POWER(C17,6)+$HJ$4*POWER(C17,5)+$HJ$5*POWER(C17,4)+$HJ$6*POWER(C17,3)+$HJ$7*POWER(C17,2)+$HJ$8*C17+$HJ$9</f>
        <v>#NAME?</v>
      </c>
      <c r="L17" s="20" t="e">
        <f t="shared" ref="L17:L22" ca="1" si="94">$HM$3*POWER(C17,7)+$HM$4*POWER(C17,6)+$HM$5*POWER(C17,5)+$HM$6*POWER(C17,4)+$HM$7*POWER(C17,3)+$HM$8*POWER(C17,2)+$HM$9*C17+$HM$10</f>
        <v>#NAME?</v>
      </c>
      <c r="M17" s="20" t="e">
        <f t="shared" ref="M17:M22" ca="1" si="95">$HP$3*POWER(C17,8)+$HP$4*POWER(C17,7)+$HP$5*POWER(C17,6)+$HP$6*POWER(C17,5)+$HP$7*POWER(C17,4)+$HP$8*POWER(C17,3)+$HP$9*POWER(C17,2)+$HP$10*C17+$HP$11</f>
        <v>#NAME?</v>
      </c>
      <c r="N17" s="20" t="e">
        <f t="shared" ref="N17:N22" ca="1" si="96">$HS$3*POWER(C17,9)+$HS$4*POWER(C17,8)+$HS$5*POWER(C17,7)+$HS$6*POWER(C17,6)+$HS$7*POWER(C17,5)+$HS$8*POWER(C17,4)+$HS$9*POWER(C17,3)+$HS$10*POWER(C17,2)+$HS$11*C17+$HS$12</f>
        <v>#NAME?</v>
      </c>
      <c r="O17" s="20" t="e">
        <f t="shared" ref="O17:O22" ca="1" si="97">$HV$2*POWER(C17,10)+$HV$3*POWER(C17,9)+$HV$4*POWER(C17,8)+$HV$5*POWER(C17,7)+$HV$6*POWER(C17,6)+$HV$7*POWER(C17,5)+$HV$8*POWER(C17,4)+$HV$9*POWER(C17,3)+$HV$10*POWER(C17,2)+$HV$11*C17+$HV$12</f>
        <v>#NAME?</v>
      </c>
      <c r="P17" s="20" t="e">
        <f t="shared" ref="P17:P22" si="98">$LK$14*EXP($LK$8*D17)</f>
        <v>#NUM!</v>
      </c>
      <c r="Q17" s="20" t="e">
        <f t="shared" ref="Q17:Q22" si="99">$LT$14*POWER(D17,$LT$6)</f>
        <v>#NUM!</v>
      </c>
      <c r="R17" s="21">
        <f t="shared" si="40"/>
        <v>2.4105779862094342E+26</v>
      </c>
      <c r="S17" s="21">
        <f t="shared" si="40"/>
        <v>1.1561525113714312E+25</v>
      </c>
      <c r="T17" s="21">
        <f t="shared" si="40"/>
        <v>5.5450959778006285E+23</v>
      </c>
      <c r="U17" s="21">
        <f t="shared" si="40"/>
        <v>2.6595184545806368E+22</v>
      </c>
      <c r="V17" s="21">
        <f t="shared" si="40"/>
        <v>1.2755484194631351E+21</v>
      </c>
      <c r="W17" s="21">
        <f t="shared" si="40"/>
        <v>6.1177382228447724E+19</v>
      </c>
      <c r="X17" s="21">
        <f t="shared" si="40"/>
        <v>2.9341670133548068E+18</v>
      </c>
      <c r="Y17" s="21">
        <f t="shared" si="40"/>
        <v>1.4072743469327608E+17</v>
      </c>
      <c r="Z17" s="21">
        <f t="shared" si="40"/>
        <v>6749517251476070</v>
      </c>
      <c r="AA17" s="21">
        <f t="shared" si="40"/>
        <v>323717853787821.06</v>
      </c>
      <c r="AB17" s="21">
        <f t="shared" si="40"/>
        <v>15526036152893.096</v>
      </c>
      <c r="AC17" s="21">
        <f t="shared" si="40"/>
        <v>744654012129.16516</v>
      </c>
      <c r="AD17" s="21">
        <f t="shared" si="40"/>
        <v>35714820725.619431</v>
      </c>
      <c r="AE17" s="21">
        <f t="shared" si="40"/>
        <v>1712941041.9961355</v>
      </c>
      <c r="AF17" s="21">
        <f t="shared" si="40"/>
        <v>82155445.659287065</v>
      </c>
      <c r="AG17" s="21">
        <f t="shared" si="40"/>
        <v>3940309.1443303144</v>
      </c>
      <c r="AH17" s="21">
        <f t="shared" si="40"/>
        <v>188983.65200625008</v>
      </c>
      <c r="AI17" s="21">
        <f t="shared" si="40"/>
        <v>9063.9641250000022</v>
      </c>
      <c r="AJ17" s="21">
        <f t="shared" si="41"/>
        <v>434.72250000000008</v>
      </c>
      <c r="AK17" s="32">
        <f t="shared" ref="AK17:AK20" si="100">C17</f>
        <v>20.85</v>
      </c>
      <c r="AL17" s="21">
        <f t="shared" ref="AL17:AL20" si="101">COUNT(C17)</f>
        <v>1</v>
      </c>
      <c r="AN17" s="109">
        <f t="shared" ref="AN17:AN20" si="102">PRODUCT(AB17,$AX17)</f>
        <v>5728020517886850</v>
      </c>
      <c r="AO17" s="109">
        <f t="shared" ref="AO17:AO20" si="103">PRODUCT(AC17,$AX17)</f>
        <v>274725204694812.91</v>
      </c>
      <c r="AP17" s="3">
        <f t="shared" ref="AP17:AP20" si="104">PRODUCT(AD17,$AX17)</f>
        <v>13176268810302.777</v>
      </c>
      <c r="AQ17" s="3">
        <f t="shared" ref="AQ17:AQ20" si="105">PRODUCT(AE17,$AX17)</f>
        <v>631955338623.63428</v>
      </c>
      <c r="AR17" s="3">
        <f t="shared" ref="AR17:AR20" si="106">PRODUCT(AF17,$AX17)</f>
        <v>30309608567.080776</v>
      </c>
      <c r="AS17" s="3">
        <f t="shared" ref="AS17:AS20" si="107">PRODUCT(AG17,$AX17)</f>
        <v>1453698252.6177828</v>
      </c>
      <c r="AT17" s="3">
        <f t="shared" ref="AT17:AT20" si="108">PRODUCT(AH17,$AX17)</f>
        <v>69721738.734665841</v>
      </c>
      <c r="AU17" s="3">
        <f t="shared" ref="AU17:AU20" si="109">PRODUCT(AI17,$AX17)</f>
        <v>3343968.2846362507</v>
      </c>
      <c r="AV17" s="3">
        <f t="shared" ref="AV17:AV20" si="110">PRODUCT(AJ17,$AX17)</f>
        <v>160382.17192500003</v>
      </c>
      <c r="AW17" s="3">
        <f t="shared" ref="AW17:AW20" si="111">PRODUCT(AK17,$AX17)</f>
        <v>7692.1905000000006</v>
      </c>
      <c r="AX17" s="3">
        <f t="shared" ref="AX17:AX20" si="112">E17</f>
        <v>368.93</v>
      </c>
      <c r="GX17" s="3" t="e">
        <f ca="1">FX4/BH4</f>
        <v>#NAME?</v>
      </c>
    </row>
    <row r="18" spans="1:328" ht="15">
      <c r="A18" s="24" t="e">
        <f t="shared" ca="1" si="86"/>
        <v>#NAME?</v>
      </c>
      <c r="C18" s="3">
        <f t="shared" si="87"/>
        <v>23.74</v>
      </c>
      <c r="D18" s="26">
        <v>23.74</v>
      </c>
      <c r="E18" s="59">
        <f>SALIDA!E18</f>
        <v>372.16</v>
      </c>
      <c r="F18" s="20" t="e">
        <f t="shared" ca="1" si="88"/>
        <v>#NAME?</v>
      </c>
      <c r="G18" s="20" t="e">
        <f t="shared" ca="1" si="89"/>
        <v>#NAME?</v>
      </c>
      <c r="H18" s="20" t="e">
        <f t="shared" ca="1" si="90"/>
        <v>#NAME?</v>
      </c>
      <c r="I18" s="20" t="e">
        <f t="shared" ca="1" si="91"/>
        <v>#NAME?</v>
      </c>
      <c r="J18" s="20" t="e">
        <f t="shared" ca="1" si="92"/>
        <v>#NAME?</v>
      </c>
      <c r="K18" s="20" t="e">
        <f t="shared" ca="1" si="93"/>
        <v>#NAME?</v>
      </c>
      <c r="L18" s="20" t="e">
        <f t="shared" ca="1" si="94"/>
        <v>#NAME?</v>
      </c>
      <c r="M18" s="20" t="e">
        <f t="shared" ca="1" si="95"/>
        <v>#NAME?</v>
      </c>
      <c r="N18" s="20" t="e">
        <f t="shared" ca="1" si="96"/>
        <v>#NAME?</v>
      </c>
      <c r="O18" s="20" t="e">
        <f t="shared" ca="1" si="97"/>
        <v>#NAME?</v>
      </c>
      <c r="P18" s="20" t="e">
        <f t="shared" si="98"/>
        <v>#NUM!</v>
      </c>
      <c r="Q18" s="20" t="e">
        <f t="shared" si="99"/>
        <v>#NUM!</v>
      </c>
      <c r="R18" s="21">
        <f t="shared" si="40"/>
        <v>3.2330639301289663E+27</v>
      </c>
      <c r="S18" s="21">
        <f t="shared" si="40"/>
        <v>1.3618634920509548E+26</v>
      </c>
      <c r="T18" s="21">
        <f t="shared" si="40"/>
        <v>5.736577472834687E+24</v>
      </c>
      <c r="U18" s="21">
        <f t="shared" si="40"/>
        <v>2.4164184805537858E+23</v>
      </c>
      <c r="V18" s="21">
        <f t="shared" si="40"/>
        <v>1.0178679362063125E+22</v>
      </c>
      <c r="W18" s="21">
        <f t="shared" si="40"/>
        <v>4.2875650219305501E+20</v>
      </c>
      <c r="X18" s="21">
        <f t="shared" si="40"/>
        <v>1.8060509780667861E+19</v>
      </c>
      <c r="Y18" s="21">
        <f t="shared" si="40"/>
        <v>7.6076283827581568E+17</v>
      </c>
      <c r="Z18" s="21">
        <f t="shared" si="40"/>
        <v>3.2045612395779936E+16</v>
      </c>
      <c r="AA18" s="21">
        <f t="shared" si="40"/>
        <v>1349857303950292.2</v>
      </c>
      <c r="AB18" s="21">
        <f t="shared" si="40"/>
        <v>56860038077097.398</v>
      </c>
      <c r="AC18" s="21">
        <f t="shared" si="40"/>
        <v>2395115336019.2671</v>
      </c>
      <c r="AD18" s="21">
        <f t="shared" si="40"/>
        <v>100889441281.35077</v>
      </c>
      <c r="AE18" s="21">
        <f t="shared" si="40"/>
        <v>4249765850.0990219</v>
      </c>
      <c r="AF18" s="21">
        <f t="shared" si="40"/>
        <v>179012883.32346344</v>
      </c>
      <c r="AG18" s="21">
        <f t="shared" si="40"/>
        <v>7540559.5334230606</v>
      </c>
      <c r="AH18" s="21">
        <f t="shared" si="40"/>
        <v>317630.98287375993</v>
      </c>
      <c r="AI18" s="21">
        <f t="shared" si="40"/>
        <v>13379.569623999998</v>
      </c>
      <c r="AJ18" s="21">
        <f t="shared" si="41"/>
        <v>563.58759999999995</v>
      </c>
      <c r="AK18" s="32">
        <f t="shared" si="100"/>
        <v>23.74</v>
      </c>
      <c r="AL18" s="21">
        <f t="shared" si="101"/>
        <v>1</v>
      </c>
      <c r="AN18" s="109">
        <f t="shared" si="102"/>
        <v>2.1161031770772568E+16</v>
      </c>
      <c r="AO18" s="109">
        <f t="shared" si="103"/>
        <v>891366123452930.5</v>
      </c>
      <c r="AP18" s="3">
        <f t="shared" si="104"/>
        <v>37547014467267.508</v>
      </c>
      <c r="AQ18" s="3">
        <f t="shared" si="105"/>
        <v>1581592858772.8521</v>
      </c>
      <c r="AR18" s="3">
        <f t="shared" si="106"/>
        <v>66621434657.660156</v>
      </c>
      <c r="AS18" s="3">
        <f t="shared" si="107"/>
        <v>2806294635.9587264</v>
      </c>
      <c r="AT18" s="3">
        <f t="shared" si="108"/>
        <v>118209546.58629851</v>
      </c>
      <c r="AU18" s="3">
        <f t="shared" si="109"/>
        <v>4979340.6312678391</v>
      </c>
      <c r="AV18" s="3">
        <f t="shared" si="110"/>
        <v>209744.76121599998</v>
      </c>
      <c r="AW18" s="3">
        <f t="shared" si="111"/>
        <v>8835.0784000000003</v>
      </c>
      <c r="AX18" s="3">
        <f t="shared" si="112"/>
        <v>372.16</v>
      </c>
    </row>
    <row r="19" spans="1:328" ht="15">
      <c r="A19" s="24" t="e">
        <f t="shared" ca="1" si="86"/>
        <v>#NAME?</v>
      </c>
      <c r="C19" s="3">
        <f t="shared" si="87"/>
        <v>26.79</v>
      </c>
      <c r="D19" s="26">
        <v>26.79</v>
      </c>
      <c r="E19" s="59">
        <f>SALIDA!E19</f>
        <v>353.04</v>
      </c>
      <c r="F19" s="20" t="e">
        <f t="shared" ca="1" si="88"/>
        <v>#NAME?</v>
      </c>
      <c r="G19" s="20" t="e">
        <f t="shared" ca="1" si="89"/>
        <v>#NAME?</v>
      </c>
      <c r="H19" s="20" t="e">
        <f t="shared" ca="1" si="90"/>
        <v>#NAME?</v>
      </c>
      <c r="I19" s="20" t="e">
        <f t="shared" ca="1" si="91"/>
        <v>#NAME?</v>
      </c>
      <c r="J19" s="20" t="e">
        <f t="shared" ca="1" si="92"/>
        <v>#NAME?</v>
      </c>
      <c r="K19" s="20" t="e">
        <f t="shared" ca="1" si="93"/>
        <v>#NAME?</v>
      </c>
      <c r="L19" s="20" t="e">
        <f t="shared" ca="1" si="94"/>
        <v>#NAME?</v>
      </c>
      <c r="M19" s="20" t="e">
        <f t="shared" ca="1" si="95"/>
        <v>#NAME?</v>
      </c>
      <c r="N19" s="20" t="e">
        <f t="shared" ca="1" si="96"/>
        <v>#NAME?</v>
      </c>
      <c r="O19" s="20" t="e">
        <f t="shared" ca="1" si="97"/>
        <v>#NAME?</v>
      </c>
      <c r="P19" s="20" t="e">
        <f t="shared" si="98"/>
        <v>#NUM!</v>
      </c>
      <c r="Q19" s="20" t="e">
        <f t="shared" si="99"/>
        <v>#NUM!</v>
      </c>
      <c r="R19" s="21">
        <f t="shared" si="40"/>
        <v>3.6262210294372965E+28</v>
      </c>
      <c r="S19" s="21">
        <f t="shared" si="40"/>
        <v>1.3535726127052246E+27</v>
      </c>
      <c r="T19" s="21">
        <f t="shared" si="40"/>
        <v>5.0525293494036002E+25</v>
      </c>
      <c r="U19" s="21">
        <f t="shared" si="40"/>
        <v>1.885975867638522E+24</v>
      </c>
      <c r="V19" s="21">
        <f t="shared" si="40"/>
        <v>7.0398501964857119E+22</v>
      </c>
      <c r="W19" s="21">
        <f t="shared" si="40"/>
        <v>2.6277902935743602E+21</v>
      </c>
      <c r="X19" s="21">
        <f t="shared" si="40"/>
        <v>9.8088476803820863E+19</v>
      </c>
      <c r="Y19" s="21">
        <f t="shared" si="40"/>
        <v>3.6613839792393006E+18</v>
      </c>
      <c r="Z19" s="21">
        <f t="shared" si="40"/>
        <v>1.3666980139004482E+17</v>
      </c>
      <c r="AA19" s="21">
        <f t="shared" si="40"/>
        <v>5101523008213692</v>
      </c>
      <c r="AB19" s="21">
        <f t="shared" si="40"/>
        <v>190426390750791.06</v>
      </c>
      <c r="AC19" s="21">
        <f t="shared" si="40"/>
        <v>7108114623023.1826</v>
      </c>
      <c r="AD19" s="21">
        <f t="shared" si="40"/>
        <v>265327160247.22595</v>
      </c>
      <c r="AE19" s="21">
        <f t="shared" si="40"/>
        <v>9903962681.8673363</v>
      </c>
      <c r="AF19" s="21">
        <f t="shared" si="40"/>
        <v>369688789.91666061</v>
      </c>
      <c r="AG19" s="21">
        <f t="shared" si="40"/>
        <v>13799506.902450938</v>
      </c>
      <c r="AH19" s="21">
        <f t="shared" si="40"/>
        <v>515099.17515680991</v>
      </c>
      <c r="AI19" s="21">
        <f t="shared" si="40"/>
        <v>19227.292838999998</v>
      </c>
      <c r="AJ19" s="21">
        <f t="shared" si="41"/>
        <v>717.70409999999993</v>
      </c>
      <c r="AK19" s="32">
        <f t="shared" si="100"/>
        <v>26.79</v>
      </c>
      <c r="AL19" s="21">
        <f t="shared" si="101"/>
        <v>1</v>
      </c>
      <c r="AN19" s="109">
        <f t="shared" si="102"/>
        <v>6.722813299065928E+16</v>
      </c>
      <c r="AO19" s="109">
        <f t="shared" si="103"/>
        <v>2509448786512104.5</v>
      </c>
      <c r="AP19" s="3">
        <f t="shared" si="104"/>
        <v>93671100653680.656</v>
      </c>
      <c r="AQ19" s="3">
        <f t="shared" si="105"/>
        <v>3496494985206.4448</v>
      </c>
      <c r="AR19" s="3">
        <f t="shared" si="106"/>
        <v>130514930392.17787</v>
      </c>
      <c r="AS19" s="3">
        <f t="shared" si="107"/>
        <v>4871777916.841279</v>
      </c>
      <c r="AT19" s="3">
        <f t="shared" si="108"/>
        <v>181850612.79736018</v>
      </c>
      <c r="AU19" s="3">
        <f t="shared" si="109"/>
        <v>6788003.4638805594</v>
      </c>
      <c r="AV19" s="3">
        <f t="shared" si="110"/>
        <v>253378.25546399999</v>
      </c>
      <c r="AW19" s="3">
        <f t="shared" si="111"/>
        <v>9457.9416000000001</v>
      </c>
      <c r="AX19" s="3">
        <f t="shared" si="112"/>
        <v>353.04</v>
      </c>
      <c r="LE19"/>
      <c r="LH19" s="192" t="e">
        <f>KW2/KX2</f>
        <v>#NUM!</v>
      </c>
      <c r="LP19" s="194" t="e">
        <f>LC2/KX2</f>
        <v>#NUM!</v>
      </c>
    </row>
    <row r="20" spans="1:328" ht="15">
      <c r="A20" s="24" t="e">
        <f t="shared" ca="1" si="86"/>
        <v>#NAME?</v>
      </c>
      <c r="C20" s="3">
        <f t="shared" si="87"/>
        <v>36.43</v>
      </c>
      <c r="D20" s="26">
        <v>36.43</v>
      </c>
      <c r="E20" s="59">
        <f>SALIDA!E20</f>
        <v>374.25</v>
      </c>
      <c r="F20" s="20" t="e">
        <f t="shared" ca="1" si="88"/>
        <v>#NAME?</v>
      </c>
      <c r="G20" s="20" t="e">
        <f t="shared" ca="1" si="89"/>
        <v>#NAME?</v>
      </c>
      <c r="H20" s="20" t="e">
        <f t="shared" ca="1" si="90"/>
        <v>#NAME?</v>
      </c>
      <c r="I20" s="20" t="e">
        <f t="shared" ca="1" si="91"/>
        <v>#NAME?</v>
      </c>
      <c r="J20" s="20" t="e">
        <f t="shared" ca="1" si="92"/>
        <v>#NAME?</v>
      </c>
      <c r="K20" s="20" t="e">
        <f t="shared" ca="1" si="93"/>
        <v>#NAME?</v>
      </c>
      <c r="L20" s="20" t="e">
        <f t="shared" ca="1" si="94"/>
        <v>#NAME?</v>
      </c>
      <c r="M20" s="20" t="e">
        <f t="shared" ca="1" si="95"/>
        <v>#NAME?</v>
      </c>
      <c r="N20" s="20" t="e">
        <f t="shared" ca="1" si="96"/>
        <v>#NAME?</v>
      </c>
      <c r="O20" s="20" t="e">
        <f t="shared" ca="1" si="97"/>
        <v>#NAME?</v>
      </c>
      <c r="P20" s="20" t="e">
        <f t="shared" si="98"/>
        <v>#NUM!</v>
      </c>
      <c r="Q20" s="20" t="e">
        <f t="shared" si="99"/>
        <v>#NUM!</v>
      </c>
      <c r="R20" s="21">
        <f t="shared" si="40"/>
        <v>1.6950535573570596E+31</v>
      </c>
      <c r="S20" s="21">
        <f t="shared" si="40"/>
        <v>4.652905729775074E+29</v>
      </c>
      <c r="T20" s="21">
        <f t="shared" si="40"/>
        <v>1.2772181525597238E+28</v>
      </c>
      <c r="U20" s="21">
        <f t="shared" ref="U20:AI20" si="113">POWER($C20,U$1)</f>
        <v>3.5059515579459892E+26</v>
      </c>
      <c r="V20" s="21">
        <f t="shared" si="113"/>
        <v>9.623803343250039E+24</v>
      </c>
      <c r="W20" s="21">
        <f t="shared" si="113"/>
        <v>2.6417247716854344E+23</v>
      </c>
      <c r="X20" s="21">
        <f t="shared" si="113"/>
        <v>7.2515091179946042E+21</v>
      </c>
      <c r="Y20" s="21">
        <f t="shared" si="113"/>
        <v>1.990532286026518E+20</v>
      </c>
      <c r="Z20" s="21">
        <f t="shared" si="113"/>
        <v>5.4639920011707873E+18</v>
      </c>
      <c r="AA20" s="21">
        <f t="shared" si="113"/>
        <v>1.499860554809439E+17</v>
      </c>
      <c r="AB20" s="21">
        <f t="shared" si="113"/>
        <v>4117102813092065</v>
      </c>
      <c r="AC20" s="21">
        <f t="shared" si="113"/>
        <v>113014076670108.83</v>
      </c>
      <c r="AD20" s="21">
        <f t="shared" si="113"/>
        <v>3102225546805.0737</v>
      </c>
      <c r="AE20" s="21">
        <f t="shared" si="113"/>
        <v>85155793214.52301</v>
      </c>
      <c r="AF20" s="21">
        <f t="shared" si="113"/>
        <v>2337518342.424458</v>
      </c>
      <c r="AG20" s="21">
        <f t="shared" si="113"/>
        <v>64164653.923262648</v>
      </c>
      <c r="AH20" s="21">
        <f t="shared" si="113"/>
        <v>1761313.5855960101</v>
      </c>
      <c r="AI20" s="21">
        <f t="shared" si="113"/>
        <v>48347.888706999998</v>
      </c>
      <c r="AJ20" s="21">
        <f t="shared" si="41"/>
        <v>1327.1449</v>
      </c>
      <c r="AK20" s="32">
        <f t="shared" si="100"/>
        <v>36.43</v>
      </c>
      <c r="AL20" s="21">
        <f t="shared" si="101"/>
        <v>1</v>
      </c>
      <c r="AN20" s="109">
        <f t="shared" si="102"/>
        <v>1.5408257277997053E+18</v>
      </c>
      <c r="AO20" s="109">
        <f t="shared" si="103"/>
        <v>4.2295518193788232E+16</v>
      </c>
      <c r="AP20" s="3">
        <f t="shared" si="104"/>
        <v>1161007910891798.7</v>
      </c>
      <c r="AQ20" s="3">
        <f t="shared" si="105"/>
        <v>31869555610535.238</v>
      </c>
      <c r="AR20" s="3">
        <f t="shared" si="106"/>
        <v>874816239652.35339</v>
      </c>
      <c r="AS20" s="3">
        <f t="shared" si="107"/>
        <v>24013621730.781048</v>
      </c>
      <c r="AT20" s="3">
        <f t="shared" si="108"/>
        <v>659171609.40930676</v>
      </c>
      <c r="AU20" s="3">
        <f t="shared" si="109"/>
        <v>18094197.348594747</v>
      </c>
      <c r="AV20" s="3">
        <f t="shared" si="110"/>
        <v>496683.978825</v>
      </c>
      <c r="AW20" s="3">
        <f t="shared" si="111"/>
        <v>13633.9275</v>
      </c>
      <c r="AX20" s="3">
        <f t="shared" si="112"/>
        <v>374.25</v>
      </c>
    </row>
    <row r="21" spans="1:328">
      <c r="A21" s="24" t="e">
        <f t="shared" ca="1" si="86"/>
        <v>#NAME?</v>
      </c>
      <c r="C21" s="3">
        <f t="shared" si="87"/>
        <v>37.43</v>
      </c>
      <c r="D21" s="26">
        <f t="shared" ref="D21:D23" si="114">D20+1</f>
        <v>37.43</v>
      </c>
      <c r="E21" s="60"/>
      <c r="F21" s="28" t="e">
        <f t="shared" ca="1" si="88"/>
        <v>#NAME?</v>
      </c>
      <c r="G21" s="28" t="e">
        <f t="shared" ca="1" si="89"/>
        <v>#NAME?</v>
      </c>
      <c r="H21" s="28" t="e">
        <f t="shared" ca="1" si="90"/>
        <v>#NAME?</v>
      </c>
      <c r="I21" s="28" t="e">
        <f t="shared" ca="1" si="91"/>
        <v>#NAME?</v>
      </c>
      <c r="J21" s="28" t="e">
        <f t="shared" ca="1" si="92"/>
        <v>#NAME?</v>
      </c>
      <c r="K21" s="28" t="e">
        <f t="shared" ca="1" si="93"/>
        <v>#NAME?</v>
      </c>
      <c r="L21" s="28" t="e">
        <f t="shared" ca="1" si="94"/>
        <v>#NAME?</v>
      </c>
      <c r="M21" s="28" t="e">
        <f t="shared" ca="1" si="95"/>
        <v>#NAME?</v>
      </c>
      <c r="N21" s="28" t="e">
        <f t="shared" ca="1" si="96"/>
        <v>#NAME?</v>
      </c>
      <c r="O21" s="28" t="e">
        <f t="shared" ca="1" si="97"/>
        <v>#NAME?</v>
      </c>
      <c r="P21" s="28" t="e">
        <f t="shared" si="98"/>
        <v>#NUM!</v>
      </c>
      <c r="Q21" s="28" t="e">
        <f t="shared" si="99"/>
        <v>#NUM!</v>
      </c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32"/>
      <c r="AL21" s="21"/>
      <c r="AN21" s="109"/>
      <c r="AO21" s="109"/>
    </row>
    <row r="22" spans="1:328">
      <c r="A22" s="24" t="e">
        <f t="shared" ca="1" si="86"/>
        <v>#NAME?</v>
      </c>
      <c r="C22" s="3">
        <f t="shared" si="87"/>
        <v>38.43</v>
      </c>
      <c r="D22" s="26">
        <f t="shared" si="114"/>
        <v>38.43</v>
      </c>
      <c r="E22" s="60"/>
      <c r="F22" s="28" t="e">
        <f t="shared" ca="1" si="88"/>
        <v>#NAME?</v>
      </c>
      <c r="G22" s="28" t="e">
        <f t="shared" ca="1" si="89"/>
        <v>#NAME?</v>
      </c>
      <c r="H22" s="28" t="e">
        <f t="shared" ca="1" si="90"/>
        <v>#NAME?</v>
      </c>
      <c r="I22" s="28" t="e">
        <f t="shared" ca="1" si="91"/>
        <v>#NAME?</v>
      </c>
      <c r="J22" s="28" t="e">
        <f t="shared" ca="1" si="92"/>
        <v>#NAME?</v>
      </c>
      <c r="K22" s="28" t="e">
        <f t="shared" ca="1" si="93"/>
        <v>#NAME?</v>
      </c>
      <c r="L22" s="28" t="e">
        <f t="shared" ca="1" si="94"/>
        <v>#NAME?</v>
      </c>
      <c r="M22" s="28" t="e">
        <f t="shared" ca="1" si="95"/>
        <v>#NAME?</v>
      </c>
      <c r="N22" s="28" t="e">
        <f t="shared" ca="1" si="96"/>
        <v>#NAME?</v>
      </c>
      <c r="O22" s="28" t="e">
        <f t="shared" ca="1" si="97"/>
        <v>#NAME?</v>
      </c>
      <c r="P22" s="28" t="e">
        <f t="shared" si="98"/>
        <v>#NUM!</v>
      </c>
      <c r="Q22" s="28" t="e">
        <f t="shared" si="99"/>
        <v>#NUM!</v>
      </c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32"/>
      <c r="AL22" s="21"/>
      <c r="AN22" s="109"/>
      <c r="AO22" s="109"/>
    </row>
    <row r="23" spans="1:328">
      <c r="A23" s="24" t="e">
        <f t="shared" ca="1" si="86"/>
        <v>#NAME?</v>
      </c>
      <c r="C23" s="3">
        <f t="shared" si="87"/>
        <v>39.43</v>
      </c>
      <c r="D23" s="26">
        <f t="shared" si="114"/>
        <v>39.43</v>
      </c>
      <c r="E23" s="60"/>
      <c r="F23" s="28" t="e">
        <f t="shared" ca="1" si="31"/>
        <v>#NAME?</v>
      </c>
      <c r="G23" s="28" t="e">
        <f t="shared" ca="1" si="32"/>
        <v>#NAME?</v>
      </c>
      <c r="H23" s="28" t="e">
        <f t="shared" ca="1" si="33"/>
        <v>#NAME?</v>
      </c>
      <c r="I23" s="28" t="e">
        <f t="shared" ca="1" si="34"/>
        <v>#NAME?</v>
      </c>
      <c r="J23" s="28" t="e">
        <f t="shared" ca="1" si="35"/>
        <v>#NAME?</v>
      </c>
      <c r="K23" s="28" t="e">
        <f t="shared" ca="1" si="36"/>
        <v>#NAME?</v>
      </c>
      <c r="L23" s="28" t="e">
        <f t="shared" ca="1" si="37"/>
        <v>#NAME?</v>
      </c>
      <c r="M23" s="28" t="e">
        <f t="shared" ca="1" si="38"/>
        <v>#NAME?</v>
      </c>
      <c r="N23" s="28" t="e">
        <f t="shared" ca="1" si="39"/>
        <v>#NAME?</v>
      </c>
      <c r="O23" s="28" t="e">
        <f t="shared" ca="1" si="69"/>
        <v>#NAME?</v>
      </c>
      <c r="P23" s="28" t="e">
        <f t="shared" si="70"/>
        <v>#NUM!</v>
      </c>
      <c r="Q23" s="28" t="e">
        <f t="shared" si="71"/>
        <v>#NUM!</v>
      </c>
      <c r="R23" s="2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</row>
    <row r="24" spans="1:328">
      <c r="A24" s="24" t="e">
        <f t="shared" ca="1" si="86"/>
        <v>#NAME?</v>
      </c>
      <c r="C24" s="3">
        <f t="shared" ref="C24" si="115">C23+1</f>
        <v>40.43</v>
      </c>
      <c r="D24" s="26">
        <f t="shared" ref="D24:D39" si="116">D23+1</f>
        <v>40.43</v>
      </c>
      <c r="E24" s="60"/>
      <c r="F24" s="28" t="e">
        <f t="shared" ca="1" si="31"/>
        <v>#NAME?</v>
      </c>
      <c r="G24" s="28" t="e">
        <f t="shared" ca="1" si="32"/>
        <v>#NAME?</v>
      </c>
      <c r="H24" s="28" t="e">
        <f t="shared" ca="1" si="33"/>
        <v>#NAME?</v>
      </c>
      <c r="I24" s="28" t="e">
        <f t="shared" ca="1" si="34"/>
        <v>#NAME?</v>
      </c>
      <c r="J24" s="28" t="e">
        <f t="shared" ca="1" si="35"/>
        <v>#NAME?</v>
      </c>
      <c r="K24" s="28" t="e">
        <f t="shared" ca="1" si="36"/>
        <v>#NAME?</v>
      </c>
      <c r="L24" s="28" t="e">
        <f t="shared" ca="1" si="37"/>
        <v>#NAME?</v>
      </c>
      <c r="M24" s="28" t="e">
        <f t="shared" ca="1" si="38"/>
        <v>#NAME?</v>
      </c>
      <c r="N24" s="28" t="e">
        <f t="shared" ca="1" si="39"/>
        <v>#NAME?</v>
      </c>
      <c r="O24" s="28" t="e">
        <f t="shared" ca="1" si="69"/>
        <v>#NAME?</v>
      </c>
      <c r="P24" s="28" t="e">
        <f t="shared" si="70"/>
        <v>#NUM!</v>
      </c>
      <c r="Q24" s="28" t="e">
        <f t="shared" si="71"/>
        <v>#NUM!</v>
      </c>
      <c r="R24" s="2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GT24" s="6"/>
    </row>
    <row r="25" spans="1:328">
      <c r="A25" s="24" t="e">
        <f t="shared" ca="1" si="86"/>
        <v>#NAME?</v>
      </c>
      <c r="C25" s="3">
        <f t="shared" ref="C25" si="117">C24+1</f>
        <v>41.43</v>
      </c>
      <c r="D25" s="26">
        <f t="shared" si="116"/>
        <v>41.43</v>
      </c>
      <c r="E25" s="60"/>
      <c r="F25" s="28" t="e">
        <f t="shared" ca="1" si="31"/>
        <v>#NAME?</v>
      </c>
      <c r="G25" s="28" t="e">
        <f t="shared" ca="1" si="32"/>
        <v>#NAME?</v>
      </c>
      <c r="H25" s="28" t="e">
        <f t="shared" ca="1" si="33"/>
        <v>#NAME?</v>
      </c>
      <c r="I25" s="28" t="e">
        <f t="shared" ca="1" si="34"/>
        <v>#NAME?</v>
      </c>
      <c r="J25" s="28" t="e">
        <f t="shared" ca="1" si="35"/>
        <v>#NAME?</v>
      </c>
      <c r="K25" s="28" t="e">
        <f t="shared" ca="1" si="36"/>
        <v>#NAME?</v>
      </c>
      <c r="L25" s="28" t="e">
        <f t="shared" ca="1" si="37"/>
        <v>#NAME?</v>
      </c>
      <c r="M25" s="28" t="e">
        <f t="shared" ca="1" si="38"/>
        <v>#NAME?</v>
      </c>
      <c r="N25" s="28" t="e">
        <f t="shared" ca="1" si="39"/>
        <v>#NAME?</v>
      </c>
      <c r="O25" s="28" t="e">
        <f t="shared" ca="1" si="69"/>
        <v>#NAME?</v>
      </c>
      <c r="P25" s="28" t="e">
        <f t="shared" si="70"/>
        <v>#NUM!</v>
      </c>
      <c r="Q25" s="28" t="e">
        <f t="shared" si="71"/>
        <v>#NUM!</v>
      </c>
      <c r="R25" s="2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</row>
    <row r="26" spans="1:328">
      <c r="A26" s="24" t="e">
        <f t="shared" ca="1" si="86"/>
        <v>#NAME?</v>
      </c>
      <c r="C26" s="3">
        <f t="shared" ref="C26" si="118">C25+1</f>
        <v>42.43</v>
      </c>
      <c r="D26" s="26">
        <f t="shared" si="116"/>
        <v>42.43</v>
      </c>
      <c r="E26" s="60"/>
      <c r="F26" s="28" t="e">
        <f t="shared" ca="1" si="31"/>
        <v>#NAME?</v>
      </c>
      <c r="G26" s="28" t="e">
        <f t="shared" ca="1" si="32"/>
        <v>#NAME?</v>
      </c>
      <c r="H26" s="28" t="e">
        <f t="shared" ca="1" si="33"/>
        <v>#NAME?</v>
      </c>
      <c r="I26" s="28" t="e">
        <f t="shared" ca="1" si="34"/>
        <v>#NAME?</v>
      </c>
      <c r="J26" s="28" t="e">
        <f t="shared" ca="1" si="35"/>
        <v>#NAME?</v>
      </c>
      <c r="K26" s="28" t="e">
        <f t="shared" ca="1" si="36"/>
        <v>#NAME?</v>
      </c>
      <c r="L26" s="28" t="e">
        <f t="shared" ca="1" si="37"/>
        <v>#NAME?</v>
      </c>
      <c r="M26" s="28" t="e">
        <f t="shared" ca="1" si="38"/>
        <v>#NAME?</v>
      </c>
      <c r="N26" s="28" t="e">
        <f t="shared" ca="1" si="39"/>
        <v>#NAME?</v>
      </c>
      <c r="O26" s="28" t="e">
        <f t="shared" ca="1" si="69"/>
        <v>#NAME?</v>
      </c>
      <c r="P26" s="28" t="e">
        <f t="shared" si="70"/>
        <v>#NUM!</v>
      </c>
      <c r="Q26" s="28" t="e">
        <f t="shared" si="71"/>
        <v>#NUM!</v>
      </c>
      <c r="R26" s="2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</row>
    <row r="27" spans="1:328">
      <c r="A27" s="24" t="e">
        <f t="shared" ca="1" si="86"/>
        <v>#NAME?</v>
      </c>
      <c r="C27" s="3">
        <f t="shared" ref="C27" si="119">C26+1</f>
        <v>43.43</v>
      </c>
      <c r="D27" s="26">
        <f t="shared" si="116"/>
        <v>43.43</v>
      </c>
      <c r="E27" s="60"/>
      <c r="F27" s="28" t="e">
        <f t="shared" ca="1" si="31"/>
        <v>#NAME?</v>
      </c>
      <c r="G27" s="28" t="e">
        <f t="shared" ca="1" si="32"/>
        <v>#NAME?</v>
      </c>
      <c r="H27" s="28" t="e">
        <f t="shared" ca="1" si="33"/>
        <v>#NAME?</v>
      </c>
      <c r="I27" s="28" t="e">
        <f t="shared" ca="1" si="34"/>
        <v>#NAME?</v>
      </c>
      <c r="J27" s="28" t="e">
        <f t="shared" ca="1" si="35"/>
        <v>#NAME?</v>
      </c>
      <c r="K27" s="28" t="e">
        <f t="shared" ca="1" si="36"/>
        <v>#NAME?</v>
      </c>
      <c r="L27" s="28" t="e">
        <f t="shared" ca="1" si="37"/>
        <v>#NAME?</v>
      </c>
      <c r="M27" s="28" t="e">
        <f t="shared" ca="1" si="38"/>
        <v>#NAME?</v>
      </c>
      <c r="N27" s="28" t="e">
        <f t="shared" ca="1" si="39"/>
        <v>#NAME?</v>
      </c>
      <c r="O27" s="28" t="e">
        <f t="shared" ca="1" si="69"/>
        <v>#NAME?</v>
      </c>
      <c r="P27" s="28" t="e">
        <f t="shared" si="70"/>
        <v>#NUM!</v>
      </c>
      <c r="Q27" s="28" t="e">
        <f t="shared" si="71"/>
        <v>#NUM!</v>
      </c>
      <c r="R27" s="2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</row>
    <row r="28" spans="1:328">
      <c r="A28" s="24" t="e">
        <f t="shared" ca="1" si="86"/>
        <v>#NAME?</v>
      </c>
      <c r="C28" s="3">
        <f t="shared" ref="C28" si="120">C27+1</f>
        <v>44.43</v>
      </c>
      <c r="D28" s="26">
        <f t="shared" si="116"/>
        <v>44.43</v>
      </c>
      <c r="E28" s="60"/>
      <c r="F28" s="28" t="e">
        <f t="shared" ca="1" si="31"/>
        <v>#NAME?</v>
      </c>
      <c r="G28" s="28" t="e">
        <f t="shared" ca="1" si="32"/>
        <v>#NAME?</v>
      </c>
      <c r="H28" s="28" t="e">
        <f t="shared" ca="1" si="33"/>
        <v>#NAME?</v>
      </c>
      <c r="I28" s="28" t="e">
        <f t="shared" ca="1" si="34"/>
        <v>#NAME?</v>
      </c>
      <c r="J28" s="28" t="e">
        <f t="shared" ca="1" si="35"/>
        <v>#NAME?</v>
      </c>
      <c r="K28" s="28" t="e">
        <f t="shared" ca="1" si="36"/>
        <v>#NAME?</v>
      </c>
      <c r="L28" s="28" t="e">
        <f t="shared" ca="1" si="37"/>
        <v>#NAME?</v>
      </c>
      <c r="M28" s="28" t="e">
        <f t="shared" ca="1" si="38"/>
        <v>#NAME?</v>
      </c>
      <c r="N28" s="28" t="e">
        <f t="shared" ca="1" si="39"/>
        <v>#NAME?</v>
      </c>
      <c r="O28" s="28" t="e">
        <f t="shared" ca="1" si="69"/>
        <v>#NAME?</v>
      </c>
      <c r="P28" s="28" t="e">
        <f t="shared" si="70"/>
        <v>#NUM!</v>
      </c>
      <c r="Q28" s="28" t="e">
        <f t="shared" si="71"/>
        <v>#NUM!</v>
      </c>
      <c r="R28" s="2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</row>
    <row r="29" spans="1:328">
      <c r="A29" s="24" t="e">
        <f t="shared" ca="1" si="86"/>
        <v>#NAME?</v>
      </c>
      <c r="C29" s="3">
        <f t="shared" ref="C29" si="121">C28+1</f>
        <v>45.43</v>
      </c>
      <c r="D29" s="26">
        <f t="shared" si="116"/>
        <v>45.43</v>
      </c>
      <c r="E29" s="60"/>
      <c r="F29" s="28" t="e">
        <f t="shared" ca="1" si="31"/>
        <v>#NAME?</v>
      </c>
      <c r="G29" s="28" t="e">
        <f t="shared" ca="1" si="32"/>
        <v>#NAME?</v>
      </c>
      <c r="H29" s="28" t="e">
        <f t="shared" ca="1" si="33"/>
        <v>#NAME?</v>
      </c>
      <c r="I29" s="28" t="e">
        <f t="shared" ca="1" si="34"/>
        <v>#NAME?</v>
      </c>
      <c r="J29" s="28" t="e">
        <f t="shared" ca="1" si="35"/>
        <v>#NAME?</v>
      </c>
      <c r="K29" s="28" t="e">
        <f t="shared" ca="1" si="36"/>
        <v>#NAME?</v>
      </c>
      <c r="L29" s="28" t="e">
        <f t="shared" ca="1" si="37"/>
        <v>#NAME?</v>
      </c>
      <c r="M29" s="28" t="e">
        <f t="shared" ca="1" si="38"/>
        <v>#NAME?</v>
      </c>
      <c r="N29" s="28" t="e">
        <f t="shared" ca="1" si="39"/>
        <v>#NAME?</v>
      </c>
      <c r="O29" s="28" t="e">
        <f t="shared" ca="1" si="69"/>
        <v>#NAME?</v>
      </c>
      <c r="P29" s="28" t="e">
        <f t="shared" si="70"/>
        <v>#NUM!</v>
      </c>
      <c r="Q29" s="28" t="e">
        <f t="shared" si="71"/>
        <v>#NUM!</v>
      </c>
      <c r="R29" s="2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</row>
    <row r="30" spans="1:328">
      <c r="A30" s="24" t="e">
        <f t="shared" ca="1" si="86"/>
        <v>#NAME?</v>
      </c>
      <c r="C30" s="3">
        <f t="shared" ref="C30" si="122">C29+1</f>
        <v>46.43</v>
      </c>
      <c r="D30" s="26">
        <f t="shared" si="116"/>
        <v>46.43</v>
      </c>
      <c r="E30" s="60"/>
      <c r="F30" s="28" t="e">
        <f t="shared" ca="1" si="31"/>
        <v>#NAME?</v>
      </c>
      <c r="G30" s="28" t="e">
        <f t="shared" ca="1" si="32"/>
        <v>#NAME?</v>
      </c>
      <c r="H30" s="28" t="e">
        <f t="shared" ca="1" si="33"/>
        <v>#NAME?</v>
      </c>
      <c r="I30" s="28" t="e">
        <f t="shared" ca="1" si="34"/>
        <v>#NAME?</v>
      </c>
      <c r="J30" s="28" t="e">
        <f t="shared" ca="1" si="35"/>
        <v>#NAME?</v>
      </c>
      <c r="K30" s="28" t="e">
        <f t="shared" ca="1" si="36"/>
        <v>#NAME?</v>
      </c>
      <c r="L30" s="28" t="e">
        <f t="shared" ca="1" si="37"/>
        <v>#NAME?</v>
      </c>
      <c r="M30" s="28" t="e">
        <f t="shared" ca="1" si="38"/>
        <v>#NAME?</v>
      </c>
      <c r="N30" s="28" t="e">
        <f t="shared" ca="1" si="39"/>
        <v>#NAME?</v>
      </c>
      <c r="O30" s="28" t="e">
        <f t="shared" ca="1" si="69"/>
        <v>#NAME?</v>
      </c>
      <c r="P30" s="28" t="e">
        <f t="shared" si="70"/>
        <v>#NUM!</v>
      </c>
      <c r="Q30" s="28" t="e">
        <f t="shared" si="71"/>
        <v>#NUM!</v>
      </c>
      <c r="R30" s="2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GX30" s="3" t="e">
        <f ca="1">GJ4/BH4</f>
        <v>#NAME?</v>
      </c>
    </row>
    <row r="31" spans="1:328">
      <c r="A31" s="24" t="e">
        <f t="shared" ca="1" si="86"/>
        <v>#NAME?</v>
      </c>
      <c r="C31" s="3">
        <f t="shared" ref="C31" si="123">C30+1</f>
        <v>47.43</v>
      </c>
      <c r="D31" s="26">
        <f t="shared" si="116"/>
        <v>47.43</v>
      </c>
      <c r="E31" s="60"/>
      <c r="F31" s="28" t="e">
        <f t="shared" ca="1" si="31"/>
        <v>#NAME?</v>
      </c>
      <c r="G31" s="28" t="e">
        <f t="shared" ca="1" si="32"/>
        <v>#NAME?</v>
      </c>
      <c r="H31" s="28" t="e">
        <f t="shared" ca="1" si="33"/>
        <v>#NAME?</v>
      </c>
      <c r="I31" s="28" t="e">
        <f t="shared" ca="1" si="34"/>
        <v>#NAME?</v>
      </c>
      <c r="J31" s="28" t="e">
        <f t="shared" ca="1" si="35"/>
        <v>#NAME?</v>
      </c>
      <c r="K31" s="28" t="e">
        <f t="shared" ca="1" si="36"/>
        <v>#NAME?</v>
      </c>
      <c r="L31" s="28" t="e">
        <f t="shared" ca="1" si="37"/>
        <v>#NAME?</v>
      </c>
      <c r="M31" s="28" t="e">
        <f t="shared" ca="1" si="38"/>
        <v>#NAME?</v>
      </c>
      <c r="N31" s="28" t="e">
        <f t="shared" ca="1" si="39"/>
        <v>#NAME?</v>
      </c>
      <c r="O31" s="28" t="e">
        <f t="shared" ca="1" si="69"/>
        <v>#NAME?</v>
      </c>
      <c r="P31" s="28" t="e">
        <f t="shared" si="70"/>
        <v>#NUM!</v>
      </c>
      <c r="Q31" s="28" t="e">
        <f t="shared" si="71"/>
        <v>#NUM!</v>
      </c>
      <c r="R31" s="28"/>
    </row>
    <row r="32" spans="1:328">
      <c r="A32" s="24" t="e">
        <f t="shared" ca="1" si="86"/>
        <v>#NAME?</v>
      </c>
      <c r="C32" s="3">
        <f t="shared" ref="C32" si="124">C31+1</f>
        <v>48.43</v>
      </c>
      <c r="D32" s="26">
        <f t="shared" si="116"/>
        <v>48.43</v>
      </c>
      <c r="E32" s="60"/>
      <c r="F32" s="28" t="e">
        <f t="shared" ca="1" si="31"/>
        <v>#NAME?</v>
      </c>
      <c r="G32" s="28" t="e">
        <f t="shared" ca="1" si="32"/>
        <v>#NAME?</v>
      </c>
      <c r="H32" s="28" t="e">
        <f t="shared" ca="1" si="33"/>
        <v>#NAME?</v>
      </c>
      <c r="I32" s="28" t="e">
        <f t="shared" ca="1" si="34"/>
        <v>#NAME?</v>
      </c>
      <c r="J32" s="28" t="e">
        <f t="shared" ca="1" si="35"/>
        <v>#NAME?</v>
      </c>
      <c r="K32" s="28" t="e">
        <f t="shared" ca="1" si="36"/>
        <v>#NAME?</v>
      </c>
      <c r="L32" s="28" t="e">
        <f t="shared" ca="1" si="37"/>
        <v>#NAME?</v>
      </c>
      <c r="M32" s="28" t="e">
        <f t="shared" ca="1" si="38"/>
        <v>#NAME?</v>
      </c>
      <c r="N32" s="28" t="e">
        <f t="shared" ca="1" si="39"/>
        <v>#NAME?</v>
      </c>
      <c r="O32" s="28" t="e">
        <f t="shared" ca="1" si="69"/>
        <v>#NAME?</v>
      </c>
      <c r="P32" s="28" t="e">
        <f t="shared" si="70"/>
        <v>#NUM!</v>
      </c>
      <c r="Q32" s="28" t="e">
        <f t="shared" si="71"/>
        <v>#NUM!</v>
      </c>
      <c r="R32" s="28"/>
    </row>
    <row r="33" spans="1:18">
      <c r="A33" s="24" t="e">
        <f t="shared" ca="1" si="86"/>
        <v>#NAME?</v>
      </c>
      <c r="C33" s="3">
        <f t="shared" ref="C33" si="125">C32+1</f>
        <v>49.43</v>
      </c>
      <c r="D33" s="26">
        <f t="shared" si="116"/>
        <v>49.43</v>
      </c>
      <c r="E33" s="60"/>
      <c r="F33" s="28" t="e">
        <f t="shared" ca="1" si="31"/>
        <v>#NAME?</v>
      </c>
      <c r="G33" s="28" t="e">
        <f t="shared" ca="1" si="32"/>
        <v>#NAME?</v>
      </c>
      <c r="H33" s="28" t="e">
        <f t="shared" ca="1" si="33"/>
        <v>#NAME?</v>
      </c>
      <c r="I33" s="28" t="e">
        <f t="shared" ca="1" si="34"/>
        <v>#NAME?</v>
      </c>
      <c r="J33" s="28" t="e">
        <f t="shared" ca="1" si="35"/>
        <v>#NAME?</v>
      </c>
      <c r="K33" s="28" t="e">
        <f t="shared" ca="1" si="36"/>
        <v>#NAME?</v>
      </c>
      <c r="L33" s="28" t="e">
        <f t="shared" ca="1" si="37"/>
        <v>#NAME?</v>
      </c>
      <c r="M33" s="28" t="e">
        <f t="shared" ca="1" si="38"/>
        <v>#NAME?</v>
      </c>
      <c r="N33" s="28" t="e">
        <f t="shared" ca="1" si="39"/>
        <v>#NAME?</v>
      </c>
      <c r="O33" s="28" t="e">
        <f t="shared" ca="1" si="69"/>
        <v>#NAME?</v>
      </c>
      <c r="P33" s="28" t="e">
        <f t="shared" si="70"/>
        <v>#NUM!</v>
      </c>
      <c r="Q33" s="28" t="e">
        <f t="shared" si="71"/>
        <v>#NUM!</v>
      </c>
      <c r="R33" s="28"/>
    </row>
    <row r="34" spans="1:18">
      <c r="A34" s="24" t="e">
        <f t="shared" ca="1" si="86"/>
        <v>#NAME?</v>
      </c>
      <c r="C34" s="3">
        <f t="shared" ref="C34" si="126">C33+1</f>
        <v>50.43</v>
      </c>
      <c r="D34" s="26">
        <f t="shared" si="116"/>
        <v>50.43</v>
      </c>
      <c r="E34" s="60"/>
      <c r="F34" s="28" t="e">
        <f t="shared" ca="1" si="31"/>
        <v>#NAME?</v>
      </c>
      <c r="G34" s="28" t="e">
        <f t="shared" ca="1" si="32"/>
        <v>#NAME?</v>
      </c>
      <c r="H34" s="28" t="e">
        <f t="shared" ca="1" si="33"/>
        <v>#NAME?</v>
      </c>
      <c r="I34" s="28" t="e">
        <f t="shared" ca="1" si="34"/>
        <v>#NAME?</v>
      </c>
      <c r="J34" s="28" t="e">
        <f t="shared" ca="1" si="35"/>
        <v>#NAME?</v>
      </c>
      <c r="K34" s="28" t="e">
        <f t="shared" ca="1" si="36"/>
        <v>#NAME?</v>
      </c>
      <c r="L34" s="28" t="e">
        <f t="shared" ca="1" si="37"/>
        <v>#NAME?</v>
      </c>
      <c r="M34" s="28" t="e">
        <f t="shared" ca="1" si="38"/>
        <v>#NAME?</v>
      </c>
      <c r="N34" s="28" t="e">
        <f t="shared" ca="1" si="39"/>
        <v>#NAME?</v>
      </c>
      <c r="O34" s="28" t="e">
        <f t="shared" ca="1" si="69"/>
        <v>#NAME?</v>
      </c>
      <c r="P34" s="28" t="e">
        <f t="shared" si="70"/>
        <v>#NUM!</v>
      </c>
      <c r="Q34" s="28" t="e">
        <f t="shared" si="71"/>
        <v>#NUM!</v>
      </c>
      <c r="R34" s="28"/>
    </row>
    <row r="35" spans="1:18">
      <c r="A35" s="24" t="e">
        <f t="shared" ca="1" si="86"/>
        <v>#NAME?</v>
      </c>
      <c r="C35" s="3">
        <f t="shared" ref="C35" si="127">C34+1</f>
        <v>51.43</v>
      </c>
      <c r="D35" s="26">
        <f t="shared" si="116"/>
        <v>51.43</v>
      </c>
      <c r="E35" s="60"/>
      <c r="F35" s="28" t="e">
        <f t="shared" ca="1" si="31"/>
        <v>#NAME?</v>
      </c>
      <c r="G35" s="28" t="e">
        <f t="shared" ca="1" si="32"/>
        <v>#NAME?</v>
      </c>
      <c r="H35" s="28" t="e">
        <f t="shared" ca="1" si="33"/>
        <v>#NAME?</v>
      </c>
      <c r="I35" s="28" t="e">
        <f t="shared" ca="1" si="34"/>
        <v>#NAME?</v>
      </c>
      <c r="J35" s="28" t="e">
        <f t="shared" ca="1" si="35"/>
        <v>#NAME?</v>
      </c>
      <c r="K35" s="28" t="e">
        <f t="shared" ca="1" si="36"/>
        <v>#NAME?</v>
      </c>
      <c r="L35" s="28" t="e">
        <f t="shared" ca="1" si="37"/>
        <v>#NAME?</v>
      </c>
      <c r="M35" s="28" t="e">
        <f t="shared" ca="1" si="38"/>
        <v>#NAME?</v>
      </c>
      <c r="N35" s="28" t="e">
        <f t="shared" ca="1" si="39"/>
        <v>#NAME?</v>
      </c>
      <c r="O35" s="28" t="e">
        <f t="shared" ca="1" si="69"/>
        <v>#NAME?</v>
      </c>
      <c r="P35" s="28" t="e">
        <f t="shared" si="70"/>
        <v>#NUM!</v>
      </c>
      <c r="Q35" s="28" t="e">
        <f t="shared" si="71"/>
        <v>#NUM!</v>
      </c>
      <c r="R35" s="28"/>
    </row>
    <row r="36" spans="1:18">
      <c r="A36" s="24" t="e">
        <f t="shared" ca="1" si="86"/>
        <v>#NAME?</v>
      </c>
      <c r="C36" s="3">
        <f t="shared" ref="C36" si="128">C35+1</f>
        <v>52.43</v>
      </c>
      <c r="D36" s="26">
        <f t="shared" si="116"/>
        <v>52.43</v>
      </c>
      <c r="E36" s="60"/>
      <c r="F36" s="28" t="e">
        <f t="shared" ca="1" si="31"/>
        <v>#NAME?</v>
      </c>
      <c r="G36" s="28" t="e">
        <f t="shared" ca="1" si="32"/>
        <v>#NAME?</v>
      </c>
      <c r="H36" s="28" t="e">
        <f t="shared" ca="1" si="33"/>
        <v>#NAME?</v>
      </c>
      <c r="I36" s="28" t="e">
        <f t="shared" ca="1" si="34"/>
        <v>#NAME?</v>
      </c>
      <c r="J36" s="28" t="e">
        <f t="shared" ca="1" si="35"/>
        <v>#NAME?</v>
      </c>
      <c r="K36" s="28" t="e">
        <f t="shared" ca="1" si="36"/>
        <v>#NAME?</v>
      </c>
      <c r="L36" s="28" t="e">
        <f t="shared" ca="1" si="37"/>
        <v>#NAME?</v>
      </c>
      <c r="M36" s="28" t="e">
        <f t="shared" ca="1" si="38"/>
        <v>#NAME?</v>
      </c>
      <c r="N36" s="28" t="e">
        <f t="shared" ca="1" si="39"/>
        <v>#NAME?</v>
      </c>
      <c r="O36" s="28" t="e">
        <f t="shared" ca="1" si="69"/>
        <v>#NAME?</v>
      </c>
      <c r="P36" s="28" t="e">
        <f t="shared" si="70"/>
        <v>#NUM!</v>
      </c>
      <c r="Q36" s="28" t="e">
        <f t="shared" si="71"/>
        <v>#NUM!</v>
      </c>
      <c r="R36" s="28"/>
    </row>
    <row r="37" spans="1:18">
      <c r="A37" s="24" t="e">
        <f t="shared" ca="1" si="86"/>
        <v>#NAME?</v>
      </c>
      <c r="C37" s="3">
        <f t="shared" ref="C37" si="129">C36+1</f>
        <v>53.43</v>
      </c>
      <c r="D37" s="26">
        <f t="shared" si="116"/>
        <v>53.43</v>
      </c>
      <c r="E37" s="60"/>
      <c r="F37" s="28" t="e">
        <f t="shared" ca="1" si="31"/>
        <v>#NAME?</v>
      </c>
      <c r="G37" s="28" t="e">
        <f t="shared" ca="1" si="32"/>
        <v>#NAME?</v>
      </c>
      <c r="H37" s="28" t="e">
        <f t="shared" ca="1" si="33"/>
        <v>#NAME?</v>
      </c>
      <c r="I37" s="28" t="e">
        <f t="shared" ca="1" si="34"/>
        <v>#NAME?</v>
      </c>
      <c r="J37" s="28" t="e">
        <f t="shared" ca="1" si="35"/>
        <v>#NAME?</v>
      </c>
      <c r="K37" s="28" t="e">
        <f t="shared" ca="1" si="36"/>
        <v>#NAME?</v>
      </c>
      <c r="L37" s="28" t="e">
        <f t="shared" ca="1" si="37"/>
        <v>#NAME?</v>
      </c>
      <c r="M37" s="28" t="e">
        <f t="shared" ca="1" si="38"/>
        <v>#NAME?</v>
      </c>
      <c r="N37" s="28" t="e">
        <f t="shared" ca="1" si="39"/>
        <v>#NAME?</v>
      </c>
      <c r="O37" s="28" t="e">
        <f t="shared" ca="1" si="69"/>
        <v>#NAME?</v>
      </c>
      <c r="P37" s="28" t="e">
        <f t="shared" si="70"/>
        <v>#NUM!</v>
      </c>
      <c r="Q37" s="28" t="e">
        <f t="shared" si="71"/>
        <v>#NUM!</v>
      </c>
      <c r="R37" s="28"/>
    </row>
    <row r="38" spans="1:18">
      <c r="A38" s="24" t="e">
        <f t="shared" ca="1" si="86"/>
        <v>#NAME?</v>
      </c>
      <c r="C38" s="3">
        <f t="shared" ref="C38" si="130">C37+1</f>
        <v>54.43</v>
      </c>
      <c r="D38" s="26">
        <f t="shared" si="116"/>
        <v>54.43</v>
      </c>
      <c r="E38" s="60"/>
      <c r="F38" s="28" t="e">
        <f t="shared" ca="1" si="31"/>
        <v>#NAME?</v>
      </c>
      <c r="G38" s="28" t="e">
        <f t="shared" ca="1" si="32"/>
        <v>#NAME?</v>
      </c>
      <c r="H38" s="28" t="e">
        <f t="shared" ca="1" si="33"/>
        <v>#NAME?</v>
      </c>
      <c r="I38" s="28" t="e">
        <f t="shared" ca="1" si="34"/>
        <v>#NAME?</v>
      </c>
      <c r="J38" s="28" t="e">
        <f t="shared" ca="1" si="35"/>
        <v>#NAME?</v>
      </c>
      <c r="K38" s="28" t="e">
        <f t="shared" ca="1" si="36"/>
        <v>#NAME?</v>
      </c>
      <c r="L38" s="28" t="e">
        <f t="shared" ca="1" si="37"/>
        <v>#NAME?</v>
      </c>
      <c r="M38" s="28" t="e">
        <f t="shared" ca="1" si="38"/>
        <v>#NAME?</v>
      </c>
      <c r="N38" s="28" t="e">
        <f t="shared" ca="1" si="39"/>
        <v>#NAME?</v>
      </c>
      <c r="O38" s="28" t="e">
        <f t="shared" ca="1" si="69"/>
        <v>#NAME?</v>
      </c>
      <c r="P38" s="28" t="e">
        <f t="shared" si="70"/>
        <v>#NUM!</v>
      </c>
      <c r="Q38" s="28" t="e">
        <f t="shared" si="71"/>
        <v>#NUM!</v>
      </c>
      <c r="R38" s="28"/>
    </row>
    <row r="39" spans="1:18">
      <c r="A39" s="24" t="e">
        <f t="shared" ca="1" si="86"/>
        <v>#NAME?</v>
      </c>
      <c r="C39" s="3">
        <f t="shared" ref="C39" si="131">C38+1</f>
        <v>55.43</v>
      </c>
      <c r="D39" s="26">
        <f t="shared" si="116"/>
        <v>55.43</v>
      </c>
      <c r="E39" s="60"/>
      <c r="F39" s="28" t="e">
        <f t="shared" ca="1" si="31"/>
        <v>#NAME?</v>
      </c>
      <c r="G39" s="28" t="e">
        <f t="shared" ca="1" si="32"/>
        <v>#NAME?</v>
      </c>
      <c r="H39" s="28" t="e">
        <f t="shared" ca="1" si="33"/>
        <v>#NAME?</v>
      </c>
      <c r="I39" s="28" t="e">
        <f t="shared" ca="1" si="34"/>
        <v>#NAME?</v>
      </c>
      <c r="J39" s="28" t="e">
        <f t="shared" ca="1" si="35"/>
        <v>#NAME?</v>
      </c>
      <c r="K39" s="28" t="e">
        <f t="shared" ca="1" si="36"/>
        <v>#NAME?</v>
      </c>
      <c r="L39" s="28" t="e">
        <f t="shared" ca="1" si="37"/>
        <v>#NAME?</v>
      </c>
      <c r="M39" s="28" t="e">
        <f t="shared" ca="1" si="38"/>
        <v>#NAME?</v>
      </c>
      <c r="N39" s="28" t="e">
        <f t="shared" ca="1" si="39"/>
        <v>#NAME?</v>
      </c>
      <c r="O39" s="28" t="e">
        <f t="shared" ca="1" si="69"/>
        <v>#NAME?</v>
      </c>
      <c r="P39" s="28" t="e">
        <f t="shared" si="70"/>
        <v>#NUM!</v>
      </c>
      <c r="Q39" s="28" t="e">
        <f t="shared" si="71"/>
        <v>#NUM!</v>
      </c>
      <c r="R39" s="28"/>
    </row>
    <row r="40" spans="1:18">
      <c r="A40" s="24" t="e">
        <f t="shared" ca="1" si="86"/>
        <v>#NAME?</v>
      </c>
      <c r="C40" s="3">
        <f t="shared" ref="C40" si="132">C39+1</f>
        <v>56.43</v>
      </c>
      <c r="D40" s="26">
        <f>D39+1</f>
        <v>56.43</v>
      </c>
      <c r="E40" s="60"/>
      <c r="F40" s="28" t="e">
        <f t="shared" ca="1" si="31"/>
        <v>#NAME?</v>
      </c>
      <c r="G40" s="28" t="e">
        <f t="shared" ca="1" si="32"/>
        <v>#NAME?</v>
      </c>
      <c r="H40" s="28" t="e">
        <f t="shared" ca="1" si="33"/>
        <v>#NAME?</v>
      </c>
      <c r="I40" s="28" t="e">
        <f t="shared" ca="1" si="34"/>
        <v>#NAME?</v>
      </c>
      <c r="J40" s="28" t="e">
        <f t="shared" ca="1" si="35"/>
        <v>#NAME?</v>
      </c>
      <c r="K40" s="28" t="e">
        <f t="shared" ca="1" si="36"/>
        <v>#NAME?</v>
      </c>
      <c r="L40" s="28" t="e">
        <f t="shared" ca="1" si="37"/>
        <v>#NAME?</v>
      </c>
      <c r="M40" s="28" t="e">
        <f t="shared" ca="1" si="38"/>
        <v>#NAME?</v>
      </c>
      <c r="N40" s="28" t="e">
        <f t="shared" ca="1" si="39"/>
        <v>#NAME?</v>
      </c>
      <c r="O40" s="28" t="e">
        <f t="shared" ca="1" si="69"/>
        <v>#NAME?</v>
      </c>
      <c r="P40" s="28" t="e">
        <f t="shared" si="70"/>
        <v>#NUM!</v>
      </c>
      <c r="Q40" s="28" t="e">
        <f t="shared" si="71"/>
        <v>#NUM!</v>
      </c>
      <c r="R40" s="28"/>
    </row>
    <row r="43" spans="1:18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8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133">G5</f>
        <v>2</v>
      </c>
      <c r="G82" s="39">
        <f t="shared" si="133"/>
        <v>3</v>
      </c>
      <c r="H82" s="39">
        <f t="shared" si="133"/>
        <v>4</v>
      </c>
      <c r="I82" s="39">
        <f t="shared" si="133"/>
        <v>5</v>
      </c>
      <c r="J82" s="39">
        <f>K5</f>
        <v>6</v>
      </c>
      <c r="K82" s="39">
        <f t="shared" si="133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134">D83</f>
        <v>1</v>
      </c>
      <c r="D83" s="35">
        <v>1</v>
      </c>
      <c r="E83" s="34" t="e">
        <f t="shared" ref="E83:E97" ca="1" si="135">$GR$3*B83+$GR$9</f>
        <v>#NAME?</v>
      </c>
      <c r="F83" s="34" t="e">
        <f t="shared" ref="F83:F97" ca="1" si="136">$GX$5*POWER(B83,2)+$GX$17*B83+$GX$30</f>
        <v>#NAME?</v>
      </c>
      <c r="G83" s="34" t="e">
        <f t="shared" ref="G83:G97" ca="1" si="137">$HA$3*POWER(B83,3)+$HA$5*POWER(B83,2)+$HA$7*B83+$HA$9</f>
        <v>#NAME?</v>
      </c>
      <c r="H83" s="34" t="e">
        <f t="shared" ref="H83:H97" ca="1" si="138">$HD$3*POWER(B83,4)+$HD$4*POWER(B83,3)+$HD$5*POWER(B83,2)+$HD$6*B83+$HD$7</f>
        <v>#NAME?</v>
      </c>
      <c r="I83" s="34" t="e">
        <f t="shared" ref="I83:I97" ca="1" si="139">$HG$3*POWER(B83,5)+$HG$4*POWER(B83,4)+$HG$5*POWER(B83,3)+$HG$6*POWER(B83,2)+$HG$7*B83+$HG$8</f>
        <v>#NAME?</v>
      </c>
      <c r="J83" s="34" t="e">
        <f t="shared" ref="J83:J97" ca="1" si="140">$HJ$3*POWER(B83,6)+$HJ$4*POWER(B83,5)+$HJ$5*POWER(B83,4)+$HJ$6*POWER(B83,3)+$HJ$7*POWER(B83,2)+$HJ$8*B83+$HJ$9</f>
        <v>#NAME?</v>
      </c>
      <c r="K83" s="34" t="e">
        <f t="shared" ref="K83:K97" ca="1" si="141">$HM$3*POWER(B83,7)+$HM$4*POWER(B83,6)+$HM$5*POWER(B83,5)+$HM$6*POWER(B83,4)+$HM$7*POWER(B83,3)+$HM$8*POWER(B83,2)+$HM$9*B83+$HM$10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134"/>
        <v>2</v>
      </c>
      <c r="D84" s="35">
        <v>2</v>
      </c>
      <c r="E84" s="34" t="e">
        <f t="shared" ca="1" si="135"/>
        <v>#NAME?</v>
      </c>
      <c r="F84" s="34" t="e">
        <f t="shared" ca="1" si="136"/>
        <v>#NAME?</v>
      </c>
      <c r="G84" s="34" t="e">
        <f t="shared" ca="1" si="137"/>
        <v>#NAME?</v>
      </c>
      <c r="H84" s="34" t="e">
        <f t="shared" ca="1" si="138"/>
        <v>#NAME?</v>
      </c>
      <c r="I84" s="34" t="e">
        <f t="shared" ca="1" si="139"/>
        <v>#NAME?</v>
      </c>
      <c r="J84" s="34" t="e">
        <f t="shared" ca="1" si="140"/>
        <v>#NAME?</v>
      </c>
      <c r="K84" s="34" t="e">
        <f t="shared" ca="1" si="141"/>
        <v>#NAME?</v>
      </c>
      <c r="L84" s="35" t="e">
        <f t="shared" ref="L84:L97" ca="1" si="142">ROUND(AVERAGE(E84:K84),0)</f>
        <v>#NAME?</v>
      </c>
      <c r="M84" s="35" t="e">
        <f t="shared" ref="M84:M97" ca="1" si="143">ROUND(AVERAGEIF(E84:K84,"&gt;0"),0)</f>
        <v>#DIV/0!</v>
      </c>
    </row>
    <row r="85" spans="2:13">
      <c r="B85" s="3">
        <f t="shared" si="134"/>
        <v>3</v>
      </c>
      <c r="D85" s="35">
        <v>3</v>
      </c>
      <c r="E85" s="34" t="e">
        <f t="shared" ca="1" si="135"/>
        <v>#NAME?</v>
      </c>
      <c r="F85" s="34" t="e">
        <f t="shared" ca="1" si="136"/>
        <v>#NAME?</v>
      </c>
      <c r="G85" s="34" t="e">
        <f t="shared" ca="1" si="137"/>
        <v>#NAME?</v>
      </c>
      <c r="H85" s="34" t="e">
        <f t="shared" ca="1" si="138"/>
        <v>#NAME?</v>
      </c>
      <c r="I85" s="34" t="e">
        <f t="shared" ca="1" si="139"/>
        <v>#NAME?</v>
      </c>
      <c r="J85" s="34" t="e">
        <f t="shared" ca="1" si="140"/>
        <v>#NAME?</v>
      </c>
      <c r="K85" s="34" t="e">
        <f t="shared" ca="1" si="141"/>
        <v>#NAME?</v>
      </c>
      <c r="L85" s="35" t="e">
        <f t="shared" ca="1" si="142"/>
        <v>#NAME?</v>
      </c>
      <c r="M85" s="35" t="e">
        <f t="shared" ca="1" si="143"/>
        <v>#DIV/0!</v>
      </c>
    </row>
    <row r="86" spans="2:13">
      <c r="B86" s="3">
        <f t="shared" si="134"/>
        <v>4</v>
      </c>
      <c r="D86" s="35">
        <v>4</v>
      </c>
      <c r="E86" s="34" t="e">
        <f t="shared" ca="1" si="135"/>
        <v>#NAME?</v>
      </c>
      <c r="F86" s="34" t="e">
        <f t="shared" ca="1" si="136"/>
        <v>#NAME?</v>
      </c>
      <c r="G86" s="34" t="e">
        <f t="shared" ca="1" si="137"/>
        <v>#NAME?</v>
      </c>
      <c r="H86" s="34" t="e">
        <f t="shared" ca="1" si="138"/>
        <v>#NAME?</v>
      </c>
      <c r="I86" s="34" t="e">
        <f t="shared" ca="1" si="139"/>
        <v>#NAME?</v>
      </c>
      <c r="J86" s="34" t="e">
        <f t="shared" ca="1" si="140"/>
        <v>#NAME?</v>
      </c>
      <c r="K86" s="34" t="e">
        <f t="shared" ca="1" si="141"/>
        <v>#NAME?</v>
      </c>
      <c r="L86" s="35" t="e">
        <f t="shared" ca="1" si="142"/>
        <v>#NAME?</v>
      </c>
      <c r="M86" s="35" t="e">
        <f t="shared" ca="1" si="143"/>
        <v>#DIV/0!</v>
      </c>
    </row>
    <row r="87" spans="2:13">
      <c r="B87" s="3">
        <f t="shared" si="134"/>
        <v>5</v>
      </c>
      <c r="D87" s="35">
        <v>5</v>
      </c>
      <c r="E87" s="34" t="e">
        <f t="shared" ca="1" si="135"/>
        <v>#NAME?</v>
      </c>
      <c r="F87" s="34" t="e">
        <f t="shared" ca="1" si="136"/>
        <v>#NAME?</v>
      </c>
      <c r="G87" s="34" t="e">
        <f t="shared" ca="1" si="137"/>
        <v>#NAME?</v>
      </c>
      <c r="H87" s="34" t="e">
        <f t="shared" ca="1" si="138"/>
        <v>#NAME?</v>
      </c>
      <c r="I87" s="34" t="e">
        <f t="shared" ca="1" si="139"/>
        <v>#NAME?</v>
      </c>
      <c r="J87" s="34" t="e">
        <f t="shared" ca="1" si="140"/>
        <v>#NAME?</v>
      </c>
      <c r="K87" s="34" t="e">
        <f t="shared" ca="1" si="141"/>
        <v>#NAME?</v>
      </c>
      <c r="L87" s="35" t="e">
        <f t="shared" ca="1" si="142"/>
        <v>#NAME?</v>
      </c>
      <c r="M87" s="35" t="e">
        <f t="shared" ca="1" si="143"/>
        <v>#DIV/0!</v>
      </c>
    </row>
    <row r="88" spans="2:13">
      <c r="B88" s="3">
        <f t="shared" si="134"/>
        <v>6</v>
      </c>
      <c r="D88" s="35">
        <v>6</v>
      </c>
      <c r="E88" s="34" t="e">
        <f t="shared" ca="1" si="135"/>
        <v>#NAME?</v>
      </c>
      <c r="F88" s="34" t="e">
        <f t="shared" ca="1" si="136"/>
        <v>#NAME?</v>
      </c>
      <c r="G88" s="34" t="e">
        <f t="shared" ca="1" si="137"/>
        <v>#NAME?</v>
      </c>
      <c r="H88" s="34" t="e">
        <f t="shared" ca="1" si="138"/>
        <v>#NAME?</v>
      </c>
      <c r="I88" s="34" t="e">
        <f t="shared" ca="1" si="139"/>
        <v>#NAME?</v>
      </c>
      <c r="J88" s="34" t="e">
        <f t="shared" ca="1" si="140"/>
        <v>#NAME?</v>
      </c>
      <c r="K88" s="34" t="e">
        <f t="shared" ca="1" si="141"/>
        <v>#NAME?</v>
      </c>
      <c r="L88" s="35" t="e">
        <f t="shared" ca="1" si="142"/>
        <v>#NAME?</v>
      </c>
      <c r="M88" s="35" t="e">
        <f t="shared" ca="1" si="143"/>
        <v>#DIV/0!</v>
      </c>
    </row>
    <row r="89" spans="2:13">
      <c r="B89" s="3">
        <f t="shared" si="134"/>
        <v>7</v>
      </c>
      <c r="D89" s="35">
        <v>7</v>
      </c>
      <c r="E89" s="34" t="e">
        <f t="shared" ca="1" si="135"/>
        <v>#NAME?</v>
      </c>
      <c r="F89" s="34" t="e">
        <f t="shared" ca="1" si="136"/>
        <v>#NAME?</v>
      </c>
      <c r="G89" s="34" t="e">
        <f t="shared" ca="1" si="137"/>
        <v>#NAME?</v>
      </c>
      <c r="H89" s="34" t="e">
        <f t="shared" ca="1" si="138"/>
        <v>#NAME?</v>
      </c>
      <c r="I89" s="34" t="e">
        <f t="shared" ca="1" si="139"/>
        <v>#NAME?</v>
      </c>
      <c r="J89" s="34" t="e">
        <f t="shared" ca="1" si="140"/>
        <v>#NAME?</v>
      </c>
      <c r="K89" s="34" t="e">
        <f t="shared" ca="1" si="141"/>
        <v>#NAME?</v>
      </c>
      <c r="L89" s="35" t="e">
        <f t="shared" ca="1" si="142"/>
        <v>#NAME?</v>
      </c>
      <c r="M89" s="35" t="e">
        <f t="shared" ca="1" si="143"/>
        <v>#DIV/0!</v>
      </c>
    </row>
    <row r="90" spans="2:13">
      <c r="B90" s="3">
        <f t="shared" si="134"/>
        <v>8</v>
      </c>
      <c r="D90" s="35">
        <v>8</v>
      </c>
      <c r="E90" s="34" t="e">
        <f t="shared" ca="1" si="135"/>
        <v>#NAME?</v>
      </c>
      <c r="F90" s="34" t="e">
        <f t="shared" ca="1" si="136"/>
        <v>#NAME?</v>
      </c>
      <c r="G90" s="34" t="e">
        <f t="shared" ca="1" si="137"/>
        <v>#NAME?</v>
      </c>
      <c r="H90" s="34" t="e">
        <f t="shared" ca="1" si="138"/>
        <v>#NAME?</v>
      </c>
      <c r="I90" s="34" t="e">
        <f t="shared" ca="1" si="139"/>
        <v>#NAME?</v>
      </c>
      <c r="J90" s="34" t="e">
        <f t="shared" ca="1" si="140"/>
        <v>#NAME?</v>
      </c>
      <c r="K90" s="34" t="e">
        <f t="shared" ca="1" si="141"/>
        <v>#NAME?</v>
      </c>
      <c r="L90" s="35" t="e">
        <f t="shared" ca="1" si="142"/>
        <v>#NAME?</v>
      </c>
      <c r="M90" s="35" t="e">
        <f t="shared" ca="1" si="143"/>
        <v>#DIV/0!</v>
      </c>
    </row>
    <row r="91" spans="2:13">
      <c r="B91" s="3">
        <f t="shared" si="134"/>
        <v>9</v>
      </c>
      <c r="D91" s="35">
        <v>9</v>
      </c>
      <c r="E91" s="34" t="e">
        <f t="shared" ca="1" si="135"/>
        <v>#NAME?</v>
      </c>
      <c r="F91" s="34" t="e">
        <f t="shared" ca="1" si="136"/>
        <v>#NAME?</v>
      </c>
      <c r="G91" s="34" t="e">
        <f t="shared" ca="1" si="137"/>
        <v>#NAME?</v>
      </c>
      <c r="H91" s="34" t="e">
        <f t="shared" ca="1" si="138"/>
        <v>#NAME?</v>
      </c>
      <c r="I91" s="34" t="e">
        <f t="shared" ca="1" si="139"/>
        <v>#NAME?</v>
      </c>
      <c r="J91" s="34" t="e">
        <f t="shared" ca="1" si="140"/>
        <v>#NAME?</v>
      </c>
      <c r="K91" s="34" t="e">
        <f t="shared" ca="1" si="141"/>
        <v>#NAME?</v>
      </c>
      <c r="L91" s="35" t="e">
        <f t="shared" ca="1" si="142"/>
        <v>#NAME?</v>
      </c>
      <c r="M91" s="35" t="e">
        <f t="shared" ca="1" si="143"/>
        <v>#DIV/0!</v>
      </c>
    </row>
    <row r="92" spans="2:13">
      <c r="B92" s="3">
        <f t="shared" si="134"/>
        <v>10</v>
      </c>
      <c r="D92" s="35">
        <v>10</v>
      </c>
      <c r="E92" s="34" t="e">
        <f t="shared" ca="1" si="135"/>
        <v>#NAME?</v>
      </c>
      <c r="F92" s="34" t="e">
        <f t="shared" ca="1" si="136"/>
        <v>#NAME?</v>
      </c>
      <c r="G92" s="34" t="e">
        <f t="shared" ca="1" si="137"/>
        <v>#NAME?</v>
      </c>
      <c r="H92" s="34" t="e">
        <f t="shared" ca="1" si="138"/>
        <v>#NAME?</v>
      </c>
      <c r="I92" s="34" t="e">
        <f t="shared" ca="1" si="139"/>
        <v>#NAME?</v>
      </c>
      <c r="J92" s="34" t="e">
        <f t="shared" ca="1" si="140"/>
        <v>#NAME?</v>
      </c>
      <c r="K92" s="34" t="e">
        <f t="shared" ca="1" si="141"/>
        <v>#NAME?</v>
      </c>
      <c r="L92" s="35" t="e">
        <f t="shared" ca="1" si="142"/>
        <v>#NAME?</v>
      </c>
      <c r="M92" s="35" t="e">
        <f t="shared" ca="1" si="143"/>
        <v>#DIV/0!</v>
      </c>
    </row>
    <row r="93" spans="2:13">
      <c r="B93" s="3">
        <f t="shared" si="134"/>
        <v>11</v>
      </c>
      <c r="D93" s="35">
        <v>11</v>
      </c>
      <c r="E93" s="34" t="e">
        <f t="shared" ca="1" si="135"/>
        <v>#NAME?</v>
      </c>
      <c r="F93" s="34" t="e">
        <f t="shared" ca="1" si="136"/>
        <v>#NAME?</v>
      </c>
      <c r="G93" s="34" t="e">
        <f t="shared" ca="1" si="137"/>
        <v>#NAME?</v>
      </c>
      <c r="H93" s="34" t="e">
        <f t="shared" ca="1" si="138"/>
        <v>#NAME?</v>
      </c>
      <c r="I93" s="34" t="e">
        <f t="shared" ca="1" si="139"/>
        <v>#NAME?</v>
      </c>
      <c r="J93" s="34" t="e">
        <f t="shared" ca="1" si="140"/>
        <v>#NAME?</v>
      </c>
      <c r="K93" s="34" t="e">
        <f t="shared" ca="1" si="141"/>
        <v>#NAME?</v>
      </c>
      <c r="L93" s="35" t="e">
        <f t="shared" ca="1" si="142"/>
        <v>#NAME?</v>
      </c>
      <c r="M93" s="35" t="e">
        <f t="shared" ca="1" si="143"/>
        <v>#DIV/0!</v>
      </c>
    </row>
    <row r="94" spans="2:13">
      <c r="B94" s="3">
        <f t="shared" si="134"/>
        <v>12</v>
      </c>
      <c r="D94" s="35">
        <v>12</v>
      </c>
      <c r="E94" s="34" t="e">
        <f t="shared" ca="1" si="135"/>
        <v>#NAME?</v>
      </c>
      <c r="F94" s="34" t="e">
        <f t="shared" ca="1" si="136"/>
        <v>#NAME?</v>
      </c>
      <c r="G94" s="34" t="e">
        <f t="shared" ca="1" si="137"/>
        <v>#NAME?</v>
      </c>
      <c r="H94" s="34" t="e">
        <f t="shared" ca="1" si="138"/>
        <v>#NAME?</v>
      </c>
      <c r="I94" s="34" t="e">
        <f t="shared" ca="1" si="139"/>
        <v>#NAME?</v>
      </c>
      <c r="J94" s="34" t="e">
        <f t="shared" ca="1" si="140"/>
        <v>#NAME?</v>
      </c>
      <c r="K94" s="34" t="e">
        <f t="shared" ca="1" si="141"/>
        <v>#NAME?</v>
      </c>
      <c r="L94" s="35" t="e">
        <f t="shared" ca="1" si="142"/>
        <v>#NAME?</v>
      </c>
      <c r="M94" s="35" t="e">
        <f t="shared" ca="1" si="143"/>
        <v>#DIV/0!</v>
      </c>
    </row>
    <row r="95" spans="2:13" ht="13.5" thickBot="1">
      <c r="B95" s="3">
        <f t="shared" si="134"/>
        <v>13</v>
      </c>
      <c r="D95" s="37">
        <v>13</v>
      </c>
      <c r="E95" s="36" t="e">
        <f t="shared" ca="1" si="135"/>
        <v>#NAME?</v>
      </c>
      <c r="F95" s="36" t="e">
        <f t="shared" ca="1" si="136"/>
        <v>#NAME?</v>
      </c>
      <c r="G95" s="36" t="e">
        <f t="shared" ca="1" si="137"/>
        <v>#NAME?</v>
      </c>
      <c r="H95" s="36" t="e">
        <f t="shared" ca="1" si="138"/>
        <v>#NAME?</v>
      </c>
      <c r="I95" s="36" t="e">
        <f t="shared" ca="1" si="139"/>
        <v>#NAME?</v>
      </c>
      <c r="J95" s="36" t="e">
        <f t="shared" ca="1" si="140"/>
        <v>#NAME?</v>
      </c>
      <c r="K95" s="36" t="e">
        <f t="shared" ca="1" si="141"/>
        <v>#NAME?</v>
      </c>
      <c r="L95" s="37" t="e">
        <f t="shared" ca="1" si="142"/>
        <v>#NAME?</v>
      </c>
      <c r="M95" s="37" t="e">
        <f t="shared" ca="1" si="143"/>
        <v>#DIV/0!</v>
      </c>
    </row>
    <row r="96" spans="2:13" ht="14.25" thickTop="1" thickBot="1">
      <c r="D96" s="37">
        <v>14</v>
      </c>
      <c r="E96" s="36" t="e">
        <f t="shared" ca="1" si="135"/>
        <v>#NAME?</v>
      </c>
      <c r="F96" s="36" t="e">
        <f t="shared" ca="1" si="136"/>
        <v>#NAME?</v>
      </c>
      <c r="G96" s="36" t="e">
        <f t="shared" ca="1" si="137"/>
        <v>#NAME?</v>
      </c>
      <c r="H96" s="36" t="e">
        <f t="shared" ca="1" si="138"/>
        <v>#NAME?</v>
      </c>
      <c r="I96" s="36" t="e">
        <f t="shared" ca="1" si="139"/>
        <v>#NAME?</v>
      </c>
      <c r="J96" s="36" t="e">
        <f t="shared" ca="1" si="140"/>
        <v>#NAME?</v>
      </c>
      <c r="K96" s="36" t="e">
        <f t="shared" ca="1" si="141"/>
        <v>#NAME?</v>
      </c>
      <c r="L96" s="37" t="e">
        <f t="shared" ca="1" si="142"/>
        <v>#NAME?</v>
      </c>
      <c r="M96" s="37" t="e">
        <f t="shared" ca="1" si="143"/>
        <v>#DIV/0!</v>
      </c>
    </row>
    <row r="97" spans="4:13" ht="14.25" thickTop="1" thickBot="1">
      <c r="D97" s="37">
        <v>15</v>
      </c>
      <c r="E97" s="36" t="e">
        <f t="shared" ca="1" si="135"/>
        <v>#NAME?</v>
      </c>
      <c r="F97" s="36" t="e">
        <f t="shared" ca="1" si="136"/>
        <v>#NAME?</v>
      </c>
      <c r="G97" s="36" t="e">
        <f t="shared" ca="1" si="137"/>
        <v>#NAME?</v>
      </c>
      <c r="H97" s="36" t="e">
        <f t="shared" ca="1" si="138"/>
        <v>#NAME?</v>
      </c>
      <c r="I97" s="36" t="e">
        <f t="shared" ca="1" si="139"/>
        <v>#NAME?</v>
      </c>
      <c r="J97" s="36" t="e">
        <f t="shared" ca="1" si="140"/>
        <v>#NAME?</v>
      </c>
      <c r="K97" s="36" t="e">
        <f t="shared" ca="1" si="141"/>
        <v>#NAME?</v>
      </c>
      <c r="L97" s="37" t="e">
        <f t="shared" ca="1" si="142"/>
        <v>#NAME?</v>
      </c>
      <c r="M97" s="37" t="e">
        <f t="shared" ca="1" si="143"/>
        <v>#DIV/0!</v>
      </c>
    </row>
    <row r="98" spans="4:13" ht="13.5" thickTop="1"/>
  </sheetData>
  <mergeCells count="1">
    <mergeCell ref="JH4:JK4"/>
  </mergeCells>
  <conditionalFormatting sqref="L83:M83">
    <cfRule type="cellIs" dxfId="9" priority="2" operator="notEqual">
      <formula>$M$83</formula>
    </cfRule>
  </conditionalFormatting>
  <conditionalFormatting sqref="L84:M84">
    <cfRule type="cellIs" dxfId="8" priority="1" operator="notEqual">
      <formula>$M$84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JE98"/>
  <sheetViews>
    <sheetView topLeftCell="D1" zoomScale="80" zoomScaleNormal="80" workbookViewId="0">
      <selection activeCell="M6" sqref="M6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35" width="12.28515625" style="3" customWidth="1"/>
    <col min="36" max="36" width="18.85546875" style="3" bestFit="1" customWidth="1"/>
    <col min="37" max="37" width="17.85546875" style="3" bestFit="1" customWidth="1"/>
    <col min="38" max="38" width="16" style="3" bestFit="1" customWidth="1"/>
    <col min="39" max="39" width="15" style="3" bestFit="1" customWidth="1"/>
    <col min="40" max="40" width="13.85546875" style="3" bestFit="1" customWidth="1"/>
    <col min="41" max="42" width="12.28515625" style="3" customWidth="1"/>
    <col min="43" max="45" width="11.42578125" style="3"/>
    <col min="46" max="46" width="11.42578125" style="3" customWidth="1"/>
    <col min="47" max="47" width="39.85546875" style="3" bestFit="1" customWidth="1"/>
    <col min="48" max="48" width="38.8554687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7.8554687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00" width="11.42578125" style="3"/>
    <col min="201" max="201" width="16" style="3" bestFit="1" customWidth="1"/>
    <col min="202" max="202" width="20" style="3" bestFit="1" customWidth="1"/>
    <col min="203" max="204" width="12.28515625" style="3" bestFit="1" customWidth="1"/>
    <col min="205" max="210" width="11.5703125" style="3" bestFit="1" customWidth="1"/>
    <col min="211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10</v>
      </c>
      <c r="D1" s="51" t="e">
        <f ca="1">MEDIAN(G1:L1)</f>
        <v>#NAME?</v>
      </c>
      <c r="G1" s="51" t="e">
        <f ca="1">F2-G2</f>
        <v>#NAME?</v>
      </c>
      <c r="H1" s="51" t="e">
        <f t="shared" ref="H1:N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  <c r="FL1" s="6"/>
      <c r="FO1" s="31" t="s">
        <v>24</v>
      </c>
      <c r="FU1" s="31" t="s">
        <v>25</v>
      </c>
      <c r="FX1" s="31" t="s">
        <v>26</v>
      </c>
      <c r="GA1" s="31" t="s">
        <v>27</v>
      </c>
      <c r="GD1" s="31" t="s">
        <v>28</v>
      </c>
      <c r="GG1" s="31" t="s">
        <v>29</v>
      </c>
      <c r="GJ1" s="31" t="s">
        <v>30</v>
      </c>
      <c r="GM1" s="31" t="s">
        <v>31</v>
      </c>
      <c r="GP1" s="31" t="s">
        <v>32</v>
      </c>
    </row>
    <row r="2" spans="1:26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N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 t="e">
        <f ca="1">ABS(F14-$E$13)</f>
        <v>#NAME?</v>
      </c>
      <c r="IB2" s="3" t="e">
        <f ca="1">$IA$4*(HP6/SUMIFS($HP6:$HX6,$HP6:$HX6,"&gt;=0",$HP6:$HX6,"&lt;=1")+F$4/SUMIFS($F$4:$N$4,$F$4:$N$4,"&gt;=0",$F$4:$N$4,"&lt;=1"))</f>
        <v>#NAME?</v>
      </c>
    </row>
    <row r="3" spans="1:265">
      <c r="E3" s="1" t="s">
        <v>4</v>
      </c>
      <c r="F3" s="8">
        <f ca="1">IFERROR(IF(AND(F4&gt;0,F4&lt;=100.09%),F4,0),0)</f>
        <v>0</v>
      </c>
      <c r="G3" s="8">
        <f t="shared" ref="G3:O3" ca="1" si="3">IFERROR(IF(AND(G4&gt;0,G4&lt;=100.09%),G4,0),0)</f>
        <v>0</v>
      </c>
      <c r="H3" s="8">
        <f t="shared" ca="1" si="3"/>
        <v>0</v>
      </c>
      <c r="I3" s="8">
        <f t="shared" ca="1" si="3"/>
        <v>0</v>
      </c>
      <c r="J3" s="8">
        <f t="shared" ca="1" si="3"/>
        <v>0</v>
      </c>
      <c r="K3" s="8">
        <f t="shared" ca="1" si="3"/>
        <v>0</v>
      </c>
      <c r="L3" s="8">
        <f t="shared" ca="1" si="3"/>
        <v>0</v>
      </c>
      <c r="M3" s="8">
        <f t="shared" ca="1" si="3"/>
        <v>0</v>
      </c>
      <c r="N3" s="8">
        <f t="shared" ca="1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FN3" s="6"/>
      <c r="FO3" s="3" t="e">
        <f ca="1">EX4/BC4</f>
        <v>#NAME?</v>
      </c>
      <c r="FW3" s="6"/>
      <c r="FX3" s="3" t="e">
        <f ca="1">DZ4/BA4</f>
        <v>#NAME?</v>
      </c>
      <c r="FZ3" s="6"/>
      <c r="GA3" s="3" t="e">
        <f ca="1">DN4/AZ4</f>
        <v>#NAME?</v>
      </c>
      <c r="GC3" s="6"/>
      <c r="GD3" s="3" t="e">
        <f ca="1">DB4/AY4</f>
        <v>#NAME?</v>
      </c>
      <c r="GG3" s="3" t="e">
        <f ca="1">CP4/AX4</f>
        <v>#NAME?</v>
      </c>
      <c r="GJ3" s="3" t="e">
        <f ca="1">CD4/AW4</f>
        <v>#NAME?</v>
      </c>
      <c r="GL3" s="6"/>
      <c r="GM3" s="3" t="e">
        <f ca="1">BR4/AV4</f>
        <v>#NAME?</v>
      </c>
      <c r="GO3" s="6"/>
      <c r="GP3" s="3" t="e">
        <f ca="1">BF4/AU4</f>
        <v>#NAME?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COUNT($D$6:D15)</f>
        <v>10</v>
      </c>
      <c r="E4" s="6"/>
      <c r="F4" s="9" t="e">
        <f ca="1">HA4/HB4</f>
        <v>#NAME?</v>
      </c>
      <c r="G4" s="9" t="e">
        <f ca="1">GZ4/HB4</f>
        <v>#NAME?</v>
      </c>
      <c r="H4" s="9" t="e">
        <f ca="1">GY4/HB4</f>
        <v>#NAME?</v>
      </c>
      <c r="I4" s="9" t="e">
        <f ca="1">GX4/HB4</f>
        <v>#NAME?</v>
      </c>
      <c r="J4" s="9" t="e">
        <f ca="1">GW4/HB4</f>
        <v>#NAME?</v>
      </c>
      <c r="K4" s="9" t="e">
        <f ca="1">GV4/HB4</f>
        <v>#NAME?</v>
      </c>
      <c r="L4" s="9" t="e">
        <f ca="1">GU4/HB4</f>
        <v>#NAME?</v>
      </c>
      <c r="M4" s="9" t="e">
        <f ca="1">GT4/HB4</f>
        <v>#NAME?</v>
      </c>
      <c r="N4" s="9" t="e">
        <f ca="1">GS4/HB4</f>
        <v>#NAME?</v>
      </c>
      <c r="AG4" s="6"/>
      <c r="AU4" s="57" t="e">
        <f ca="1">[1]!xMatDet(AU5:BD14,100)</f>
        <v>#NAME?</v>
      </c>
      <c r="AV4" s="57" t="e">
        <f ca="1">[1]!xMatDet(AV5:BD13,100)</f>
        <v>#NAME?</v>
      </c>
      <c r="AW4" s="57" t="e">
        <f ca="1">[1]!xMatDet(AW5:BD12,100)</f>
        <v>#NAME?</v>
      </c>
      <c r="AX4" s="57" t="e">
        <f ca="1">[1]!xMatDet(AX5:BD11,100)</f>
        <v>#NAME?</v>
      </c>
      <c r="AY4" s="57" t="e">
        <f ca="1">[1]!xMatDet(AY5:BD10,100)</f>
        <v>#NAME?</v>
      </c>
      <c r="AZ4" s="57" t="e">
        <f ca="1">[1]!xMatDet(AZ5:BD9,100)</f>
        <v>#NAME?</v>
      </c>
      <c r="BA4" s="57" t="e">
        <f ca="1">[1]!xMatDet(BA5:BD8,100)</f>
        <v>#NAME?</v>
      </c>
      <c r="BB4" s="57" t="e">
        <f ca="1">[1]!xMatDet(BB5:BD7,100)</f>
        <v>#NAME?</v>
      </c>
      <c r="BC4" s="57" t="e">
        <f ca="1">[1]!xMatDet(BC5:BD6,100)</f>
        <v>#NAME?</v>
      </c>
      <c r="BD4" s="57" t="e">
        <f ca="1">[1]!xMatDet(BD5,100)</f>
        <v>#NAME?</v>
      </c>
      <c r="BE4" s="6"/>
      <c r="BF4" s="57" t="e">
        <f ca="1">[1]!xMatDet(BF5:BO14,100)</f>
        <v>#NAME?</v>
      </c>
      <c r="BG4" s="57" t="e">
        <f ca="1">[1]!xMatDet(BG5:BO13,100)</f>
        <v>#NAME?</v>
      </c>
      <c r="BH4" s="57" t="e">
        <f ca="1">[1]!xMatDet(BH5:BO12,100)</f>
        <v>#NAME?</v>
      </c>
      <c r="BI4" s="57" t="e">
        <f ca="1">[1]!xMatDet(BI5:BO11,100)</f>
        <v>#NAME?</v>
      </c>
      <c r="BJ4" s="57" t="e">
        <f ca="1">[1]!xMatDet(BJ5:BO10,100)</f>
        <v>#NAME?</v>
      </c>
      <c r="BK4" s="57" t="e">
        <f ca="1">[1]!xMatDet(BK5:BO9,100)</f>
        <v>#NAME?</v>
      </c>
      <c r="BL4" s="57" t="e">
        <f ca="1">[1]!xMatDet(BL5:BO8,100)</f>
        <v>#NAME?</v>
      </c>
      <c r="BM4" s="57" t="e">
        <f ca="1">[1]!xMatDet(BM5:BO7,100)</f>
        <v>#NAME?</v>
      </c>
      <c r="BN4" s="57" t="e">
        <f ca="1">[1]!xMatDet(BN5:BO6,100)</f>
        <v>#NAME?</v>
      </c>
      <c r="BO4" s="57" t="e">
        <f ca="1">[1]!xMatDet(BO5,100)</f>
        <v>#NAME?</v>
      </c>
      <c r="BP4" s="6"/>
      <c r="BQ4" s="57" t="e">
        <f ca="1">[1]!xMatDet(BQ5:BZ14,100)</f>
        <v>#NAME?</v>
      </c>
      <c r="BR4" s="57" t="e">
        <f ca="1">[1]!xMatDet(BR5:BZ13,100)</f>
        <v>#NAME?</v>
      </c>
      <c r="BS4" s="57" t="e">
        <f ca="1">[1]!xMatDet(BS5:BZ12,100)</f>
        <v>#NAME?</v>
      </c>
      <c r="BT4" s="57" t="e">
        <f ca="1">[1]!xMatDet(BT5:BZ11,100)</f>
        <v>#NAME?</v>
      </c>
      <c r="BU4" s="57" t="e">
        <f ca="1">[1]!xMatDet(BU5:BZ10,100)</f>
        <v>#NAME?</v>
      </c>
      <c r="BV4" s="57" t="e">
        <f ca="1">[1]!xMatDet(BV5:BZ9,100)</f>
        <v>#NAME?</v>
      </c>
      <c r="BW4" s="57" t="e">
        <f ca="1">[1]!xMatDet(BW5:BZ8,100)</f>
        <v>#NAME?</v>
      </c>
      <c r="BX4" s="57" t="e">
        <f ca="1">[1]!xMatDet(BX5:BZ7,100)</f>
        <v>#NAME?</v>
      </c>
      <c r="BY4" s="57" t="e">
        <f ca="1">[1]!xMatDet(BY5:BZ6,100)</f>
        <v>#NAME?</v>
      </c>
      <c r="BZ4" s="57" t="e">
        <f ca="1">[1]!xMatDet(BZ5,100)</f>
        <v>#NAME?</v>
      </c>
      <c r="CA4" s="6"/>
      <c r="CB4" s="57" t="e">
        <f ca="1">[1]!xMatDet(CB5:CK14,100)</f>
        <v>#NAME?</v>
      </c>
      <c r="CC4" s="57" t="e">
        <f ca="1">[1]!xMatDet(CC5:CK13,100)</f>
        <v>#NAME?</v>
      </c>
      <c r="CD4" s="57" t="e">
        <f ca="1">[1]!xMatDet(CD5:CK12,100)</f>
        <v>#NAME?</v>
      </c>
      <c r="CE4" s="57" t="e">
        <f ca="1">[1]!xMatDet(CE5:CK11,100)</f>
        <v>#NAME?</v>
      </c>
      <c r="CF4" s="57" t="e">
        <f ca="1">[1]!xMatDet(CF5:CK10,100)</f>
        <v>#NAME?</v>
      </c>
      <c r="CG4" s="57" t="e">
        <f ca="1">[1]!xMatDet(CG5:CK9,100)</f>
        <v>#NAME?</v>
      </c>
      <c r="CH4" s="57" t="e">
        <f ca="1">[1]!xMatDet(CH5:CK8,100)</f>
        <v>#NAME?</v>
      </c>
      <c r="CI4" s="57" t="e">
        <f ca="1">[1]!xMatDet(CI5:CK7,100)</f>
        <v>#NAME?</v>
      </c>
      <c r="CJ4" s="57" t="e">
        <f ca="1">[1]!xMatDet(CJ5:CK6,100)</f>
        <v>#NAME?</v>
      </c>
      <c r="CK4" s="57" t="e">
        <f ca="1">[1]!xMatDet(CK5,100)</f>
        <v>#NAME?</v>
      </c>
      <c r="CL4" s="6"/>
      <c r="CM4" s="57" t="e">
        <f ca="1">[1]!xMatDet(CM5:CV14,100)</f>
        <v>#NAME?</v>
      </c>
      <c r="CN4" s="57" t="e">
        <f ca="1">[1]!xMatDet(CN5:CV13,100)</f>
        <v>#NAME?</v>
      </c>
      <c r="CO4" s="57" t="e">
        <f ca="1">[1]!xMatDet(CO5:CV12,100)</f>
        <v>#NAME?</v>
      </c>
      <c r="CP4" s="57" t="e">
        <f ca="1">[1]!xMatDet(CP5:CV11,100)</f>
        <v>#NAME?</v>
      </c>
      <c r="CQ4" s="57" t="e">
        <f ca="1">[1]!xMatDet(CQ5:CV10,100)</f>
        <v>#NAME?</v>
      </c>
      <c r="CR4" s="57" t="e">
        <f ca="1">[1]!xMatDet(CR5:CV9,100)</f>
        <v>#NAME?</v>
      </c>
      <c r="CS4" s="57" t="e">
        <f ca="1">[1]!xMatDet(CS5:CV8,100)</f>
        <v>#NAME?</v>
      </c>
      <c r="CT4" s="57" t="e">
        <f ca="1">[1]!xMatDet(CT5:CV7,100)</f>
        <v>#NAME?</v>
      </c>
      <c r="CU4" s="57" t="e">
        <f ca="1">[1]!xMatDet(CU5:CV6,100)</f>
        <v>#NAME?</v>
      </c>
      <c r="CV4" s="57" t="e">
        <f ca="1">[1]!xMatDet(CV5,100)</f>
        <v>#NAME?</v>
      </c>
      <c r="CW4" s="6"/>
      <c r="CX4" s="57" t="e">
        <f ca="1">[1]!xMatDet(CX5:DG14,100)</f>
        <v>#NAME?</v>
      </c>
      <c r="CY4" s="57" t="e">
        <f ca="1">[1]!xMatDet(CY5:DG13,100)</f>
        <v>#NAME?</v>
      </c>
      <c r="CZ4" s="57" t="e">
        <f ca="1">[1]!xMatDet(CZ5:DG12,100)</f>
        <v>#NAME?</v>
      </c>
      <c r="DA4" s="57" t="e">
        <f ca="1">[1]!xMatDet(DA5:DG11,100)</f>
        <v>#NAME?</v>
      </c>
      <c r="DB4" s="57" t="e">
        <f ca="1">[1]!xMatDet(DB5:DG10,100)</f>
        <v>#NAME?</v>
      </c>
      <c r="DC4" s="57" t="e">
        <f ca="1">[1]!xMatDet(DC5:DG9,100)</f>
        <v>#NAME?</v>
      </c>
      <c r="DD4" s="57" t="e">
        <f ca="1">[1]!xMatDet(DD5:DG8,100)</f>
        <v>#NAME?</v>
      </c>
      <c r="DE4" s="57" t="e">
        <f ca="1">[1]!xMatDet(DE5:DG7,100)</f>
        <v>#NAME?</v>
      </c>
      <c r="DF4" s="57" t="e">
        <f ca="1">[1]!xMatDet(DF5:DG6,100)</f>
        <v>#NAME?</v>
      </c>
      <c r="DG4" s="57" t="e">
        <f ca="1">[1]!xMatDet(DG5,100)</f>
        <v>#NAME?</v>
      </c>
      <c r="DH4" s="6"/>
      <c r="DI4" s="57" t="e">
        <f ca="1">[1]!xMatDet(DI5:DR14,100)</f>
        <v>#NAME?</v>
      </c>
      <c r="DJ4" s="57" t="e">
        <f ca="1">[1]!xMatDet(DJ5:DR13,100)</f>
        <v>#NAME?</v>
      </c>
      <c r="DK4" s="57" t="e">
        <f ca="1">[1]!xMatDet(DK5:DR12,100)</f>
        <v>#NAME?</v>
      </c>
      <c r="DL4" s="57" t="e">
        <f ca="1">[1]!xMatDet(DL5:DR11,100)</f>
        <v>#NAME?</v>
      </c>
      <c r="DM4" s="57" t="e">
        <f ca="1">[1]!xMatDet(DM5:DR10,100)</f>
        <v>#NAME?</v>
      </c>
      <c r="DN4" s="57" t="e">
        <f ca="1">[1]!xMatDet(DN5:DR9,100)</f>
        <v>#NAME?</v>
      </c>
      <c r="DO4" s="57" t="e">
        <f ca="1">[1]!xMatDet(DO5:DR8,100)</f>
        <v>#NAME?</v>
      </c>
      <c r="DP4" s="57" t="e">
        <f ca="1">[1]!xMatDet(DP5:DR7,100)</f>
        <v>#NAME?</v>
      </c>
      <c r="DQ4" s="57" t="e">
        <f ca="1">[1]!xMatDet(DQ5:DR6,100)</f>
        <v>#NAME?</v>
      </c>
      <c r="DR4" s="57" t="e">
        <f ca="1">[1]!xMatDet(DR5,100)</f>
        <v>#NAME?</v>
      </c>
      <c r="DS4" s="6"/>
      <c r="DT4" s="57" t="e">
        <f ca="1">[1]!xMatDet(DT5:EC14,100)</f>
        <v>#NAME?</v>
      </c>
      <c r="DU4" s="57" t="e">
        <f ca="1">[1]!xMatDet(DU5:EC13,100)</f>
        <v>#NAME?</v>
      </c>
      <c r="DV4" s="57" t="e">
        <f ca="1">[1]!xMatDet(DV5:EC12,100)</f>
        <v>#NAME?</v>
      </c>
      <c r="DW4" s="57" t="e">
        <f ca="1">[1]!xMatDet(DW5:EC11,100)</f>
        <v>#NAME?</v>
      </c>
      <c r="DX4" s="57" t="e">
        <f ca="1">[1]!xMatDet(DX5:EC10,100)</f>
        <v>#NAME?</v>
      </c>
      <c r="DY4" s="57" t="e">
        <f ca="1">[1]!xMatDet(DY5:EC9,100)</f>
        <v>#NAME?</v>
      </c>
      <c r="DZ4" s="57" t="e">
        <f ca="1">[1]!xMatDet(DZ5:EC8,100)</f>
        <v>#NAME?</v>
      </c>
      <c r="EA4" s="57" t="e">
        <f ca="1">[1]!xMatDet(EA5:EC7,100)</f>
        <v>#NAME?</v>
      </c>
      <c r="EB4" s="57" t="e">
        <f ca="1">[1]!xMatDet(EB5:EC6,100)</f>
        <v>#NAME?</v>
      </c>
      <c r="EC4" s="57" t="e">
        <f ca="1">[1]!xMatDet(EC5,100)</f>
        <v>#NAME?</v>
      </c>
      <c r="ED4" s="6"/>
      <c r="EE4" s="57" t="e">
        <f ca="1">[1]!xMatDet(EE5:EN14,100)</f>
        <v>#NAME?</v>
      </c>
      <c r="EF4" s="57" t="e">
        <f ca="1">[1]!xMatDet(EF5:EN13,100)</f>
        <v>#NAME?</v>
      </c>
      <c r="EG4" s="57" t="e">
        <f ca="1">[1]!xMatDet(EG5:EN12,100)</f>
        <v>#NAME?</v>
      </c>
      <c r="EH4" s="57" t="e">
        <f ca="1">[1]!xMatDet(EH5:EN11,100)</f>
        <v>#NAME?</v>
      </c>
      <c r="EI4" s="57" t="e">
        <f ca="1">[1]!xMatDet(EI5:EN10,100)</f>
        <v>#NAME?</v>
      </c>
      <c r="EJ4" s="57" t="e">
        <f ca="1">[1]!xMatDet(EJ5:EN9,100)</f>
        <v>#NAME?</v>
      </c>
      <c r="EK4" s="57" t="e">
        <f ca="1">[1]!xMatDet(EK5:EN8,100)</f>
        <v>#NAME?</v>
      </c>
      <c r="EL4" s="57" t="e">
        <f ca="1">[1]!xMatDet(EL5:EN7,100)</f>
        <v>#NAME?</v>
      </c>
      <c r="EM4" s="57" t="e">
        <f ca="1">[1]!xMatDet(EM5:EN6,100)</f>
        <v>#NAME?</v>
      </c>
      <c r="EN4" s="57" t="e">
        <f ca="1">[1]!xMatDet(EN5,100)</f>
        <v>#NAME?</v>
      </c>
      <c r="EO4" s="6"/>
      <c r="EP4" s="57" t="e">
        <f ca="1">[1]!xMatDet(EP5:EY14,100)</f>
        <v>#NAME?</v>
      </c>
      <c r="EQ4" s="57" t="e">
        <f ca="1">[1]!xMatDet(EQ5:EY13,100)</f>
        <v>#NAME?</v>
      </c>
      <c r="ER4" s="57" t="e">
        <f ca="1">[1]!xMatDet(ER5:EY12,100)</f>
        <v>#NAME?</v>
      </c>
      <c r="ES4" s="57" t="e">
        <f ca="1">[1]!xMatDet(ES5:EY11,100)</f>
        <v>#NAME?</v>
      </c>
      <c r="ET4" s="57" t="e">
        <f ca="1">[1]!xMatDet(ET5:EY10,100)</f>
        <v>#NAME?</v>
      </c>
      <c r="EU4" s="57" t="e">
        <f ca="1">[1]!xMatDet(EU5:EY9,100)</f>
        <v>#NAME?</v>
      </c>
      <c r="EV4" s="57" t="e">
        <f ca="1">[1]!xMatDet(EV5:EY8,100)</f>
        <v>#NAME?</v>
      </c>
      <c r="EW4" s="57" t="e">
        <f ca="1">[1]!xMatDet(EW5:EY7,100)</f>
        <v>#NAME?</v>
      </c>
      <c r="EX4" s="58" t="e">
        <f ca="1">[1]!xMatDet(EX5:EY6,100)</f>
        <v>#NAME?</v>
      </c>
      <c r="EY4" s="57" t="e">
        <f ca="1">[1]!xMatDet(EY5,100)</f>
        <v>#NAME?</v>
      </c>
      <c r="EZ4" s="6"/>
      <c r="FA4" s="57" t="e">
        <f ca="1">[1]!xMatDet(FA5:FJ14,100)</f>
        <v>#NAME?</v>
      </c>
      <c r="FB4" s="57" t="e">
        <f ca="1">[1]!xMatDet(FB5:FJ13,100)</f>
        <v>#NAME?</v>
      </c>
      <c r="FC4" s="57" t="e">
        <f ca="1">[1]!xMatDet(FC5:FJ12,100)</f>
        <v>#NAME?</v>
      </c>
      <c r="FD4" s="57" t="e">
        <f ca="1">[1]!xMatDet(FD5:FJ11,100)</f>
        <v>#NAME?</v>
      </c>
      <c r="FE4" s="57" t="e">
        <f ca="1">[1]!xMatDet(FE5:FJ10,100)</f>
        <v>#NAME?</v>
      </c>
      <c r="FF4" s="57" t="e">
        <f ca="1">[1]!xMatDet(FF5:FJ9,100)</f>
        <v>#NAME?</v>
      </c>
      <c r="FG4" s="57" t="e">
        <f ca="1">[1]!xMatDet(FG5:FJ8,100)</f>
        <v>#NAME?</v>
      </c>
      <c r="FH4" s="57" t="e">
        <f ca="1">[1]!xMatDet(FH5:FJ7,100)</f>
        <v>#NAME?</v>
      </c>
      <c r="FI4" s="57" t="e">
        <f ca="1">[1]!xMatDet(FI5:FJ6,100)</f>
        <v>#NAME?</v>
      </c>
      <c r="FJ4" s="57" t="e">
        <f ca="1">[1]!xMatDet(FJ5,100)</f>
        <v>#NAME?</v>
      </c>
      <c r="FQ4" s="6"/>
      <c r="FZ4" s="6"/>
      <c r="GA4" s="3" t="e">
        <f ca="1">DY4/AZ4</f>
        <v>#NAME?</v>
      </c>
      <c r="GD4" s="3" t="e">
        <f ca="1">DM4/AY4</f>
        <v>#NAME?</v>
      </c>
      <c r="GG4" s="3" t="e">
        <f ca="1">DA4/AX4</f>
        <v>#NAME?</v>
      </c>
      <c r="GJ4" s="3" t="e">
        <f ca="1">CO4/AW4</f>
        <v>#NAME?</v>
      </c>
      <c r="GM4" s="3" t="e">
        <f ca="1">CC4/AV4</f>
        <v>#NAME?</v>
      </c>
      <c r="GP4" s="3" t="e">
        <f ca="1">BQ4/AU4</f>
        <v>#NAME?</v>
      </c>
      <c r="GR4" s="6" t="s">
        <v>15</v>
      </c>
      <c r="GS4" s="55" t="e">
        <f ca="1">SUM(GS6:GS14)</f>
        <v>#NAME?</v>
      </c>
      <c r="GT4" s="55" t="e">
        <f t="shared" ref="GT4:HB4" ca="1" si="4">SUM(GT6:GT14)</f>
        <v>#NAME?</v>
      </c>
      <c r="GU4" s="55" t="e">
        <f t="shared" ca="1" si="4"/>
        <v>#NAME?</v>
      </c>
      <c r="GV4" s="55" t="e">
        <f t="shared" ca="1" si="4"/>
        <v>#NAME?</v>
      </c>
      <c r="GW4" s="55" t="e">
        <f t="shared" ca="1" si="4"/>
        <v>#NAME?</v>
      </c>
      <c r="GX4" s="55" t="e">
        <f t="shared" ca="1" si="4"/>
        <v>#NAME?</v>
      </c>
      <c r="GY4" s="55" t="e">
        <f t="shared" ca="1" si="4"/>
        <v>#NAME?</v>
      </c>
      <c r="GZ4" s="55" t="e">
        <f t="shared" ca="1" si="4"/>
        <v>#NAME?</v>
      </c>
      <c r="HA4" s="55" t="e">
        <f t="shared" ca="1" si="4"/>
        <v>#NAME?</v>
      </c>
      <c r="HB4" s="55">
        <f t="shared" si="4"/>
        <v>21909.378089000005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">
        <v>21</v>
      </c>
      <c r="D5" s="4" t="s">
        <v>22</v>
      </c>
      <c r="E5" s="4" t="s">
        <v>36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G5" si="6">SUM(P6:P15)</f>
        <v>3.0769441301004063E+21</v>
      </c>
      <c r="Q5" s="14">
        <f t="shared" si="6"/>
        <v>1.9933834427692247E+20</v>
      </c>
      <c r="R5" s="14">
        <f t="shared" si="6"/>
        <v>1.2936789700237347E+19</v>
      </c>
      <c r="S5" s="14">
        <f t="shared" si="6"/>
        <v>8.4135731015696166E+17</v>
      </c>
      <c r="T5" s="14">
        <f t="shared" si="6"/>
        <v>5.4858225616445912E+16</v>
      </c>
      <c r="U5" s="14">
        <f t="shared" si="6"/>
        <v>3587935610128655</v>
      </c>
      <c r="V5" s="14">
        <f t="shared" si="6"/>
        <v>235549623954633.03</v>
      </c>
      <c r="W5" s="14">
        <f t="shared" si="6"/>
        <v>15535556882873.059</v>
      </c>
      <c r="X5" s="14">
        <f t="shared" si="6"/>
        <v>1030519435105.9657</v>
      </c>
      <c r="Y5" s="14">
        <f t="shared" si="6"/>
        <v>68848950316.716461</v>
      </c>
      <c r="Z5" s="14">
        <f t="shared" si="6"/>
        <v>4641842510.9614477</v>
      </c>
      <c r="AA5" s="14">
        <f t="shared" si="6"/>
        <v>316660226.45608515</v>
      </c>
      <c r="AB5" s="14">
        <f t="shared" si="6"/>
        <v>21941199.197171364</v>
      </c>
      <c r="AC5" s="14">
        <f t="shared" si="6"/>
        <v>1552966.273971956</v>
      </c>
      <c r="AD5" s="14">
        <f t="shared" si="6"/>
        <v>113297.38475318</v>
      </c>
      <c r="AE5" s="14">
        <f t="shared" si="6"/>
        <v>8653.5311359999996</v>
      </c>
      <c r="AF5" s="14">
        <f t="shared" si="6"/>
        <v>713.20219999999995</v>
      </c>
      <c r="AG5" s="14">
        <f t="shared" si="6"/>
        <v>68</v>
      </c>
      <c r="AH5" s="14">
        <f>SUM(AH6:AH15)</f>
        <v>10</v>
      </c>
      <c r="AI5" s="4"/>
      <c r="AJ5" s="56">
        <f t="shared" ref="AJ5:AR5" si="7">SUM(AJ6:AJ15)</f>
        <v>21432271412347.316</v>
      </c>
      <c r="AK5" s="56">
        <f t="shared" si="7"/>
        <v>1436802818444.6433</v>
      </c>
      <c r="AL5" s="56">
        <f t="shared" si="7"/>
        <v>97314267388.414368</v>
      </c>
      <c r="AM5" s="56">
        <f t="shared" si="7"/>
        <v>6680517375.6833267</v>
      </c>
      <c r="AN5" s="56">
        <f t="shared" si="7"/>
        <v>467060477.87390107</v>
      </c>
      <c r="AO5" s="56">
        <f t="shared" si="7"/>
        <v>33504915.125470284</v>
      </c>
      <c r="AP5" s="56">
        <f t="shared" si="7"/>
        <v>2497330.0248805601</v>
      </c>
      <c r="AQ5" s="56">
        <f t="shared" si="7"/>
        <v>198018.911272</v>
      </c>
      <c r="AR5" s="56">
        <f t="shared" si="7"/>
        <v>17598.122200000002</v>
      </c>
      <c r="AS5" s="56">
        <f>SUM(AS6:AS15)</f>
        <v>2172.69</v>
      </c>
      <c r="AU5" s="15">
        <f>$Y$5</f>
        <v>68848950316.716461</v>
      </c>
      <c r="AV5" s="15">
        <f>$Z$5</f>
        <v>4641842510.9614477</v>
      </c>
      <c r="AW5" s="15">
        <f>$AA$5</f>
        <v>316660226.45608515</v>
      </c>
      <c r="AX5" s="15">
        <f>$AB$5</f>
        <v>21941199.197171364</v>
      </c>
      <c r="AY5" s="15">
        <f>$AC$5</f>
        <v>1552966.273971956</v>
      </c>
      <c r="AZ5" s="15">
        <f>$AD$5</f>
        <v>113297.38475318</v>
      </c>
      <c r="BA5" s="15">
        <f>$AE$5</f>
        <v>8653.5311359999996</v>
      </c>
      <c r="BB5" s="3">
        <f>$AF$5</f>
        <v>713.20219999999995</v>
      </c>
      <c r="BC5" s="3">
        <f>$AG$5</f>
        <v>68</v>
      </c>
      <c r="BD5" s="3">
        <f>$AH$5</f>
        <v>10</v>
      </c>
      <c r="BF5" s="54">
        <f>$AS$5</f>
        <v>2172.69</v>
      </c>
      <c r="BG5" s="15">
        <f>$Z$5</f>
        <v>4641842510.9614477</v>
      </c>
      <c r="BH5" s="15">
        <f>$AA$5</f>
        <v>316660226.45608515</v>
      </c>
      <c r="BI5" s="15">
        <f>$AB$5</f>
        <v>21941199.197171364</v>
      </c>
      <c r="BJ5" s="15">
        <f>$AC$5</f>
        <v>1552966.273971956</v>
      </c>
      <c r="BK5" s="15">
        <f>$AD$5</f>
        <v>113297.38475318</v>
      </c>
      <c r="BL5" s="15">
        <f>$AE$5</f>
        <v>8653.5311359999996</v>
      </c>
      <c r="BM5" s="3">
        <f>$AF$5</f>
        <v>713.20219999999995</v>
      </c>
      <c r="BN5" s="3">
        <f>$AG$5</f>
        <v>68</v>
      </c>
      <c r="BO5" s="3">
        <f>$AH$5</f>
        <v>10</v>
      </c>
      <c r="BQ5" s="15">
        <f>$Y$5</f>
        <v>68848950316.716461</v>
      </c>
      <c r="BR5" s="54">
        <f>$AS$5</f>
        <v>2172.69</v>
      </c>
      <c r="BS5" s="15">
        <f>$AA$5</f>
        <v>316660226.45608515</v>
      </c>
      <c r="BT5" s="15">
        <f>$AB$5</f>
        <v>21941199.197171364</v>
      </c>
      <c r="BU5" s="15">
        <f>$AC$5</f>
        <v>1552966.273971956</v>
      </c>
      <c r="BV5" s="15">
        <f>$AD$5</f>
        <v>113297.38475318</v>
      </c>
      <c r="BW5" s="15">
        <f>$AE$5</f>
        <v>8653.5311359999996</v>
      </c>
      <c r="BX5" s="3">
        <f>$AF$5</f>
        <v>713.20219999999995</v>
      </c>
      <c r="BY5" s="3">
        <f>$AG$5</f>
        <v>68</v>
      </c>
      <c r="BZ5" s="3">
        <f>$AH$5</f>
        <v>10</v>
      </c>
      <c r="CB5" s="15">
        <f>$Y$5</f>
        <v>68848950316.716461</v>
      </c>
      <c r="CC5" s="53">
        <f>$Z$5</f>
        <v>4641842510.9614477</v>
      </c>
      <c r="CD5" s="54">
        <f>$AS$5</f>
        <v>2172.69</v>
      </c>
      <c r="CE5" s="15">
        <f>$AB$5</f>
        <v>21941199.197171364</v>
      </c>
      <c r="CF5" s="15">
        <f>$AC$5</f>
        <v>1552966.273971956</v>
      </c>
      <c r="CG5" s="15">
        <f>$AD$5</f>
        <v>113297.38475318</v>
      </c>
      <c r="CH5" s="15">
        <f>$AE$5</f>
        <v>8653.5311359999996</v>
      </c>
      <c r="CI5" s="3">
        <f>$AF$5</f>
        <v>713.20219999999995</v>
      </c>
      <c r="CJ5" s="3">
        <f>$AG$5</f>
        <v>68</v>
      </c>
      <c r="CK5" s="3">
        <f>$AH$5</f>
        <v>10</v>
      </c>
      <c r="CM5" s="15">
        <f>$Y$5</f>
        <v>68848950316.716461</v>
      </c>
      <c r="CN5" s="15">
        <f>$Z$5</f>
        <v>4641842510.9614477</v>
      </c>
      <c r="CO5" s="15">
        <f>$AA$5</f>
        <v>316660226.45608515</v>
      </c>
      <c r="CP5" s="54">
        <f>$AS$5</f>
        <v>2172.69</v>
      </c>
      <c r="CQ5" s="15">
        <f>$AC$5</f>
        <v>1552966.273971956</v>
      </c>
      <c r="CR5" s="15">
        <f>$AD$5</f>
        <v>113297.38475318</v>
      </c>
      <c r="CS5" s="15">
        <f>$AE$5</f>
        <v>8653.5311359999996</v>
      </c>
      <c r="CT5" s="3">
        <f>$AF$5</f>
        <v>713.20219999999995</v>
      </c>
      <c r="CU5" s="3">
        <f>$AG$5</f>
        <v>68</v>
      </c>
      <c r="CV5" s="3">
        <f>$AH$5</f>
        <v>10</v>
      </c>
      <c r="CX5" s="15">
        <f>$Y$5</f>
        <v>68848950316.716461</v>
      </c>
      <c r="CY5" s="15">
        <f>$Z$5</f>
        <v>4641842510.9614477</v>
      </c>
      <c r="CZ5" s="15">
        <f>$AA$5</f>
        <v>316660226.45608515</v>
      </c>
      <c r="DA5" s="15">
        <f>$AB$5</f>
        <v>21941199.197171364</v>
      </c>
      <c r="DB5" s="54">
        <f>$AS$5</f>
        <v>2172.69</v>
      </c>
      <c r="DC5" s="15">
        <f>$AD$5</f>
        <v>113297.38475318</v>
      </c>
      <c r="DD5" s="15">
        <f>$AE$5</f>
        <v>8653.5311359999996</v>
      </c>
      <c r="DE5" s="3">
        <f>$AF$5</f>
        <v>713.20219999999995</v>
      </c>
      <c r="DF5" s="3">
        <f>$AG$5</f>
        <v>68</v>
      </c>
      <c r="DG5" s="3">
        <f>$AH$5</f>
        <v>10</v>
      </c>
      <c r="DI5" s="15">
        <f>$Y$5</f>
        <v>68848950316.716461</v>
      </c>
      <c r="DJ5" s="15">
        <f>$Z$5</f>
        <v>4641842510.9614477</v>
      </c>
      <c r="DK5" s="15">
        <f>$AA$5</f>
        <v>316660226.45608515</v>
      </c>
      <c r="DL5" s="15">
        <f>$AB$5</f>
        <v>21941199.197171364</v>
      </c>
      <c r="DM5" s="15">
        <f>$AC$5</f>
        <v>1552966.273971956</v>
      </c>
      <c r="DN5" s="54">
        <f>$AS$5</f>
        <v>2172.69</v>
      </c>
      <c r="DO5" s="15">
        <f>$AE$5</f>
        <v>8653.5311359999996</v>
      </c>
      <c r="DP5" s="3">
        <f>$AF$5</f>
        <v>713.20219999999995</v>
      </c>
      <c r="DQ5" s="3">
        <f>$AG$5</f>
        <v>68</v>
      </c>
      <c r="DR5" s="3">
        <f>$AH$5</f>
        <v>10</v>
      </c>
      <c r="DT5" s="15">
        <f>$Y$5</f>
        <v>68848950316.716461</v>
      </c>
      <c r="DU5" s="15">
        <f>$Z$5</f>
        <v>4641842510.9614477</v>
      </c>
      <c r="DV5" s="15">
        <f>$AA$5</f>
        <v>316660226.45608515</v>
      </c>
      <c r="DW5" s="15">
        <f>$AB$5</f>
        <v>21941199.197171364</v>
      </c>
      <c r="DX5" s="15">
        <f>$AC$5</f>
        <v>1552966.273971956</v>
      </c>
      <c r="DY5" s="15">
        <f>$AD$5</f>
        <v>113297.38475318</v>
      </c>
      <c r="DZ5" s="54">
        <f>$AS$5</f>
        <v>2172.69</v>
      </c>
      <c r="EA5" s="3">
        <f>$AF$5</f>
        <v>713.20219999999995</v>
      </c>
      <c r="EB5" s="3">
        <f>$AG$5</f>
        <v>68</v>
      </c>
      <c r="EC5" s="3">
        <f>$AH$5</f>
        <v>10</v>
      </c>
      <c r="EE5" s="15">
        <f>$Y$5</f>
        <v>68848950316.716461</v>
      </c>
      <c r="EF5" s="15">
        <f>$Z$5</f>
        <v>4641842510.9614477</v>
      </c>
      <c r="EG5" s="15">
        <f>$AA$5</f>
        <v>316660226.45608515</v>
      </c>
      <c r="EH5" s="15">
        <f>$AB$5</f>
        <v>21941199.197171364</v>
      </c>
      <c r="EI5" s="15">
        <f>$AC$5</f>
        <v>1552966.273971956</v>
      </c>
      <c r="EJ5" s="15">
        <f>$AD$5</f>
        <v>113297.38475318</v>
      </c>
      <c r="EK5" s="15">
        <f>$AE$5</f>
        <v>8653.5311359999996</v>
      </c>
      <c r="EL5" s="54">
        <f>$AS$5</f>
        <v>2172.69</v>
      </c>
      <c r="EM5" s="3">
        <f>$AG$5</f>
        <v>68</v>
      </c>
      <c r="EN5" s="3">
        <f>$AH$5</f>
        <v>10</v>
      </c>
      <c r="EP5" s="15">
        <f>$Y$5</f>
        <v>68848950316.716461</v>
      </c>
      <c r="EQ5" s="15">
        <f>$Z$5</f>
        <v>4641842510.9614477</v>
      </c>
      <c r="ER5" s="15">
        <f>$AA$5</f>
        <v>316660226.45608515</v>
      </c>
      <c r="ES5" s="15">
        <f>$AB$5</f>
        <v>21941199.197171364</v>
      </c>
      <c r="ET5" s="15">
        <f>$AC$5</f>
        <v>1552966.273971956</v>
      </c>
      <c r="EU5" s="15">
        <f>$AD$5</f>
        <v>113297.38475318</v>
      </c>
      <c r="EV5" s="15">
        <f>$AE$5</f>
        <v>8653.5311359999996</v>
      </c>
      <c r="EW5" s="3">
        <f>$AF$5</f>
        <v>713.20219999999995</v>
      </c>
      <c r="EX5" s="54">
        <f>$AS$5</f>
        <v>2172.69</v>
      </c>
      <c r="EY5" s="3">
        <f>$AH$5</f>
        <v>10</v>
      </c>
      <c r="FA5" s="15">
        <f>$Y$5</f>
        <v>68848950316.716461</v>
      </c>
      <c r="FB5" s="15">
        <f>$Z$5</f>
        <v>4641842510.9614477</v>
      </c>
      <c r="FC5" s="15">
        <f>$AA$5</f>
        <v>316660226.45608515</v>
      </c>
      <c r="FD5" s="15">
        <f>$AB$5</f>
        <v>21941199.197171364</v>
      </c>
      <c r="FE5" s="15">
        <f>$AC$5</f>
        <v>1552966.273971956</v>
      </c>
      <c r="FF5" s="15">
        <f>$AD$5</f>
        <v>113297.38475318</v>
      </c>
      <c r="FG5" s="15">
        <f>$AE$5</f>
        <v>8653.5311359999996</v>
      </c>
      <c r="FH5" s="3">
        <f>$AF$5</f>
        <v>713.20219999999995</v>
      </c>
      <c r="FI5" s="3">
        <f>$AG$5</f>
        <v>68</v>
      </c>
      <c r="FJ5" s="54">
        <f>$AS$5</f>
        <v>2172.69</v>
      </c>
      <c r="FU5" s="3" t="e">
        <f ca="1">EL4/BB4</f>
        <v>#NAME?</v>
      </c>
      <c r="FW5" s="6"/>
      <c r="FX5" s="3" t="e">
        <f ca="1">EK4/BA4</f>
        <v>#NAME?</v>
      </c>
      <c r="FZ5" s="6"/>
      <c r="GA5" s="3" t="e">
        <f ca="1">EJ4/AZ4</f>
        <v>#NAME?</v>
      </c>
      <c r="GD5" s="3" t="e">
        <f ca="1">DX4/AY4</f>
        <v>#NAME?</v>
      </c>
      <c r="GG5" s="3" t="e">
        <f ca="1">DL4/AX4</f>
        <v>#NAME?</v>
      </c>
      <c r="GJ5" s="3" t="e">
        <f ca="1">CZ4/AW4</f>
        <v>#NAME?</v>
      </c>
      <c r="GM5" s="3" t="e">
        <f ca="1">CN4/AV4</f>
        <v>#NAME?</v>
      </c>
      <c r="GP5" s="3" t="e">
        <f ca="1">CB4/AU4</f>
        <v>#NAME?</v>
      </c>
      <c r="GR5" s="6" t="s">
        <v>23</v>
      </c>
      <c r="GS5" s="55" t="e">
        <f ca="1">AVERAGE($N$6:$N$15)</f>
        <v>#NAME?</v>
      </c>
      <c r="GT5" s="55" t="e">
        <f ca="1">AVERAGE($M$6:$M$15)</f>
        <v>#NAME?</v>
      </c>
      <c r="GU5" s="55" t="e">
        <f ca="1">AVERAGE($L$6:$L$15)</f>
        <v>#NAME?</v>
      </c>
      <c r="GV5" s="55" t="e">
        <f ca="1">AVERAGE($K$6:$K$15)</f>
        <v>#NAME?</v>
      </c>
      <c r="GW5" s="55" t="e">
        <f ca="1">AVERAGE($J$6:$J$15)</f>
        <v>#NAME?</v>
      </c>
      <c r="GX5" s="55" t="e">
        <f ca="1">AVERAGE($I$6:$I$15)</f>
        <v>#NAME?</v>
      </c>
      <c r="GY5" s="55" t="e">
        <f ca="1">AVERAGE($H$6:$H$15)</f>
        <v>#NAME?</v>
      </c>
      <c r="GZ5" s="55" t="e">
        <f ca="1">AVERAGE($G$6:$G$15)</f>
        <v>#NAME?</v>
      </c>
      <c r="HA5" s="55" t="e">
        <f ca="1">AVERAGE($F$6:$F$15)</f>
        <v>#NAME?</v>
      </c>
      <c r="HB5" s="55">
        <f>AVERAGE(AS6:AS15)</f>
        <v>217.26900000000001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 ht="15">
      <c r="A6" s="33">
        <f>COUNT(D6)/$B$4*$B$1</f>
        <v>1</v>
      </c>
      <c r="B6" s="3">
        <v>1</v>
      </c>
      <c r="C6" s="3">
        <f>D6</f>
        <v>0</v>
      </c>
      <c r="D6" s="4">
        <f>SALIDA!D6</f>
        <v>0</v>
      </c>
      <c r="E6" s="59">
        <f>SALIDA!E6</f>
        <v>153.66999999999999</v>
      </c>
      <c r="F6" s="20" t="e">
        <f t="shared" ref="F6:F40" ca="1" si="13">$FO$3*C6+$FO$9</f>
        <v>#NAME?</v>
      </c>
      <c r="G6" s="20" t="e">
        <f t="shared" ref="G6:G40" ca="1" si="14">$FU$5*POWER(C6,2)+$FU$17*C6+$FU$30</f>
        <v>#NAME?</v>
      </c>
      <c r="H6" s="20" t="e">
        <f t="shared" ref="H6:H40" ca="1" si="15">$FX$3*POWER(C6,3)+$FX$5*POWER(C6,2)+$FX$7*C6+$FX$9</f>
        <v>#NAME?</v>
      </c>
      <c r="I6" s="20" t="e">
        <f t="shared" ref="I6:I40" ca="1" si="16">$GA$3*POWER(C6,4)+$GA$4*POWER(C6,3)+$GA$5*POWER(C6,2)+$GA$6*C6+$GA$7</f>
        <v>#NAME?</v>
      </c>
      <c r="J6" s="20" t="e">
        <f t="shared" ref="J6:J40" ca="1" si="17">$GD$3*POWER(C6,5)+$GD$4*POWER(C6,4)+$GD$5*POWER(C6,3)+$GD$6*POWER(C6,2)+$GD$7*C6+$GD$8</f>
        <v>#NAME?</v>
      </c>
      <c r="K6" s="20" t="e">
        <f t="shared" ref="K6:K40" ca="1" si="18">$GG$3*POWER(C6,6)+$GG$4*POWER(C6,5)+$GG$5*POWER(C6,4)+$GG$6*POWER(C6,3)+$GG$7*POWER(C6,2)+$GG$8*C6+$GG$9</f>
        <v>#NAME?</v>
      </c>
      <c r="L6" s="20" t="e">
        <f t="shared" ref="L6:L40" ca="1" si="19">$GJ$3*POWER(C6,7)+$GJ$4*POWER(C6,6)+$GJ$5*POWER(C6,5)+$GJ$6*POWER(C6,4)+$GJ$7*POWER(C6,3)+$GJ$8*POWER(C6,2)+$GJ$9*C6+$GJ$10</f>
        <v>#NAME?</v>
      </c>
      <c r="M6" s="20" t="e">
        <f t="shared" ref="M6:M40" ca="1" si="20">$GM$3*POWER(C6,8)+$GM$4*POWER(C6,7)+$GM$5*POWER(C6,6)+$GM$6*POWER(C6,5)+$GM$7*POWER(C6,4)+$GM$8*POWER(C6,3)+$GM$9*POWER(C6,2)+$GM$10*C6+$GM$11</f>
        <v>#NAME?</v>
      </c>
      <c r="N6" s="20" t="e">
        <f t="shared" ref="N6:N40" ca="1" si="21">$GP$3*POWER(C6,9)+$GP$4*POWER(C6,8)+$GP$5*POWER(C6,7)+$GP$6*POWER(C6,6)+$GP$7*POWER(C6,5)+$GP$8*POWER(C6,4)+$GP$9*POWER(C6,3)+$GP$10*POWER(C6,2)+$GP$11*C6+$GP$12</f>
        <v>#NAME?</v>
      </c>
      <c r="P6" s="21">
        <f t="shared" ref="P6:AE15" si="22">POWER($C6,P$1)</f>
        <v>0</v>
      </c>
      <c r="Q6" s="21">
        <f t="shared" si="22"/>
        <v>0</v>
      </c>
      <c r="R6" s="21">
        <f t="shared" si="22"/>
        <v>0</v>
      </c>
      <c r="S6" s="21">
        <f t="shared" si="22"/>
        <v>0</v>
      </c>
      <c r="T6" s="21">
        <f t="shared" si="22"/>
        <v>0</v>
      </c>
      <c r="U6" s="21">
        <f t="shared" si="22"/>
        <v>0</v>
      </c>
      <c r="V6" s="21">
        <f t="shared" si="22"/>
        <v>0</v>
      </c>
      <c r="W6" s="21">
        <f t="shared" si="22"/>
        <v>0</v>
      </c>
      <c r="X6" s="21">
        <f t="shared" si="22"/>
        <v>0</v>
      </c>
      <c r="Y6" s="21">
        <f t="shared" si="22"/>
        <v>0</v>
      </c>
      <c r="Z6" s="21">
        <f t="shared" si="22"/>
        <v>0</v>
      </c>
      <c r="AA6" s="21">
        <f t="shared" si="22"/>
        <v>0</v>
      </c>
      <c r="AB6" s="21">
        <f t="shared" si="22"/>
        <v>0</v>
      </c>
      <c r="AC6" s="21">
        <f t="shared" si="22"/>
        <v>0</v>
      </c>
      <c r="AD6" s="21">
        <f t="shared" si="22"/>
        <v>0</v>
      </c>
      <c r="AE6" s="21">
        <f t="shared" si="22"/>
        <v>0</v>
      </c>
      <c r="AF6" s="21">
        <f t="shared" ref="AF6:AF15" si="23">POWER($C6,AF$1)</f>
        <v>0</v>
      </c>
      <c r="AG6" s="32">
        <f>C6</f>
        <v>0</v>
      </c>
      <c r="AH6" s="21">
        <f t="shared" ref="AH6:AH14" si="24">COUNT(C6)</f>
        <v>1</v>
      </c>
      <c r="AI6" s="22"/>
      <c r="AJ6" s="3">
        <f t="shared" ref="AJ6:AR14" si="25">PRODUCT(Y6,$AS6)</f>
        <v>0</v>
      </c>
      <c r="AK6" s="3">
        <f t="shared" si="25"/>
        <v>0</v>
      </c>
      <c r="AL6" s="3">
        <f t="shared" si="25"/>
        <v>0</v>
      </c>
      <c r="AM6" s="3">
        <f t="shared" si="25"/>
        <v>0</v>
      </c>
      <c r="AN6" s="3">
        <f t="shared" si="25"/>
        <v>0</v>
      </c>
      <c r="AO6" s="3">
        <f t="shared" si="25"/>
        <v>0</v>
      </c>
      <c r="AP6" s="3">
        <f t="shared" si="25"/>
        <v>0</v>
      </c>
      <c r="AQ6" s="3">
        <f t="shared" si="25"/>
        <v>0</v>
      </c>
      <c r="AR6" s="3">
        <f t="shared" si="25"/>
        <v>0</v>
      </c>
      <c r="AS6" s="3">
        <f t="shared" ref="AS6:AS14" si="26">E6</f>
        <v>153.66999999999999</v>
      </c>
      <c r="AU6" s="15">
        <f>$X$5</f>
        <v>1030519435105.9657</v>
      </c>
      <c r="AV6" s="15">
        <f>$Y$5</f>
        <v>68848950316.716461</v>
      </c>
      <c r="AW6" s="15">
        <f>$Z$5</f>
        <v>4641842510.9614477</v>
      </c>
      <c r="AX6" s="15">
        <f>$AA$5</f>
        <v>316660226.45608515</v>
      </c>
      <c r="AY6" s="15">
        <f>$AB$5</f>
        <v>21941199.197171364</v>
      </c>
      <c r="AZ6" s="15">
        <f>$AC$5</f>
        <v>1552966.273971956</v>
      </c>
      <c r="BA6" s="15">
        <f>$AD$5</f>
        <v>113297.38475318</v>
      </c>
      <c r="BB6" s="3">
        <f>$AE$5</f>
        <v>8653.5311359999996</v>
      </c>
      <c r="BC6" s="3">
        <f>$AF$5</f>
        <v>713.20219999999995</v>
      </c>
      <c r="BD6" s="3">
        <f>$AG$5</f>
        <v>68</v>
      </c>
      <c r="BF6" s="54">
        <f>$AR$5</f>
        <v>17598.122200000002</v>
      </c>
      <c r="BG6" s="15">
        <f>$Y$5</f>
        <v>68848950316.716461</v>
      </c>
      <c r="BH6" s="15">
        <f>$Z$5</f>
        <v>4641842510.9614477</v>
      </c>
      <c r="BI6" s="15">
        <f>$AA$5</f>
        <v>316660226.45608515</v>
      </c>
      <c r="BJ6" s="15">
        <f>$AB$5</f>
        <v>21941199.197171364</v>
      </c>
      <c r="BK6" s="15">
        <f>$AC$5</f>
        <v>1552966.273971956</v>
      </c>
      <c r="BL6" s="15">
        <f>$AD$5</f>
        <v>113297.38475318</v>
      </c>
      <c r="BM6" s="3">
        <f>$AE$5</f>
        <v>8653.5311359999996</v>
      </c>
      <c r="BN6" s="3">
        <f>$AF$5</f>
        <v>713.20219999999995</v>
      </c>
      <c r="BO6" s="3">
        <f>$AG$5</f>
        <v>68</v>
      </c>
      <c r="BQ6" s="15">
        <f>$X$5</f>
        <v>1030519435105.9657</v>
      </c>
      <c r="BR6" s="54">
        <f>$AR$5</f>
        <v>17598.122200000002</v>
      </c>
      <c r="BS6" s="15">
        <f>$Z$5</f>
        <v>4641842510.9614477</v>
      </c>
      <c r="BT6" s="15">
        <f>$AA$5</f>
        <v>316660226.45608515</v>
      </c>
      <c r="BU6" s="15">
        <f>$AB$5</f>
        <v>21941199.197171364</v>
      </c>
      <c r="BV6" s="15">
        <f>$AC$5</f>
        <v>1552966.273971956</v>
      </c>
      <c r="BW6" s="15">
        <f>$AD$5</f>
        <v>113297.38475318</v>
      </c>
      <c r="BX6" s="3">
        <f>$AE$5</f>
        <v>8653.5311359999996</v>
      </c>
      <c r="BY6" s="3">
        <f>$AF$5</f>
        <v>713.20219999999995</v>
      </c>
      <c r="BZ6" s="3">
        <f>$AG$5</f>
        <v>68</v>
      </c>
      <c r="CB6" s="15">
        <f>$X$5</f>
        <v>1030519435105.9657</v>
      </c>
      <c r="CC6" s="53">
        <f>$Y$5</f>
        <v>68848950316.716461</v>
      </c>
      <c r="CD6" s="54">
        <f>$AR$5</f>
        <v>17598.122200000002</v>
      </c>
      <c r="CE6" s="15">
        <f>$AA$5</f>
        <v>316660226.45608515</v>
      </c>
      <c r="CF6" s="15">
        <f>$AB$5</f>
        <v>21941199.197171364</v>
      </c>
      <c r="CG6" s="15">
        <f>$AC$5</f>
        <v>1552966.273971956</v>
      </c>
      <c r="CH6" s="15">
        <f>$AD$5</f>
        <v>113297.38475318</v>
      </c>
      <c r="CI6" s="3">
        <f>$AE$5</f>
        <v>8653.5311359999996</v>
      </c>
      <c r="CJ6" s="3">
        <f>$AF$5</f>
        <v>713.20219999999995</v>
      </c>
      <c r="CK6" s="3">
        <f>$AG$5</f>
        <v>68</v>
      </c>
      <c r="CM6" s="15">
        <f>$X$5</f>
        <v>1030519435105.9657</v>
      </c>
      <c r="CN6" s="15">
        <f>$Y$5</f>
        <v>68848950316.716461</v>
      </c>
      <c r="CO6" s="15">
        <f>$Z$5</f>
        <v>4641842510.9614477</v>
      </c>
      <c r="CP6" s="54">
        <f>$AR$5</f>
        <v>17598.122200000002</v>
      </c>
      <c r="CQ6" s="15">
        <f>$AB$5</f>
        <v>21941199.197171364</v>
      </c>
      <c r="CR6" s="15">
        <f>$AC$5</f>
        <v>1552966.273971956</v>
      </c>
      <c r="CS6" s="15">
        <f>$AD$5</f>
        <v>113297.38475318</v>
      </c>
      <c r="CT6" s="3">
        <f>$AE$5</f>
        <v>8653.5311359999996</v>
      </c>
      <c r="CU6" s="3">
        <f>$AF$5</f>
        <v>713.20219999999995</v>
      </c>
      <c r="CV6" s="3">
        <f>$AG$5</f>
        <v>68</v>
      </c>
      <c r="CX6" s="15">
        <f>$X$5</f>
        <v>1030519435105.9657</v>
      </c>
      <c r="CY6" s="15">
        <f>$Y$5</f>
        <v>68848950316.716461</v>
      </c>
      <c r="CZ6" s="15">
        <f>$Z$5</f>
        <v>4641842510.9614477</v>
      </c>
      <c r="DA6" s="15">
        <f>$AA$5</f>
        <v>316660226.45608515</v>
      </c>
      <c r="DB6" s="54">
        <f>$AR$5</f>
        <v>17598.122200000002</v>
      </c>
      <c r="DC6" s="15">
        <f>$AC$5</f>
        <v>1552966.273971956</v>
      </c>
      <c r="DD6" s="15">
        <f>$AD$5</f>
        <v>113297.38475318</v>
      </c>
      <c r="DE6" s="3">
        <f>$AE$5</f>
        <v>8653.5311359999996</v>
      </c>
      <c r="DF6" s="3">
        <f>$AF$5</f>
        <v>713.20219999999995</v>
      </c>
      <c r="DG6" s="3">
        <f>$AG$5</f>
        <v>68</v>
      </c>
      <c r="DI6" s="15">
        <f>$X$5</f>
        <v>1030519435105.9657</v>
      </c>
      <c r="DJ6" s="15">
        <f>$Y$5</f>
        <v>68848950316.716461</v>
      </c>
      <c r="DK6" s="15">
        <f>$Z$5</f>
        <v>4641842510.9614477</v>
      </c>
      <c r="DL6" s="15">
        <f>$AA$5</f>
        <v>316660226.45608515</v>
      </c>
      <c r="DM6" s="15">
        <f>$AB$5</f>
        <v>21941199.197171364</v>
      </c>
      <c r="DN6" s="54">
        <f>$AR$5</f>
        <v>17598.122200000002</v>
      </c>
      <c r="DO6" s="15">
        <f>$AD$5</f>
        <v>113297.38475318</v>
      </c>
      <c r="DP6" s="3">
        <f>$AE$5</f>
        <v>8653.5311359999996</v>
      </c>
      <c r="DQ6" s="3">
        <f>$AF$5</f>
        <v>713.20219999999995</v>
      </c>
      <c r="DR6" s="3">
        <f>$AG$5</f>
        <v>68</v>
      </c>
      <c r="DT6" s="15">
        <f>$X$5</f>
        <v>1030519435105.9657</v>
      </c>
      <c r="DU6" s="15">
        <f>$Y$5</f>
        <v>68848950316.716461</v>
      </c>
      <c r="DV6" s="15">
        <f>$Z$5</f>
        <v>4641842510.9614477</v>
      </c>
      <c r="DW6" s="15">
        <f>$AA$5</f>
        <v>316660226.45608515</v>
      </c>
      <c r="DX6" s="15">
        <f>$AB$5</f>
        <v>21941199.197171364</v>
      </c>
      <c r="DY6" s="15">
        <f>$AC$5</f>
        <v>1552966.273971956</v>
      </c>
      <c r="DZ6" s="54">
        <f>$AR$5</f>
        <v>17598.122200000002</v>
      </c>
      <c r="EA6" s="3">
        <f>$AE$5</f>
        <v>8653.5311359999996</v>
      </c>
      <c r="EB6" s="3">
        <f>$AF$5</f>
        <v>713.20219999999995</v>
      </c>
      <c r="EC6" s="3">
        <f>$AG$5</f>
        <v>68</v>
      </c>
      <c r="EE6" s="15">
        <f>$X$5</f>
        <v>1030519435105.9657</v>
      </c>
      <c r="EF6" s="15">
        <f>$Y$5</f>
        <v>68848950316.716461</v>
      </c>
      <c r="EG6" s="15">
        <f>$Z$5</f>
        <v>4641842510.9614477</v>
      </c>
      <c r="EH6" s="15">
        <f>$AA$5</f>
        <v>316660226.45608515</v>
      </c>
      <c r="EI6" s="15">
        <f>$AB$5</f>
        <v>21941199.197171364</v>
      </c>
      <c r="EJ6" s="15">
        <f>$AC$5</f>
        <v>1552966.273971956</v>
      </c>
      <c r="EK6" s="15">
        <f>$AD$5</f>
        <v>113297.38475318</v>
      </c>
      <c r="EL6" s="54">
        <f>$AR$5</f>
        <v>17598.122200000002</v>
      </c>
      <c r="EM6" s="3">
        <f>$AF$5</f>
        <v>713.20219999999995</v>
      </c>
      <c r="EN6" s="3">
        <f>$AG$5</f>
        <v>68</v>
      </c>
      <c r="EP6" s="15">
        <f>$X$5</f>
        <v>1030519435105.9657</v>
      </c>
      <c r="EQ6" s="15">
        <f>$Y$5</f>
        <v>68848950316.716461</v>
      </c>
      <c r="ER6" s="15">
        <f>$Z$5</f>
        <v>4641842510.9614477</v>
      </c>
      <c r="ES6" s="15">
        <f>$AA$5</f>
        <v>316660226.45608515</v>
      </c>
      <c r="ET6" s="15">
        <f>$AB$5</f>
        <v>21941199.197171364</v>
      </c>
      <c r="EU6" s="15">
        <f>$AC$5</f>
        <v>1552966.273971956</v>
      </c>
      <c r="EV6" s="15">
        <f>$AD$5</f>
        <v>113297.38475318</v>
      </c>
      <c r="EW6" s="3">
        <f>$AE$5</f>
        <v>8653.5311359999996</v>
      </c>
      <c r="EX6" s="54">
        <f>$AR$5</f>
        <v>17598.122200000002</v>
      </c>
      <c r="EY6" s="3">
        <f>$AG$5</f>
        <v>68</v>
      </c>
      <c r="FA6" s="15">
        <f>$X$5</f>
        <v>1030519435105.9657</v>
      </c>
      <c r="FB6" s="15">
        <f>$Y$5</f>
        <v>68848950316.716461</v>
      </c>
      <c r="FC6" s="15">
        <f>$Z$5</f>
        <v>4641842510.9614477</v>
      </c>
      <c r="FD6" s="15">
        <f>$AA$5</f>
        <v>316660226.45608515</v>
      </c>
      <c r="FE6" s="15">
        <f>$AB$5</f>
        <v>21941199.197171364</v>
      </c>
      <c r="FF6" s="15">
        <f>$AC$5</f>
        <v>1552966.273971956</v>
      </c>
      <c r="FG6" s="15">
        <f>$AD$5</f>
        <v>113297.38475318</v>
      </c>
      <c r="FH6" s="3">
        <f>$AE$5</f>
        <v>8653.5311359999996</v>
      </c>
      <c r="FI6" s="3">
        <f>$AF$5</f>
        <v>713.20219999999995</v>
      </c>
      <c r="FJ6" s="54">
        <f>$AR$5</f>
        <v>17598.122200000002</v>
      </c>
      <c r="FZ6" s="6"/>
      <c r="GA6" s="3" t="e">
        <f ca="1">EU4/AZ4</f>
        <v>#NAME?</v>
      </c>
      <c r="GD6" s="3" t="e">
        <f ca="1">EI4/AY4</f>
        <v>#NAME?</v>
      </c>
      <c r="GG6" s="3" t="e">
        <f ca="1">DW4/AX4</f>
        <v>#NAME?</v>
      </c>
      <c r="GJ6" s="3" t="e">
        <f ca="1">DK4/AW4</f>
        <v>#NAME?</v>
      </c>
      <c r="GM6" s="3" t="e">
        <f ca="1">CY4/AV4</f>
        <v>#NAME?</v>
      </c>
      <c r="GP6" s="3" t="e">
        <f ca="1">CM4/AU4</f>
        <v>#NAME?</v>
      </c>
      <c r="GS6" s="3" t="e">
        <f t="shared" ref="GS6:GS14" ca="1" si="27">POWER(N6-$GS$5,2)</f>
        <v>#NAME?</v>
      </c>
      <c r="GT6" s="3" t="e">
        <f t="shared" ref="GT6:GT14" ca="1" si="28">POWER(M6-$GT$5,2)</f>
        <v>#NAME?</v>
      </c>
      <c r="GU6" s="3" t="e">
        <f t="shared" ref="GU6:GU14" ca="1" si="29">POWER(L6-$GU$5,2)</f>
        <v>#NAME?</v>
      </c>
      <c r="GV6" s="3" t="e">
        <f t="shared" ref="GV6:GV14" ca="1" si="30">POWER(K6-$GV$5,2)</f>
        <v>#NAME?</v>
      </c>
      <c r="GW6" s="3" t="e">
        <f t="shared" ref="GW6:GW14" ca="1" si="31">POWER(J6-$GW$5,2)</f>
        <v>#NAME?</v>
      </c>
      <c r="GX6" s="3" t="e">
        <f t="shared" ref="GX6:GX14" ca="1" si="32">POWER(I6-$GX$5,2)</f>
        <v>#NAME?</v>
      </c>
      <c r="GY6" s="3" t="e">
        <f t="shared" ref="GY6:GY14" ca="1" si="33">POWER(H6-$GY$5,2)</f>
        <v>#NAME?</v>
      </c>
      <c r="GZ6" s="3" t="e">
        <f t="shared" ref="GZ6:GZ14" ca="1" si="34">POWER(G6-$GZ$5,2)</f>
        <v>#NAME?</v>
      </c>
      <c r="HA6" s="3" t="e">
        <f t="shared" ref="HA6:HA14" ca="1" si="35">POWER(F6-$HA$5,2)</f>
        <v>#NAME?</v>
      </c>
      <c r="HB6" s="3">
        <f>POWER(AS6-$HB$5,2)</f>
        <v>4044.8328010000023</v>
      </c>
      <c r="HD6" s="17">
        <f>$D$6</f>
        <v>0</v>
      </c>
      <c r="HE6" s="23" t="e">
        <f t="shared" ref="HE6:HM13" ca="1" si="36">1-ABS($E6-F6)/$E6</f>
        <v>#NAME?</v>
      </c>
      <c r="HF6" s="23" t="e">
        <f t="shared" ca="1" si="36"/>
        <v>#NAME?</v>
      </c>
      <c r="HG6" s="23" t="e">
        <f t="shared" ca="1" si="36"/>
        <v>#NAME?</v>
      </c>
      <c r="HH6" s="23" t="e">
        <f t="shared" ca="1" si="36"/>
        <v>#NAME?</v>
      </c>
      <c r="HI6" s="23" t="e">
        <f t="shared" ca="1" si="36"/>
        <v>#NAME?</v>
      </c>
      <c r="HJ6" s="23" t="e">
        <f t="shared" ca="1" si="36"/>
        <v>#NAME?</v>
      </c>
      <c r="HK6" s="23" t="e">
        <f t="shared" ca="1" si="36"/>
        <v>#NAME?</v>
      </c>
      <c r="HL6" s="23" t="e">
        <f t="shared" ca="1" si="36"/>
        <v>#NAME?</v>
      </c>
      <c r="HM6" s="23" t="e">
        <f t="shared" ca="1" si="36"/>
        <v>#NAME?</v>
      </c>
      <c r="HO6" s="17">
        <f>$D$6</f>
        <v>0</v>
      </c>
      <c r="HP6" s="24" t="e">
        <f ca="1">HE6/MAX(HE6:HM6)</f>
        <v>#NAME?</v>
      </c>
      <c r="HQ6" s="24" t="e">
        <f ca="1">HF6/MAX(HE6:HM6)</f>
        <v>#NAME?</v>
      </c>
      <c r="HR6" s="24" t="e">
        <f ca="1">HG6/MAX(HE6:HM6)</f>
        <v>#NAME?</v>
      </c>
      <c r="HS6" s="24" t="e">
        <f ca="1">HH6/MAX(HE6:HM6)</f>
        <v>#NAME?</v>
      </c>
      <c r="HT6" s="24" t="e">
        <f ca="1">HI6/MAX(HE6:HM6)</f>
        <v>#NAME?</v>
      </c>
      <c r="HU6" s="24" t="e">
        <f ca="1">HJ6/MAX(HE6:HM6)</f>
        <v>#NAME?</v>
      </c>
      <c r="HV6" s="24" t="e">
        <f ca="1">HK6/MAX(HE6:HM6)</f>
        <v>#NAME?</v>
      </c>
      <c r="HW6" s="24" t="e">
        <f ca="1">HL6/MAX(HE6:HM6)</f>
        <v>#NAME?</v>
      </c>
      <c r="HX6" s="24" t="e">
        <f ca="1">HM6/MAX(HE6:HM6)</f>
        <v>#NAME?</v>
      </c>
      <c r="HZ6" s="17">
        <f>$D$6</f>
        <v>0</v>
      </c>
      <c r="IA6" s="24" t="e">
        <f t="shared" ref="IA6:II12" ca="1" si="37">IF(OR(ABS(F14-$E$13)&gt;$IA$4*(HP6/SUMIFS($HP6:$HX6,$HP6:$HX6,"&gt;=0",$HP6:$HX6,"&lt;=1")+F$4/SUMIFS($F$4:$N$4,$F$4:$N$4,"&gt;=0",$F$4:$N$4,"&lt;=1")),F14&lt;0),0,F$4/SUMIFS($F$4:$N$4,$F$4:$N$4,"&gt;=0",$F$4:$N$4,"&lt;=1"))</f>
        <v>#NAME?</v>
      </c>
      <c r="IB6" s="24" t="e">
        <f t="shared" ca="1" si="37"/>
        <v>#NAME?</v>
      </c>
      <c r="IC6" s="24" t="e">
        <f t="shared" ca="1" si="37"/>
        <v>#NAME?</v>
      </c>
      <c r="ID6" s="24" t="e">
        <f t="shared" ca="1" si="37"/>
        <v>#NAME?</v>
      </c>
      <c r="IE6" s="24" t="e">
        <f t="shared" ca="1" si="37"/>
        <v>#NAME?</v>
      </c>
      <c r="IF6" s="24" t="e">
        <f t="shared" ca="1" si="37"/>
        <v>#NAME?</v>
      </c>
      <c r="IG6" s="24" t="e">
        <f t="shared" ca="1" si="37"/>
        <v>#NAME?</v>
      </c>
      <c r="IH6" s="24" t="e">
        <f t="shared" ca="1" si="37"/>
        <v>#NAME?</v>
      </c>
      <c r="II6" s="24" t="e">
        <f t="shared" ca="1" si="37"/>
        <v>#NAME?</v>
      </c>
      <c r="IK6" s="17">
        <f>$D$6</f>
        <v>0</v>
      </c>
      <c r="IL6" s="24" t="e">
        <f ca="1">IF(AND(HP6&gt;75%,HP6&lt;1),HP6*IA6,0)</f>
        <v>#NAME?</v>
      </c>
      <c r="IM6" s="24" t="e">
        <f t="shared" ref="IM6:IT13" ca="1" si="38">IF(AND(HQ6&gt;75%,HQ6&lt;1),HQ6*IB6,0)</f>
        <v>#NAME?</v>
      </c>
      <c r="IN6" s="24" t="e">
        <f t="shared" ca="1" si="38"/>
        <v>#NAME?</v>
      </c>
      <c r="IO6" s="24" t="e">
        <f t="shared" ca="1" si="38"/>
        <v>#NAME?</v>
      </c>
      <c r="IP6" s="24" t="e">
        <f t="shared" ca="1" si="38"/>
        <v>#NAME?</v>
      </c>
      <c r="IQ6" s="24" t="e">
        <f t="shared" ca="1" si="38"/>
        <v>#NAME?</v>
      </c>
      <c r="IR6" s="24" t="e">
        <f t="shared" ca="1" si="38"/>
        <v>#NAME?</v>
      </c>
      <c r="IS6" s="24" t="e">
        <f t="shared" ca="1" si="38"/>
        <v>#NAME?</v>
      </c>
      <c r="IT6" s="24" t="e">
        <f t="shared" ca="1" si="38"/>
        <v>#NAME?</v>
      </c>
      <c r="IV6" s="17">
        <f>$D$6</f>
        <v>0</v>
      </c>
      <c r="IW6" s="24">
        <f ca="1">IFERROR(IL6/SUM($IL6:$IT6),0)</f>
        <v>0</v>
      </c>
      <c r="IX6" s="24">
        <f t="shared" ref="IX6:JE13" ca="1" si="39">IFERROR(IM6/SUM($IL6:$IT6),0)</f>
        <v>0</v>
      </c>
      <c r="IY6" s="24">
        <f t="shared" ca="1" si="39"/>
        <v>0</v>
      </c>
      <c r="IZ6" s="24">
        <f t="shared" ca="1" si="39"/>
        <v>0</v>
      </c>
      <c r="JA6" s="24">
        <f t="shared" ca="1" si="39"/>
        <v>0</v>
      </c>
      <c r="JB6" s="24">
        <f t="shared" ca="1" si="39"/>
        <v>0</v>
      </c>
      <c r="JC6" s="24">
        <f t="shared" ca="1" si="39"/>
        <v>0</v>
      </c>
      <c r="JD6" s="24">
        <f t="shared" ca="1" si="39"/>
        <v>0</v>
      </c>
      <c r="JE6" s="24">
        <f t="shared" ca="1" si="39"/>
        <v>0</v>
      </c>
    </row>
    <row r="7" spans="1:265" ht="15">
      <c r="A7" s="33">
        <f>COUNT($D$6:D7)/$B$4*$B$1</f>
        <v>2</v>
      </c>
      <c r="B7" s="3">
        <f t="shared" ref="B7:B12" si="40">B6+1</f>
        <v>2</v>
      </c>
      <c r="C7" s="3">
        <f t="shared" ref="C7:C15" si="41">D7</f>
        <v>1.07</v>
      </c>
      <c r="D7" s="4">
        <f>SALIDA!D7</f>
        <v>1.07</v>
      </c>
      <c r="E7" s="59">
        <f>SALIDA!E7</f>
        <v>149.66999999999999</v>
      </c>
      <c r="F7" s="20" t="e">
        <f t="shared" ca="1" si="13"/>
        <v>#NAME?</v>
      </c>
      <c r="G7" s="20" t="e">
        <f t="shared" ca="1" si="14"/>
        <v>#NAME?</v>
      </c>
      <c r="H7" s="20" t="e">
        <f t="shared" ca="1" si="15"/>
        <v>#NAME?</v>
      </c>
      <c r="I7" s="20" t="e">
        <f t="shared" ca="1" si="16"/>
        <v>#NAME?</v>
      </c>
      <c r="J7" s="20" t="e">
        <f t="shared" ca="1" si="17"/>
        <v>#NAME?</v>
      </c>
      <c r="K7" s="20" t="e">
        <f t="shared" ca="1" si="18"/>
        <v>#NAME?</v>
      </c>
      <c r="L7" s="20" t="e">
        <f t="shared" ca="1" si="19"/>
        <v>#NAME?</v>
      </c>
      <c r="M7" s="20" t="e">
        <f t="shared" ca="1" si="20"/>
        <v>#NAME?</v>
      </c>
      <c r="N7" s="20" t="e">
        <f t="shared" ca="1" si="21"/>
        <v>#NAME?</v>
      </c>
      <c r="P7" s="21">
        <f t="shared" si="22"/>
        <v>3.3799322757325352</v>
      </c>
      <c r="Q7" s="21">
        <f t="shared" si="22"/>
        <v>3.1588152109649861</v>
      </c>
      <c r="R7" s="21">
        <f t="shared" si="22"/>
        <v>2.9521637485654075</v>
      </c>
      <c r="S7" s="21">
        <f t="shared" si="22"/>
        <v>2.7590315407153345</v>
      </c>
      <c r="T7" s="21">
        <f t="shared" si="22"/>
        <v>2.5785341502012469</v>
      </c>
      <c r="U7" s="21">
        <f t="shared" si="22"/>
        <v>2.4098450001880813</v>
      </c>
      <c r="V7" s="21">
        <f t="shared" si="22"/>
        <v>2.2521915889608235</v>
      </c>
      <c r="W7" s="21">
        <f t="shared" si="22"/>
        <v>2.1048519522998355</v>
      </c>
      <c r="X7" s="21">
        <f t="shared" si="22"/>
        <v>1.9671513572895656</v>
      </c>
      <c r="Y7" s="21">
        <f t="shared" si="22"/>
        <v>1.8384592124201549</v>
      </c>
      <c r="Z7" s="21">
        <f t="shared" si="22"/>
        <v>1.7181861798319202</v>
      </c>
      <c r="AA7" s="21">
        <f t="shared" si="22"/>
        <v>1.6057814764784302</v>
      </c>
      <c r="AB7" s="21">
        <f t="shared" si="22"/>
        <v>1.5007303518490001</v>
      </c>
      <c r="AC7" s="21">
        <f t="shared" si="22"/>
        <v>1.4025517307000002</v>
      </c>
      <c r="AD7" s="21">
        <f t="shared" si="22"/>
        <v>1.31079601</v>
      </c>
      <c r="AE7" s="21">
        <f t="shared" si="22"/>
        <v>1.2250430000000001</v>
      </c>
      <c r="AF7" s="21">
        <f t="shared" si="23"/>
        <v>1.1449</v>
      </c>
      <c r="AG7" s="32">
        <f t="shared" ref="AG7:AG14" si="42">C7</f>
        <v>1.07</v>
      </c>
      <c r="AH7" s="21">
        <f t="shared" si="24"/>
        <v>1</v>
      </c>
      <c r="AI7" s="22"/>
      <c r="AJ7" s="3">
        <f t="shared" si="25"/>
        <v>275.16219032292457</v>
      </c>
      <c r="AK7" s="3">
        <f t="shared" si="25"/>
        <v>257.16092553544348</v>
      </c>
      <c r="AL7" s="3">
        <f t="shared" si="25"/>
        <v>240.33731358452661</v>
      </c>
      <c r="AM7" s="3">
        <f t="shared" si="25"/>
        <v>224.61431176123983</v>
      </c>
      <c r="AN7" s="3">
        <f t="shared" si="25"/>
        <v>209.91991753386901</v>
      </c>
      <c r="AO7" s="3">
        <f t="shared" si="25"/>
        <v>196.18683881669998</v>
      </c>
      <c r="AP7" s="3">
        <f t="shared" si="25"/>
        <v>183.35218581000001</v>
      </c>
      <c r="AQ7" s="3">
        <f t="shared" si="25"/>
        <v>171.35718299999999</v>
      </c>
      <c r="AR7" s="3">
        <f t="shared" si="25"/>
        <v>160.14689999999999</v>
      </c>
      <c r="AS7" s="3">
        <f t="shared" si="26"/>
        <v>149.66999999999999</v>
      </c>
      <c r="AU7" s="15">
        <f>$W$5</f>
        <v>15535556882873.059</v>
      </c>
      <c r="AV7" s="15">
        <f>$X$5</f>
        <v>1030519435105.9657</v>
      </c>
      <c r="AW7" s="15">
        <f>$Y$5</f>
        <v>68848950316.716461</v>
      </c>
      <c r="AX7" s="15">
        <f>$Z$5</f>
        <v>4641842510.9614477</v>
      </c>
      <c r="AY7" s="15">
        <f>$AA$5</f>
        <v>316660226.45608515</v>
      </c>
      <c r="AZ7" s="15">
        <f>$AB$5</f>
        <v>21941199.197171364</v>
      </c>
      <c r="BA7" s="15">
        <f>$AC$5</f>
        <v>1552966.273971956</v>
      </c>
      <c r="BB7" s="3">
        <f>$AD$5</f>
        <v>113297.38475318</v>
      </c>
      <c r="BC7" s="3">
        <f>$AE$5</f>
        <v>8653.5311359999996</v>
      </c>
      <c r="BD7" s="3">
        <f>$AF$5</f>
        <v>713.20219999999995</v>
      </c>
      <c r="BF7" s="54">
        <f>$AQ$5</f>
        <v>198018.911272</v>
      </c>
      <c r="BG7" s="15">
        <f>$X$5</f>
        <v>1030519435105.9657</v>
      </c>
      <c r="BH7" s="15">
        <f>$Y$5</f>
        <v>68848950316.716461</v>
      </c>
      <c r="BI7" s="15">
        <f>$Z$5</f>
        <v>4641842510.9614477</v>
      </c>
      <c r="BJ7" s="15">
        <f>$AA$5</f>
        <v>316660226.45608515</v>
      </c>
      <c r="BK7" s="15">
        <f>$AB$5</f>
        <v>21941199.197171364</v>
      </c>
      <c r="BL7" s="15">
        <f>$AC$5</f>
        <v>1552966.273971956</v>
      </c>
      <c r="BM7" s="3">
        <f>$AD$5</f>
        <v>113297.38475318</v>
      </c>
      <c r="BN7" s="3">
        <f>$AE$5</f>
        <v>8653.5311359999996</v>
      </c>
      <c r="BO7" s="3">
        <f>$AF$5</f>
        <v>713.20219999999995</v>
      </c>
      <c r="BQ7" s="15">
        <f>$W$5</f>
        <v>15535556882873.059</v>
      </c>
      <c r="BR7" s="54">
        <f>$AQ$5</f>
        <v>198018.911272</v>
      </c>
      <c r="BS7" s="15">
        <f>$Y$5</f>
        <v>68848950316.716461</v>
      </c>
      <c r="BT7" s="15">
        <f>$Z$5</f>
        <v>4641842510.9614477</v>
      </c>
      <c r="BU7" s="15">
        <f>$AA$5</f>
        <v>316660226.45608515</v>
      </c>
      <c r="BV7" s="15">
        <f>$AB$5</f>
        <v>21941199.197171364</v>
      </c>
      <c r="BW7" s="15">
        <f>$AC$5</f>
        <v>1552966.273971956</v>
      </c>
      <c r="BX7" s="3">
        <f>$AD$5</f>
        <v>113297.38475318</v>
      </c>
      <c r="BY7" s="3">
        <f>$AE$5</f>
        <v>8653.5311359999996</v>
      </c>
      <c r="BZ7" s="3">
        <f>$AF$5</f>
        <v>713.20219999999995</v>
      </c>
      <c r="CB7" s="15">
        <f>$W$5</f>
        <v>15535556882873.059</v>
      </c>
      <c r="CC7" s="53">
        <f>$X$5</f>
        <v>1030519435105.9657</v>
      </c>
      <c r="CD7" s="54">
        <f>$AQ$5</f>
        <v>198018.911272</v>
      </c>
      <c r="CE7" s="15">
        <f>$Z$5</f>
        <v>4641842510.9614477</v>
      </c>
      <c r="CF7" s="15">
        <f>$AA$5</f>
        <v>316660226.45608515</v>
      </c>
      <c r="CG7" s="15">
        <f>$AB$5</f>
        <v>21941199.197171364</v>
      </c>
      <c r="CH7" s="15">
        <f>$AC$5</f>
        <v>1552966.273971956</v>
      </c>
      <c r="CI7" s="3">
        <f>$AD$5</f>
        <v>113297.38475318</v>
      </c>
      <c r="CJ7" s="3">
        <f>$AE$5</f>
        <v>8653.5311359999996</v>
      </c>
      <c r="CK7" s="3">
        <f>$AF$5</f>
        <v>713.20219999999995</v>
      </c>
      <c r="CM7" s="15">
        <f>$W$5</f>
        <v>15535556882873.059</v>
      </c>
      <c r="CN7" s="15">
        <f>$X$5</f>
        <v>1030519435105.9657</v>
      </c>
      <c r="CO7" s="15">
        <f>$Y$5</f>
        <v>68848950316.716461</v>
      </c>
      <c r="CP7" s="54">
        <f>$AQ$5</f>
        <v>198018.911272</v>
      </c>
      <c r="CQ7" s="15">
        <f>$AA$5</f>
        <v>316660226.45608515</v>
      </c>
      <c r="CR7" s="15">
        <f>$AB$5</f>
        <v>21941199.197171364</v>
      </c>
      <c r="CS7" s="15">
        <f>$AC$5</f>
        <v>1552966.273971956</v>
      </c>
      <c r="CT7" s="3">
        <f>$AD$5</f>
        <v>113297.38475318</v>
      </c>
      <c r="CU7" s="3">
        <f>$AE$5</f>
        <v>8653.5311359999996</v>
      </c>
      <c r="CV7" s="3">
        <f>$AF$5</f>
        <v>713.20219999999995</v>
      </c>
      <c r="CX7" s="15">
        <f>$W$5</f>
        <v>15535556882873.059</v>
      </c>
      <c r="CY7" s="15">
        <f>$X$5</f>
        <v>1030519435105.9657</v>
      </c>
      <c r="CZ7" s="15">
        <f>$Y$5</f>
        <v>68848950316.716461</v>
      </c>
      <c r="DA7" s="15">
        <f>$Z$5</f>
        <v>4641842510.9614477</v>
      </c>
      <c r="DB7" s="54">
        <f>$AQ$5</f>
        <v>198018.911272</v>
      </c>
      <c r="DC7" s="15">
        <f>$AB$5</f>
        <v>21941199.197171364</v>
      </c>
      <c r="DD7" s="15">
        <f>$AC$5</f>
        <v>1552966.273971956</v>
      </c>
      <c r="DE7" s="3">
        <f>$AD$5</f>
        <v>113297.38475318</v>
      </c>
      <c r="DF7" s="3">
        <f>$AE$5</f>
        <v>8653.5311359999996</v>
      </c>
      <c r="DG7" s="3">
        <f>$AF$5</f>
        <v>713.20219999999995</v>
      </c>
      <c r="DI7" s="15">
        <f>$W$5</f>
        <v>15535556882873.059</v>
      </c>
      <c r="DJ7" s="15">
        <f>$X$5</f>
        <v>1030519435105.9657</v>
      </c>
      <c r="DK7" s="15">
        <f>$Y$5</f>
        <v>68848950316.716461</v>
      </c>
      <c r="DL7" s="15">
        <f>$Z$5</f>
        <v>4641842510.9614477</v>
      </c>
      <c r="DM7" s="15">
        <f>$AA$5</f>
        <v>316660226.45608515</v>
      </c>
      <c r="DN7" s="54">
        <f>$AQ$5</f>
        <v>198018.911272</v>
      </c>
      <c r="DO7" s="15">
        <f>$AC$5</f>
        <v>1552966.273971956</v>
      </c>
      <c r="DP7" s="3">
        <f>$AD$5</f>
        <v>113297.38475318</v>
      </c>
      <c r="DQ7" s="3">
        <f>$AE$5</f>
        <v>8653.5311359999996</v>
      </c>
      <c r="DR7" s="3">
        <f>$AF$5</f>
        <v>713.20219999999995</v>
      </c>
      <c r="DT7" s="15">
        <f>$W$5</f>
        <v>15535556882873.059</v>
      </c>
      <c r="DU7" s="15">
        <f>$X$5</f>
        <v>1030519435105.9657</v>
      </c>
      <c r="DV7" s="15">
        <f>$Y$5</f>
        <v>68848950316.716461</v>
      </c>
      <c r="DW7" s="15">
        <f>$Z$5</f>
        <v>4641842510.9614477</v>
      </c>
      <c r="DX7" s="15">
        <f>$AA$5</f>
        <v>316660226.45608515</v>
      </c>
      <c r="DY7" s="15">
        <f>$AB$5</f>
        <v>21941199.197171364</v>
      </c>
      <c r="DZ7" s="54">
        <f>$AQ$5</f>
        <v>198018.911272</v>
      </c>
      <c r="EA7" s="3">
        <f>$AD$5</f>
        <v>113297.38475318</v>
      </c>
      <c r="EB7" s="3">
        <f>$AE$5</f>
        <v>8653.5311359999996</v>
      </c>
      <c r="EC7" s="3">
        <f>$AF$5</f>
        <v>713.20219999999995</v>
      </c>
      <c r="EE7" s="15">
        <f>$W$5</f>
        <v>15535556882873.059</v>
      </c>
      <c r="EF7" s="15">
        <f>$X$5</f>
        <v>1030519435105.9657</v>
      </c>
      <c r="EG7" s="15">
        <f>$Y$5</f>
        <v>68848950316.716461</v>
      </c>
      <c r="EH7" s="15">
        <f>$Z$5</f>
        <v>4641842510.9614477</v>
      </c>
      <c r="EI7" s="15">
        <f>$AA$5</f>
        <v>316660226.45608515</v>
      </c>
      <c r="EJ7" s="15">
        <f>$AB$5</f>
        <v>21941199.197171364</v>
      </c>
      <c r="EK7" s="15">
        <f>$AC$5</f>
        <v>1552966.273971956</v>
      </c>
      <c r="EL7" s="54">
        <f>$AQ$5</f>
        <v>198018.911272</v>
      </c>
      <c r="EM7" s="3">
        <f>$AE$5</f>
        <v>8653.5311359999996</v>
      </c>
      <c r="EN7" s="3">
        <f>$AF$5</f>
        <v>713.20219999999995</v>
      </c>
      <c r="EP7" s="15">
        <f>$W$5</f>
        <v>15535556882873.059</v>
      </c>
      <c r="EQ7" s="15">
        <f>$X$5</f>
        <v>1030519435105.9657</v>
      </c>
      <c r="ER7" s="15">
        <f>$Y$5</f>
        <v>68848950316.716461</v>
      </c>
      <c r="ES7" s="15">
        <f>$Z$5</f>
        <v>4641842510.9614477</v>
      </c>
      <c r="ET7" s="15">
        <f>$AA$5</f>
        <v>316660226.45608515</v>
      </c>
      <c r="EU7" s="15">
        <f>$AB$5</f>
        <v>21941199.197171364</v>
      </c>
      <c r="EV7" s="15">
        <f>$AC$5</f>
        <v>1552966.273971956</v>
      </c>
      <c r="EW7" s="3">
        <f>$AD$5</f>
        <v>113297.38475318</v>
      </c>
      <c r="EX7" s="54">
        <f>$AQ$5</f>
        <v>198018.911272</v>
      </c>
      <c r="EY7" s="3">
        <f>$AF$5</f>
        <v>713.20219999999995</v>
      </c>
      <c r="FA7" s="15">
        <f>$W$5</f>
        <v>15535556882873.059</v>
      </c>
      <c r="FB7" s="15">
        <f>$X$5</f>
        <v>1030519435105.9657</v>
      </c>
      <c r="FC7" s="15">
        <f>$Y$5</f>
        <v>68848950316.716461</v>
      </c>
      <c r="FD7" s="15">
        <f>$Z$5</f>
        <v>4641842510.9614477</v>
      </c>
      <c r="FE7" s="15">
        <f>$AA$5</f>
        <v>316660226.45608515</v>
      </c>
      <c r="FF7" s="15">
        <f>$AB$5</f>
        <v>21941199.197171364</v>
      </c>
      <c r="FG7" s="15">
        <f>$AC$5</f>
        <v>1552966.273971956</v>
      </c>
      <c r="FH7" s="3">
        <f>$AD$5</f>
        <v>113297.38475318</v>
      </c>
      <c r="FI7" s="3">
        <f>$AE$5</f>
        <v>8653.5311359999996</v>
      </c>
      <c r="FJ7" s="54">
        <f>$AQ$5</f>
        <v>198018.911272</v>
      </c>
      <c r="FW7" s="6"/>
      <c r="FX7" s="3" t="e">
        <f ca="1">EV4/BA4</f>
        <v>#NAME?</v>
      </c>
      <c r="FZ7" s="6"/>
      <c r="GA7" s="3" t="e">
        <f ca="1">FF4/AZ4</f>
        <v>#NAME?</v>
      </c>
      <c r="GD7" s="3" t="e">
        <f ca="1">ET4/AY4</f>
        <v>#NAME?</v>
      </c>
      <c r="GG7" s="3" t="e">
        <f ca="1">EH4/AX4</f>
        <v>#NAME?</v>
      </c>
      <c r="GJ7" s="3" t="e">
        <f ca="1">DV4/AW4</f>
        <v>#NAME?</v>
      </c>
      <c r="GM7" s="3" t="e">
        <f ca="1">DJ4/AV4</f>
        <v>#NAME?</v>
      </c>
      <c r="GP7" s="3" t="e">
        <f ca="1">CX4/AU4</f>
        <v>#NAME?</v>
      </c>
      <c r="GS7" s="3" t="e">
        <f t="shared" ca="1" si="27"/>
        <v>#NAME?</v>
      </c>
      <c r="GT7" s="3" t="e">
        <f t="shared" ca="1" si="28"/>
        <v>#NAME?</v>
      </c>
      <c r="GU7" s="3" t="e">
        <f t="shared" ca="1" si="29"/>
        <v>#NAME?</v>
      </c>
      <c r="GV7" s="3" t="e">
        <f t="shared" ca="1" si="30"/>
        <v>#NAME?</v>
      </c>
      <c r="GW7" s="3" t="e">
        <f t="shared" ca="1" si="31"/>
        <v>#NAME?</v>
      </c>
      <c r="GX7" s="3" t="e">
        <f t="shared" ca="1" si="32"/>
        <v>#NAME?</v>
      </c>
      <c r="GY7" s="3" t="e">
        <f t="shared" ca="1" si="33"/>
        <v>#NAME?</v>
      </c>
      <c r="GZ7" s="3" t="e">
        <f t="shared" ca="1" si="34"/>
        <v>#NAME?</v>
      </c>
      <c r="HA7" s="3" t="e">
        <f t="shared" ca="1" si="35"/>
        <v>#NAME?</v>
      </c>
      <c r="HB7" s="3">
        <f t="shared" ref="HB7:HB14" si="43">POWER(AS7-$HB$5,2)</f>
        <v>4569.6248010000027</v>
      </c>
      <c r="HD7" s="17">
        <f>$D$7</f>
        <v>1.07</v>
      </c>
      <c r="HE7" s="23" t="e">
        <f t="shared" ca="1" si="36"/>
        <v>#NAME?</v>
      </c>
      <c r="HF7" s="23" t="e">
        <f t="shared" ca="1" si="36"/>
        <v>#NAME?</v>
      </c>
      <c r="HG7" s="23" t="e">
        <f t="shared" ca="1" si="36"/>
        <v>#NAME?</v>
      </c>
      <c r="HH7" s="23" t="e">
        <f t="shared" ca="1" si="36"/>
        <v>#NAME?</v>
      </c>
      <c r="HI7" s="23" t="e">
        <f t="shared" ca="1" si="36"/>
        <v>#NAME?</v>
      </c>
      <c r="HJ7" s="23" t="e">
        <f t="shared" ca="1" si="36"/>
        <v>#NAME?</v>
      </c>
      <c r="HK7" s="23" t="e">
        <f t="shared" ca="1" si="36"/>
        <v>#NAME?</v>
      </c>
      <c r="HL7" s="23" t="e">
        <f t="shared" ca="1" si="36"/>
        <v>#NAME?</v>
      </c>
      <c r="HM7" s="23" t="e">
        <f t="shared" ca="1" si="36"/>
        <v>#NAME?</v>
      </c>
      <c r="HO7" s="17">
        <f>$D$7</f>
        <v>1.07</v>
      </c>
      <c r="HP7" s="24" t="e">
        <f t="shared" ref="HP7:HP13" ca="1" si="44">HE7/MAX(HE7:HM7)</f>
        <v>#NAME?</v>
      </c>
      <c r="HQ7" s="24" t="e">
        <f t="shared" ref="HQ7:HQ13" ca="1" si="45">HF7/MAX(HE7:HM7)</f>
        <v>#NAME?</v>
      </c>
      <c r="HR7" s="24" t="e">
        <f t="shared" ref="HR7:HR13" ca="1" si="46">HG7/MAX(HE7:HM7)</f>
        <v>#NAME?</v>
      </c>
      <c r="HS7" s="24" t="e">
        <f t="shared" ref="HS7:HS13" ca="1" si="47">HH7/MAX(HE7:HM7)</f>
        <v>#NAME?</v>
      </c>
      <c r="HT7" s="24" t="e">
        <f t="shared" ref="HT7:HT13" ca="1" si="48">HI7/MAX(HE7:HM7)</f>
        <v>#NAME?</v>
      </c>
      <c r="HU7" s="24" t="e">
        <f t="shared" ref="HU7:HU13" ca="1" si="49">HJ7/MAX(HE7:HM7)</f>
        <v>#NAME?</v>
      </c>
      <c r="HV7" s="24" t="e">
        <f t="shared" ref="HV7:HV13" ca="1" si="50">HK7/MAX(HE7:HM7)</f>
        <v>#NAME?</v>
      </c>
      <c r="HW7" s="24" t="e">
        <f t="shared" ref="HW7:HW13" ca="1" si="51">HL7/MAX(HE7:HM7)</f>
        <v>#NAME?</v>
      </c>
      <c r="HX7" s="24" t="e">
        <f t="shared" ref="HX7:HX13" ca="1" si="52">HM7/MAX(HE7:HM7)</f>
        <v>#NAME?</v>
      </c>
      <c r="HZ7" s="17">
        <f>$D$7</f>
        <v>1.07</v>
      </c>
      <c r="IA7" s="24" t="e">
        <f t="shared" ca="1" si="37"/>
        <v>#NAME?</v>
      </c>
      <c r="IB7" s="24" t="e">
        <f t="shared" ca="1" si="37"/>
        <v>#NAME?</v>
      </c>
      <c r="IC7" s="24" t="e">
        <f t="shared" ca="1" si="37"/>
        <v>#NAME?</v>
      </c>
      <c r="ID7" s="24" t="e">
        <f t="shared" ca="1" si="37"/>
        <v>#NAME?</v>
      </c>
      <c r="IE7" s="24" t="e">
        <f t="shared" ca="1" si="37"/>
        <v>#NAME?</v>
      </c>
      <c r="IF7" s="24" t="e">
        <f t="shared" ca="1" si="37"/>
        <v>#NAME?</v>
      </c>
      <c r="IG7" s="24" t="e">
        <f t="shared" ca="1" si="37"/>
        <v>#NAME?</v>
      </c>
      <c r="IH7" s="24" t="e">
        <f t="shared" ca="1" si="37"/>
        <v>#NAME?</v>
      </c>
      <c r="II7" s="24" t="e">
        <f t="shared" ca="1" si="37"/>
        <v>#NAME?</v>
      </c>
      <c r="IK7" s="17">
        <f>$D$7</f>
        <v>1.07</v>
      </c>
      <c r="IL7" s="24" t="e">
        <f t="shared" ref="IL7:IL13" ca="1" si="53">IF(AND(HP7&gt;75%,HP7&lt;1),HP7*IA7,0)</f>
        <v>#NAME?</v>
      </c>
      <c r="IM7" s="24" t="e">
        <f t="shared" ca="1" si="38"/>
        <v>#NAME?</v>
      </c>
      <c r="IN7" s="24" t="e">
        <f t="shared" ca="1" si="38"/>
        <v>#NAME?</v>
      </c>
      <c r="IO7" s="24" t="e">
        <f t="shared" ca="1" si="38"/>
        <v>#NAME?</v>
      </c>
      <c r="IP7" s="24" t="e">
        <f t="shared" ca="1" si="38"/>
        <v>#NAME?</v>
      </c>
      <c r="IQ7" s="24" t="e">
        <f t="shared" ca="1" si="38"/>
        <v>#NAME?</v>
      </c>
      <c r="IR7" s="24" t="e">
        <f t="shared" ca="1" si="38"/>
        <v>#NAME?</v>
      </c>
      <c r="IS7" s="24" t="e">
        <f t="shared" ca="1" si="38"/>
        <v>#NAME?</v>
      </c>
      <c r="IT7" s="24" t="e">
        <f t="shared" ca="1" si="38"/>
        <v>#NAME?</v>
      </c>
      <c r="IV7" s="17">
        <f>$D$7</f>
        <v>1.07</v>
      </c>
      <c r="IW7" s="24">
        <f t="shared" ref="IW7:IW13" ca="1" si="54">IFERROR(IL7/SUM($IL7:$IT7),0)</f>
        <v>0</v>
      </c>
      <c r="IX7" s="24">
        <f t="shared" ca="1" si="39"/>
        <v>0</v>
      </c>
      <c r="IY7" s="24">
        <f t="shared" ca="1" si="39"/>
        <v>0</v>
      </c>
      <c r="IZ7" s="24">
        <f t="shared" ca="1" si="39"/>
        <v>0</v>
      </c>
      <c r="JA7" s="24">
        <f t="shared" ca="1" si="39"/>
        <v>0</v>
      </c>
      <c r="JB7" s="24">
        <f t="shared" ca="1" si="39"/>
        <v>0</v>
      </c>
      <c r="JC7" s="24">
        <f t="shared" ca="1" si="39"/>
        <v>0</v>
      </c>
      <c r="JD7" s="24">
        <f t="shared" ca="1" si="39"/>
        <v>0</v>
      </c>
      <c r="JE7" s="24">
        <f t="shared" ca="1" si="39"/>
        <v>0</v>
      </c>
    </row>
    <row r="8" spans="1:265" ht="15">
      <c r="A8" s="33">
        <f>COUNT($D$6:D8)/$B$4*$B$1</f>
        <v>3</v>
      </c>
      <c r="B8" s="3">
        <f t="shared" si="40"/>
        <v>3</v>
      </c>
      <c r="C8" s="3">
        <f t="shared" si="41"/>
        <v>2.31</v>
      </c>
      <c r="D8" s="4">
        <f>SALIDA!D8</f>
        <v>2.31</v>
      </c>
      <c r="E8" s="59">
        <f>SALIDA!E8</f>
        <v>151.72</v>
      </c>
      <c r="F8" s="20" t="e">
        <f t="shared" ca="1" si="13"/>
        <v>#NAME?</v>
      </c>
      <c r="G8" s="20" t="e">
        <f t="shared" ca="1" si="14"/>
        <v>#NAME?</v>
      </c>
      <c r="H8" s="20" t="e">
        <f t="shared" ca="1" si="15"/>
        <v>#NAME?</v>
      </c>
      <c r="I8" s="20" t="e">
        <f t="shared" ca="1" si="16"/>
        <v>#NAME?</v>
      </c>
      <c r="J8" s="20" t="e">
        <f t="shared" ca="1" si="17"/>
        <v>#NAME?</v>
      </c>
      <c r="K8" s="20" t="e">
        <f t="shared" ca="1" si="18"/>
        <v>#NAME?</v>
      </c>
      <c r="L8" s="20" t="e">
        <f t="shared" ca="1" si="19"/>
        <v>#NAME?</v>
      </c>
      <c r="M8" s="20" t="e">
        <f t="shared" ca="1" si="20"/>
        <v>#NAME?</v>
      </c>
      <c r="N8" s="20" t="e">
        <f t="shared" ca="1" si="21"/>
        <v>#NAME?</v>
      </c>
      <c r="P8" s="21">
        <f t="shared" si="22"/>
        <v>3507645.0403961972</v>
      </c>
      <c r="Q8" s="21">
        <f t="shared" si="22"/>
        <v>1518461.0564485702</v>
      </c>
      <c r="R8" s="21">
        <f t="shared" si="22"/>
        <v>657342.44867903471</v>
      </c>
      <c r="S8" s="21">
        <f t="shared" si="22"/>
        <v>284563.83059698477</v>
      </c>
      <c r="T8" s="21">
        <f t="shared" si="22"/>
        <v>123187.80545324013</v>
      </c>
      <c r="U8" s="21">
        <f t="shared" si="22"/>
        <v>53328.054308761966</v>
      </c>
      <c r="V8" s="21">
        <f t="shared" si="22"/>
        <v>23085.737796000853</v>
      </c>
      <c r="W8" s="21">
        <f t="shared" si="22"/>
        <v>9993.8258857146539</v>
      </c>
      <c r="X8" s="21">
        <f t="shared" si="22"/>
        <v>4326.3315522574258</v>
      </c>
      <c r="Y8" s="21">
        <f t="shared" si="22"/>
        <v>1872.8708018430416</v>
      </c>
      <c r="Z8" s="21">
        <f t="shared" si="22"/>
        <v>810.76658088443355</v>
      </c>
      <c r="AA8" s="21">
        <f t="shared" si="22"/>
        <v>350.98120384607518</v>
      </c>
      <c r="AB8" s="21">
        <f t="shared" si="22"/>
        <v>151.93991508488099</v>
      </c>
      <c r="AC8" s="21">
        <f t="shared" si="22"/>
        <v>65.774855015100002</v>
      </c>
      <c r="AD8" s="21">
        <f t="shared" si="22"/>
        <v>28.473963210000001</v>
      </c>
      <c r="AE8" s="21">
        <f t="shared" si="22"/>
        <v>12.326391000000001</v>
      </c>
      <c r="AF8" s="21">
        <f t="shared" si="23"/>
        <v>5.3361000000000001</v>
      </c>
      <c r="AG8" s="32">
        <f t="shared" si="42"/>
        <v>2.31</v>
      </c>
      <c r="AH8" s="21">
        <f t="shared" si="24"/>
        <v>1</v>
      </c>
      <c r="AI8" s="22"/>
      <c r="AJ8" s="3">
        <f t="shared" si="25"/>
        <v>284151.95805562625</v>
      </c>
      <c r="AK8" s="3">
        <f t="shared" si="25"/>
        <v>123009.50565178625</v>
      </c>
      <c r="AL8" s="3">
        <f t="shared" si="25"/>
        <v>53250.868247526523</v>
      </c>
      <c r="AM8" s="3">
        <f t="shared" si="25"/>
        <v>23052.323916678146</v>
      </c>
      <c r="AN8" s="3">
        <f t="shared" si="25"/>
        <v>9979.3610028909716</v>
      </c>
      <c r="AO8" s="3">
        <f t="shared" si="25"/>
        <v>4320.0696982212003</v>
      </c>
      <c r="AP8" s="3">
        <f t="shared" si="25"/>
        <v>1870.1600425200002</v>
      </c>
      <c r="AQ8" s="3">
        <f t="shared" si="25"/>
        <v>809.59309199999996</v>
      </c>
      <c r="AR8" s="3">
        <f t="shared" si="25"/>
        <v>350.47320000000002</v>
      </c>
      <c r="AS8" s="3">
        <f t="shared" si="26"/>
        <v>151.72</v>
      </c>
      <c r="AU8" s="15">
        <f>$V$5</f>
        <v>235549623954633.03</v>
      </c>
      <c r="AV8" s="15">
        <f>$W$5</f>
        <v>15535556882873.059</v>
      </c>
      <c r="AW8" s="15">
        <f>$X$5</f>
        <v>1030519435105.9657</v>
      </c>
      <c r="AX8" s="15">
        <f>$Y$5</f>
        <v>68848950316.716461</v>
      </c>
      <c r="AY8" s="15">
        <f>$Z$5</f>
        <v>4641842510.9614477</v>
      </c>
      <c r="AZ8" s="15">
        <f>$AA$5</f>
        <v>316660226.45608515</v>
      </c>
      <c r="BA8" s="15">
        <f>$AB$5</f>
        <v>21941199.197171364</v>
      </c>
      <c r="BB8" s="15">
        <f>$AC$5</f>
        <v>1552966.273971956</v>
      </c>
      <c r="BC8" s="15">
        <f>$AD$5</f>
        <v>113297.38475318</v>
      </c>
      <c r="BD8" s="15">
        <f>$AE$5</f>
        <v>8653.5311359999996</v>
      </c>
      <c r="BF8" s="54">
        <f>$AP$5</f>
        <v>2497330.0248805601</v>
      </c>
      <c r="BG8" s="15">
        <f>$W$5</f>
        <v>15535556882873.059</v>
      </c>
      <c r="BH8" s="15">
        <f>$X$5</f>
        <v>1030519435105.9657</v>
      </c>
      <c r="BI8" s="15">
        <f>$Y$5</f>
        <v>68848950316.716461</v>
      </c>
      <c r="BJ8" s="15">
        <f>$Z$5</f>
        <v>4641842510.9614477</v>
      </c>
      <c r="BK8" s="15">
        <f>$AA$5</f>
        <v>316660226.45608515</v>
      </c>
      <c r="BL8" s="15">
        <f>$AB$5</f>
        <v>21941199.197171364</v>
      </c>
      <c r="BM8" s="15">
        <f>$AC$5</f>
        <v>1552966.273971956</v>
      </c>
      <c r="BN8" s="15">
        <f>$AD$5</f>
        <v>113297.38475318</v>
      </c>
      <c r="BO8" s="15">
        <f>$AE$5</f>
        <v>8653.5311359999996</v>
      </c>
      <c r="BQ8" s="15">
        <f>$V$5</f>
        <v>235549623954633.03</v>
      </c>
      <c r="BR8" s="54">
        <f>$AP$5</f>
        <v>2497330.0248805601</v>
      </c>
      <c r="BS8" s="15">
        <f>$X$5</f>
        <v>1030519435105.9657</v>
      </c>
      <c r="BT8" s="15">
        <f>$Y$5</f>
        <v>68848950316.716461</v>
      </c>
      <c r="BU8" s="15">
        <f>$Z$5</f>
        <v>4641842510.9614477</v>
      </c>
      <c r="BV8" s="15">
        <f>$AA$5</f>
        <v>316660226.45608515</v>
      </c>
      <c r="BW8" s="15">
        <f>$AB$5</f>
        <v>21941199.197171364</v>
      </c>
      <c r="BX8" s="15">
        <f>$AC$5</f>
        <v>1552966.273971956</v>
      </c>
      <c r="BY8" s="15">
        <f>$AD$5</f>
        <v>113297.38475318</v>
      </c>
      <c r="BZ8" s="15">
        <f>$AE$5</f>
        <v>8653.5311359999996</v>
      </c>
      <c r="CB8" s="15">
        <f>$V$5</f>
        <v>235549623954633.03</v>
      </c>
      <c r="CC8" s="53">
        <f>$W$5</f>
        <v>15535556882873.059</v>
      </c>
      <c r="CD8" s="54">
        <f>$AP$5</f>
        <v>2497330.0248805601</v>
      </c>
      <c r="CE8" s="15">
        <f>$Y$5</f>
        <v>68848950316.716461</v>
      </c>
      <c r="CF8" s="15">
        <f>$Z$5</f>
        <v>4641842510.9614477</v>
      </c>
      <c r="CG8" s="15">
        <f>$AA$5</f>
        <v>316660226.45608515</v>
      </c>
      <c r="CH8" s="15">
        <f>$AB$5</f>
        <v>21941199.197171364</v>
      </c>
      <c r="CI8" s="15">
        <f>$AC$5</f>
        <v>1552966.273971956</v>
      </c>
      <c r="CJ8" s="15">
        <f>$AD$5</f>
        <v>113297.38475318</v>
      </c>
      <c r="CK8" s="15">
        <f>$AE$5</f>
        <v>8653.5311359999996</v>
      </c>
      <c r="CM8" s="15">
        <f>$V$5</f>
        <v>235549623954633.03</v>
      </c>
      <c r="CN8" s="15">
        <f>$W$5</f>
        <v>15535556882873.059</v>
      </c>
      <c r="CO8" s="15">
        <f>$X$5</f>
        <v>1030519435105.9657</v>
      </c>
      <c r="CP8" s="54">
        <f>$AP$5</f>
        <v>2497330.0248805601</v>
      </c>
      <c r="CQ8" s="15">
        <f>$Z$5</f>
        <v>4641842510.9614477</v>
      </c>
      <c r="CR8" s="15">
        <f>$AA$5</f>
        <v>316660226.45608515</v>
      </c>
      <c r="CS8" s="15">
        <f>$AB$5</f>
        <v>21941199.197171364</v>
      </c>
      <c r="CT8" s="15">
        <f>$AC$5</f>
        <v>1552966.273971956</v>
      </c>
      <c r="CU8" s="15">
        <f>$AD$5</f>
        <v>113297.38475318</v>
      </c>
      <c r="CV8" s="15">
        <f>$AE$5</f>
        <v>8653.5311359999996</v>
      </c>
      <c r="CX8" s="15">
        <f>$V$5</f>
        <v>235549623954633.03</v>
      </c>
      <c r="CY8" s="15">
        <f>$W$5</f>
        <v>15535556882873.059</v>
      </c>
      <c r="CZ8" s="15">
        <f>$X$5</f>
        <v>1030519435105.9657</v>
      </c>
      <c r="DA8" s="15">
        <f>$Y$5</f>
        <v>68848950316.716461</v>
      </c>
      <c r="DB8" s="54">
        <f>$AP$5</f>
        <v>2497330.0248805601</v>
      </c>
      <c r="DC8" s="15">
        <f>$AA$5</f>
        <v>316660226.45608515</v>
      </c>
      <c r="DD8" s="15">
        <f>$AB$5</f>
        <v>21941199.197171364</v>
      </c>
      <c r="DE8" s="15">
        <f>$AC$5</f>
        <v>1552966.273971956</v>
      </c>
      <c r="DF8" s="15">
        <f>$AD$5</f>
        <v>113297.38475318</v>
      </c>
      <c r="DG8" s="15">
        <f>$AE$5</f>
        <v>8653.5311359999996</v>
      </c>
      <c r="DI8" s="15">
        <f>$V$5</f>
        <v>235549623954633.03</v>
      </c>
      <c r="DJ8" s="15">
        <f>$W$5</f>
        <v>15535556882873.059</v>
      </c>
      <c r="DK8" s="15">
        <f>$X$5</f>
        <v>1030519435105.9657</v>
      </c>
      <c r="DL8" s="15">
        <f>$Y$5</f>
        <v>68848950316.716461</v>
      </c>
      <c r="DM8" s="15">
        <f>$Z$5</f>
        <v>4641842510.9614477</v>
      </c>
      <c r="DN8" s="54">
        <f>$AP$5</f>
        <v>2497330.0248805601</v>
      </c>
      <c r="DO8" s="15">
        <f>$AB$5</f>
        <v>21941199.197171364</v>
      </c>
      <c r="DP8" s="15">
        <f>$AC$5</f>
        <v>1552966.273971956</v>
      </c>
      <c r="DQ8" s="15">
        <f>$AD$5</f>
        <v>113297.38475318</v>
      </c>
      <c r="DR8" s="15">
        <f>$AE$5</f>
        <v>8653.5311359999996</v>
      </c>
      <c r="DS8" s="15"/>
      <c r="DT8" s="15">
        <f>$V$5</f>
        <v>235549623954633.03</v>
      </c>
      <c r="DU8" s="15">
        <f>$W$5</f>
        <v>15535556882873.059</v>
      </c>
      <c r="DV8" s="15">
        <f>$X$5</f>
        <v>1030519435105.9657</v>
      </c>
      <c r="DW8" s="15">
        <f>$Y$5</f>
        <v>68848950316.716461</v>
      </c>
      <c r="DX8" s="15">
        <f>$Z$5</f>
        <v>4641842510.9614477</v>
      </c>
      <c r="DY8" s="15">
        <f>$AA$5</f>
        <v>316660226.45608515</v>
      </c>
      <c r="DZ8" s="54">
        <f>$AP$5</f>
        <v>2497330.0248805601</v>
      </c>
      <c r="EA8" s="15">
        <f>$AC$5</f>
        <v>1552966.273971956</v>
      </c>
      <c r="EB8" s="15">
        <f>$AD$5</f>
        <v>113297.38475318</v>
      </c>
      <c r="EC8" s="15">
        <f>$AE$5</f>
        <v>8653.5311359999996</v>
      </c>
      <c r="EE8" s="15">
        <f>$V$5</f>
        <v>235549623954633.03</v>
      </c>
      <c r="EF8" s="15">
        <f>$W$5</f>
        <v>15535556882873.059</v>
      </c>
      <c r="EG8" s="15">
        <f>$X$5</f>
        <v>1030519435105.9657</v>
      </c>
      <c r="EH8" s="15">
        <f>$Y$5</f>
        <v>68848950316.716461</v>
      </c>
      <c r="EI8" s="15">
        <f>$Z$5</f>
        <v>4641842510.9614477</v>
      </c>
      <c r="EJ8" s="15">
        <f>$AA$5</f>
        <v>316660226.45608515</v>
      </c>
      <c r="EK8" s="15">
        <f>$AB$5</f>
        <v>21941199.197171364</v>
      </c>
      <c r="EL8" s="54">
        <f>$AP$5</f>
        <v>2497330.0248805601</v>
      </c>
      <c r="EM8" s="15">
        <f>$AD$5</f>
        <v>113297.38475318</v>
      </c>
      <c r="EN8" s="15">
        <f>$AE$5</f>
        <v>8653.5311359999996</v>
      </c>
      <c r="EP8" s="15">
        <f>$V$5</f>
        <v>235549623954633.03</v>
      </c>
      <c r="EQ8" s="15">
        <f>$W$5</f>
        <v>15535556882873.059</v>
      </c>
      <c r="ER8" s="15">
        <f>$X$5</f>
        <v>1030519435105.9657</v>
      </c>
      <c r="ES8" s="15">
        <f>$Y$5</f>
        <v>68848950316.716461</v>
      </c>
      <c r="ET8" s="15">
        <f>$Z$5</f>
        <v>4641842510.9614477</v>
      </c>
      <c r="EU8" s="15">
        <f>$AA$5</f>
        <v>316660226.45608515</v>
      </c>
      <c r="EV8" s="15">
        <f>$AB$5</f>
        <v>21941199.197171364</v>
      </c>
      <c r="EW8" s="15">
        <f>$AC$5</f>
        <v>1552966.273971956</v>
      </c>
      <c r="EX8" s="54">
        <f>$AP$5</f>
        <v>2497330.0248805601</v>
      </c>
      <c r="EY8" s="15">
        <f>$AE$5</f>
        <v>8653.5311359999996</v>
      </c>
      <c r="FA8" s="15">
        <f>$V$5</f>
        <v>235549623954633.03</v>
      </c>
      <c r="FB8" s="15">
        <f>$W$5</f>
        <v>15535556882873.059</v>
      </c>
      <c r="FC8" s="15">
        <f>$X$5</f>
        <v>1030519435105.9657</v>
      </c>
      <c r="FD8" s="15">
        <f>$Y$5</f>
        <v>68848950316.716461</v>
      </c>
      <c r="FE8" s="15">
        <f>$Z$5</f>
        <v>4641842510.9614477</v>
      </c>
      <c r="FF8" s="15">
        <f>$AA$5</f>
        <v>316660226.45608515</v>
      </c>
      <c r="FG8" s="15">
        <f>$AB$5</f>
        <v>21941199.197171364</v>
      </c>
      <c r="FH8" s="15">
        <f>$AC$5</f>
        <v>1552966.273971956</v>
      </c>
      <c r="FI8" s="15">
        <f>$AD$5</f>
        <v>113297.38475318</v>
      </c>
      <c r="FJ8" s="54">
        <f>$AP$5</f>
        <v>2497330.0248805601</v>
      </c>
      <c r="FL8" s="6"/>
      <c r="GD8" s="3" t="e">
        <f ca="1">FE4/AY4</f>
        <v>#NAME?</v>
      </c>
      <c r="GG8" s="3" t="e">
        <f ca="1">ES4/AX4</f>
        <v>#NAME?</v>
      </c>
      <c r="GJ8" s="3" t="e">
        <f ca="1">EG4/AW4</f>
        <v>#NAME?</v>
      </c>
      <c r="GM8" s="3" t="e">
        <f ca="1">DU4/AV4</f>
        <v>#NAME?</v>
      </c>
      <c r="GP8" s="3" t="e">
        <f ca="1">DI4/AU4</f>
        <v>#NAME?</v>
      </c>
      <c r="GS8" s="3" t="e">
        <f t="shared" ca="1" si="27"/>
        <v>#NAME?</v>
      </c>
      <c r="GT8" s="3" t="e">
        <f t="shared" ca="1" si="28"/>
        <v>#NAME?</v>
      </c>
      <c r="GU8" s="3" t="e">
        <f t="shared" ca="1" si="29"/>
        <v>#NAME?</v>
      </c>
      <c r="GV8" s="3" t="e">
        <f t="shared" ca="1" si="30"/>
        <v>#NAME?</v>
      </c>
      <c r="GW8" s="3" t="e">
        <f t="shared" ca="1" si="31"/>
        <v>#NAME?</v>
      </c>
      <c r="GX8" s="3" t="e">
        <f t="shared" ca="1" si="32"/>
        <v>#NAME?</v>
      </c>
      <c r="GY8" s="3" t="e">
        <f t="shared" ca="1" si="33"/>
        <v>#NAME?</v>
      </c>
      <c r="GZ8" s="3" t="e">
        <f t="shared" ca="1" si="34"/>
        <v>#NAME?</v>
      </c>
      <c r="HA8" s="3" t="e">
        <f t="shared" ca="1" si="35"/>
        <v>#NAME?</v>
      </c>
      <c r="HB8" s="3">
        <f t="shared" si="43"/>
        <v>4296.6714010000005</v>
      </c>
      <c r="HD8" s="17">
        <f>$D$8</f>
        <v>2.31</v>
      </c>
      <c r="HE8" s="23" t="e">
        <f t="shared" ca="1" si="36"/>
        <v>#NAME?</v>
      </c>
      <c r="HF8" s="23" t="e">
        <f t="shared" ca="1" si="36"/>
        <v>#NAME?</v>
      </c>
      <c r="HG8" s="23" t="e">
        <f t="shared" ca="1" si="36"/>
        <v>#NAME?</v>
      </c>
      <c r="HH8" s="23" t="e">
        <f t="shared" ca="1" si="36"/>
        <v>#NAME?</v>
      </c>
      <c r="HI8" s="23" t="e">
        <f t="shared" ca="1" si="36"/>
        <v>#NAME?</v>
      </c>
      <c r="HJ8" s="23" t="e">
        <f t="shared" ca="1" si="36"/>
        <v>#NAME?</v>
      </c>
      <c r="HK8" s="23" t="e">
        <f t="shared" ca="1" si="36"/>
        <v>#NAME?</v>
      </c>
      <c r="HL8" s="23" t="e">
        <f t="shared" ca="1" si="36"/>
        <v>#NAME?</v>
      </c>
      <c r="HM8" s="23" t="e">
        <f t="shared" ca="1" si="36"/>
        <v>#NAME?</v>
      </c>
      <c r="HO8" s="17">
        <f>$D$8</f>
        <v>2.31</v>
      </c>
      <c r="HP8" s="24" t="e">
        <f t="shared" ca="1" si="44"/>
        <v>#NAME?</v>
      </c>
      <c r="HQ8" s="24" t="e">
        <f t="shared" ca="1" si="45"/>
        <v>#NAME?</v>
      </c>
      <c r="HR8" s="24" t="e">
        <f t="shared" ca="1" si="46"/>
        <v>#NAME?</v>
      </c>
      <c r="HS8" s="24" t="e">
        <f t="shared" ca="1" si="47"/>
        <v>#NAME?</v>
      </c>
      <c r="HT8" s="24" t="e">
        <f t="shared" ca="1" si="48"/>
        <v>#NAME?</v>
      </c>
      <c r="HU8" s="24" t="e">
        <f t="shared" ca="1" si="49"/>
        <v>#NAME?</v>
      </c>
      <c r="HV8" s="24" t="e">
        <f t="shared" ca="1" si="50"/>
        <v>#NAME?</v>
      </c>
      <c r="HW8" s="24" t="e">
        <f t="shared" ca="1" si="51"/>
        <v>#NAME?</v>
      </c>
      <c r="HX8" s="24" t="e">
        <f t="shared" ca="1" si="52"/>
        <v>#NAME?</v>
      </c>
      <c r="HZ8" s="17">
        <f>$D$8</f>
        <v>2.31</v>
      </c>
      <c r="IA8" s="24" t="e">
        <f t="shared" ca="1" si="37"/>
        <v>#NAME?</v>
      </c>
      <c r="IB8" s="24" t="e">
        <f t="shared" ca="1" si="37"/>
        <v>#NAME?</v>
      </c>
      <c r="IC8" s="24" t="e">
        <f t="shared" ca="1" si="37"/>
        <v>#NAME?</v>
      </c>
      <c r="ID8" s="24" t="e">
        <f t="shared" ca="1" si="37"/>
        <v>#NAME?</v>
      </c>
      <c r="IE8" s="24" t="e">
        <f t="shared" ca="1" si="37"/>
        <v>#NAME?</v>
      </c>
      <c r="IF8" s="24" t="e">
        <f t="shared" ca="1" si="37"/>
        <v>#NAME?</v>
      </c>
      <c r="IG8" s="24" t="e">
        <f t="shared" ca="1" si="37"/>
        <v>#NAME?</v>
      </c>
      <c r="IH8" s="24" t="e">
        <f t="shared" ca="1" si="37"/>
        <v>#NAME?</v>
      </c>
      <c r="II8" s="24" t="e">
        <f t="shared" ca="1" si="37"/>
        <v>#NAME?</v>
      </c>
      <c r="IK8" s="17">
        <f>$D$8</f>
        <v>2.31</v>
      </c>
      <c r="IL8" s="24" t="e">
        <f t="shared" ca="1" si="53"/>
        <v>#NAME?</v>
      </c>
      <c r="IM8" s="24" t="e">
        <f t="shared" ca="1" si="38"/>
        <v>#NAME?</v>
      </c>
      <c r="IN8" s="24" t="e">
        <f t="shared" ca="1" si="38"/>
        <v>#NAME?</v>
      </c>
      <c r="IO8" s="24" t="e">
        <f t="shared" ca="1" si="38"/>
        <v>#NAME?</v>
      </c>
      <c r="IP8" s="24" t="e">
        <f t="shared" ca="1" si="38"/>
        <v>#NAME?</v>
      </c>
      <c r="IQ8" s="24" t="e">
        <f t="shared" ca="1" si="38"/>
        <v>#NAME?</v>
      </c>
      <c r="IR8" s="24" t="e">
        <f t="shared" ca="1" si="38"/>
        <v>#NAME?</v>
      </c>
      <c r="IS8" s="24" t="e">
        <f t="shared" ca="1" si="38"/>
        <v>#NAME?</v>
      </c>
      <c r="IT8" s="24" t="e">
        <f t="shared" ca="1" si="38"/>
        <v>#NAME?</v>
      </c>
      <c r="IV8" s="17">
        <f>$D$8</f>
        <v>2.31</v>
      </c>
      <c r="IW8" s="24">
        <f t="shared" ca="1" si="54"/>
        <v>0</v>
      </c>
      <c r="IX8" s="24">
        <f t="shared" ca="1" si="39"/>
        <v>0</v>
      </c>
      <c r="IY8" s="24">
        <f t="shared" ca="1" si="39"/>
        <v>0</v>
      </c>
      <c r="IZ8" s="24">
        <f t="shared" ca="1" si="39"/>
        <v>0</v>
      </c>
      <c r="JA8" s="24">
        <f t="shared" ca="1" si="39"/>
        <v>0</v>
      </c>
      <c r="JB8" s="24">
        <f t="shared" ca="1" si="39"/>
        <v>0</v>
      </c>
      <c r="JC8" s="24">
        <f t="shared" ca="1" si="39"/>
        <v>0</v>
      </c>
      <c r="JD8" s="24">
        <f t="shared" ca="1" si="39"/>
        <v>0</v>
      </c>
      <c r="JE8" s="24">
        <f t="shared" ca="1" si="39"/>
        <v>0</v>
      </c>
    </row>
    <row r="9" spans="1:265" ht="15">
      <c r="A9" s="33">
        <f>COUNT($D$6:D9)/$B$4*$B$1</f>
        <v>4</v>
      </c>
      <c r="B9" s="3">
        <f t="shared" si="40"/>
        <v>4</v>
      </c>
      <c r="C9" s="3">
        <f t="shared" si="41"/>
        <v>3.71</v>
      </c>
      <c r="D9" s="4">
        <f>SALIDA!D9</f>
        <v>3.71</v>
      </c>
      <c r="E9" s="59">
        <f>SALIDA!E9</f>
        <v>176.49</v>
      </c>
      <c r="F9" s="20" t="e">
        <f t="shared" ca="1" si="13"/>
        <v>#NAME?</v>
      </c>
      <c r="G9" s="20" t="e">
        <f t="shared" ca="1" si="14"/>
        <v>#NAME?</v>
      </c>
      <c r="H9" s="20" t="e">
        <f t="shared" ca="1" si="15"/>
        <v>#NAME?</v>
      </c>
      <c r="I9" s="20" t="e">
        <f t="shared" ca="1" si="16"/>
        <v>#NAME?</v>
      </c>
      <c r="J9" s="20" t="e">
        <f t="shared" ca="1" si="17"/>
        <v>#NAME?</v>
      </c>
      <c r="K9" s="20" t="e">
        <f t="shared" ca="1" si="18"/>
        <v>#NAME?</v>
      </c>
      <c r="L9" s="20" t="e">
        <f t="shared" ca="1" si="19"/>
        <v>#NAME?</v>
      </c>
      <c r="M9" s="20" t="e">
        <f t="shared" ca="1" si="20"/>
        <v>#NAME?</v>
      </c>
      <c r="N9" s="20" t="e">
        <f t="shared" ca="1" si="21"/>
        <v>#NAME?</v>
      </c>
      <c r="P9" s="21">
        <f t="shared" si="22"/>
        <v>17730883368.116096</v>
      </c>
      <c r="Q9" s="21">
        <f t="shared" si="22"/>
        <v>4779213845.8533955</v>
      </c>
      <c r="R9" s="21">
        <f t="shared" si="22"/>
        <v>1288197802.1168182</v>
      </c>
      <c r="S9" s="21">
        <f t="shared" si="22"/>
        <v>347223127.25520712</v>
      </c>
      <c r="T9" s="21">
        <f t="shared" si="22"/>
        <v>93591139.421888709</v>
      </c>
      <c r="U9" s="21">
        <f t="shared" si="22"/>
        <v>25226722.216142513</v>
      </c>
      <c r="V9" s="21">
        <f t="shared" si="22"/>
        <v>6799655.5838659061</v>
      </c>
      <c r="W9" s="21">
        <f t="shared" si="22"/>
        <v>1832791.2624975489</v>
      </c>
      <c r="X9" s="21">
        <f t="shared" si="22"/>
        <v>494013.81738478405</v>
      </c>
      <c r="Y9" s="21">
        <f t="shared" si="22"/>
        <v>133157.36317649166</v>
      </c>
      <c r="Z9" s="21">
        <f t="shared" si="22"/>
        <v>35891.472554310421</v>
      </c>
      <c r="AA9" s="21">
        <f t="shared" si="22"/>
        <v>9674.2513623478244</v>
      </c>
      <c r="AB9" s="21">
        <f t="shared" si="22"/>
        <v>2607.6149224657206</v>
      </c>
      <c r="AC9" s="21">
        <f t="shared" si="22"/>
        <v>702.86116508509997</v>
      </c>
      <c r="AD9" s="21">
        <f t="shared" si="22"/>
        <v>189.45044880999998</v>
      </c>
      <c r="AE9" s="21">
        <f t="shared" si="22"/>
        <v>51.064810999999999</v>
      </c>
      <c r="AF9" s="21">
        <f t="shared" si="23"/>
        <v>13.764099999999999</v>
      </c>
      <c r="AG9" s="32">
        <f t="shared" si="42"/>
        <v>3.71</v>
      </c>
      <c r="AH9" s="21">
        <f t="shared" si="24"/>
        <v>1</v>
      </c>
      <c r="AI9" s="22"/>
      <c r="AJ9" s="3">
        <f t="shared" si="25"/>
        <v>23500943.027019016</v>
      </c>
      <c r="AK9" s="3">
        <f t="shared" si="25"/>
        <v>6334485.9911102466</v>
      </c>
      <c r="AL9" s="3">
        <f t="shared" si="25"/>
        <v>1707408.6229407676</v>
      </c>
      <c r="AM9" s="3">
        <f t="shared" si="25"/>
        <v>460217.95766597503</v>
      </c>
      <c r="AN9" s="3">
        <f t="shared" si="25"/>
        <v>124047.96702586929</v>
      </c>
      <c r="AO9" s="3">
        <f t="shared" si="25"/>
        <v>33436.1097104769</v>
      </c>
      <c r="AP9" s="3">
        <f t="shared" si="25"/>
        <v>9012.4284933899999</v>
      </c>
      <c r="AQ9" s="3">
        <f t="shared" si="25"/>
        <v>2429.226009</v>
      </c>
      <c r="AR9" s="3">
        <f t="shared" si="25"/>
        <v>654.77790000000005</v>
      </c>
      <c r="AS9" s="3">
        <f t="shared" si="26"/>
        <v>176.49</v>
      </c>
      <c r="AU9" s="15">
        <f>$U$5</f>
        <v>3587935610128655</v>
      </c>
      <c r="AV9" s="15">
        <f>$V$5</f>
        <v>235549623954633.03</v>
      </c>
      <c r="AW9" s="15">
        <f>$W$5</f>
        <v>15535556882873.059</v>
      </c>
      <c r="AX9" s="15">
        <f>$X$5</f>
        <v>1030519435105.9657</v>
      </c>
      <c r="AY9" s="15">
        <f>$Y$5</f>
        <v>68848950316.716461</v>
      </c>
      <c r="AZ9" s="15">
        <f>$Z$5</f>
        <v>4641842510.9614477</v>
      </c>
      <c r="BA9" s="15">
        <f>$AA$5</f>
        <v>316660226.45608515</v>
      </c>
      <c r="BB9" s="15">
        <f>$AB$5</f>
        <v>21941199.197171364</v>
      </c>
      <c r="BC9" s="15">
        <f>$AC$5</f>
        <v>1552966.273971956</v>
      </c>
      <c r="BD9" s="15">
        <f>$AD$5</f>
        <v>113297.38475318</v>
      </c>
      <c r="BF9" s="54">
        <f>$AO$5</f>
        <v>33504915.125470284</v>
      </c>
      <c r="BG9" s="15">
        <f>$V$5</f>
        <v>235549623954633.03</v>
      </c>
      <c r="BH9" s="15">
        <f>$W$5</f>
        <v>15535556882873.059</v>
      </c>
      <c r="BI9" s="15">
        <f>$X$5</f>
        <v>1030519435105.9657</v>
      </c>
      <c r="BJ9" s="15">
        <f>$Y$5</f>
        <v>68848950316.716461</v>
      </c>
      <c r="BK9" s="15">
        <f>$Z$5</f>
        <v>4641842510.9614477</v>
      </c>
      <c r="BL9" s="15">
        <f>$AA$5</f>
        <v>316660226.45608515</v>
      </c>
      <c r="BM9" s="15">
        <f>$AB$5</f>
        <v>21941199.197171364</v>
      </c>
      <c r="BN9" s="15">
        <f>$AC$5</f>
        <v>1552966.273971956</v>
      </c>
      <c r="BO9" s="15">
        <f>$AD$5</f>
        <v>113297.38475318</v>
      </c>
      <c r="BQ9" s="15">
        <f>$U$5</f>
        <v>3587935610128655</v>
      </c>
      <c r="BR9" s="54">
        <f>$AO$5</f>
        <v>33504915.125470284</v>
      </c>
      <c r="BS9" s="15">
        <f>$W$5</f>
        <v>15535556882873.059</v>
      </c>
      <c r="BT9" s="15">
        <f>$X$5</f>
        <v>1030519435105.9657</v>
      </c>
      <c r="BU9" s="15">
        <f>$Y$5</f>
        <v>68848950316.716461</v>
      </c>
      <c r="BV9" s="15">
        <f>$Z$5</f>
        <v>4641842510.9614477</v>
      </c>
      <c r="BW9" s="15">
        <f>$AA$5</f>
        <v>316660226.45608515</v>
      </c>
      <c r="BX9" s="15">
        <f>$AB$5</f>
        <v>21941199.197171364</v>
      </c>
      <c r="BY9" s="15">
        <f>$AC$5</f>
        <v>1552966.273971956</v>
      </c>
      <c r="BZ9" s="15">
        <f>$AD$5</f>
        <v>113297.38475318</v>
      </c>
      <c r="CB9" s="15">
        <f>$U$5</f>
        <v>3587935610128655</v>
      </c>
      <c r="CC9" s="53">
        <f>$V$5</f>
        <v>235549623954633.03</v>
      </c>
      <c r="CD9" s="54">
        <f>$AO$5</f>
        <v>33504915.125470284</v>
      </c>
      <c r="CE9" s="15">
        <f>$X$5</f>
        <v>1030519435105.9657</v>
      </c>
      <c r="CF9" s="15">
        <f>$Y$5</f>
        <v>68848950316.716461</v>
      </c>
      <c r="CG9" s="15">
        <f>$Z$5</f>
        <v>4641842510.9614477</v>
      </c>
      <c r="CH9" s="15">
        <f>$AA$5</f>
        <v>316660226.45608515</v>
      </c>
      <c r="CI9" s="15">
        <f>$AB$5</f>
        <v>21941199.197171364</v>
      </c>
      <c r="CJ9" s="15">
        <f>$AC$5</f>
        <v>1552966.273971956</v>
      </c>
      <c r="CK9" s="15">
        <f>$AD$5</f>
        <v>113297.38475318</v>
      </c>
      <c r="CM9" s="15">
        <f>$U$5</f>
        <v>3587935610128655</v>
      </c>
      <c r="CN9" s="15">
        <f>$V$5</f>
        <v>235549623954633.03</v>
      </c>
      <c r="CO9" s="15">
        <f>$W$5</f>
        <v>15535556882873.059</v>
      </c>
      <c r="CP9" s="54">
        <f>$AO$5</f>
        <v>33504915.125470284</v>
      </c>
      <c r="CQ9" s="15">
        <f>$Y$5</f>
        <v>68848950316.716461</v>
      </c>
      <c r="CR9" s="15">
        <f>$Z$5</f>
        <v>4641842510.9614477</v>
      </c>
      <c r="CS9" s="15">
        <f>$AA$5</f>
        <v>316660226.45608515</v>
      </c>
      <c r="CT9" s="15">
        <f>$AB$5</f>
        <v>21941199.197171364</v>
      </c>
      <c r="CU9" s="15">
        <f>$AC$5</f>
        <v>1552966.273971956</v>
      </c>
      <c r="CV9" s="15">
        <f>$AD$5</f>
        <v>113297.38475318</v>
      </c>
      <c r="CX9" s="15">
        <f>$U$5</f>
        <v>3587935610128655</v>
      </c>
      <c r="CY9" s="15">
        <f>$V$5</f>
        <v>235549623954633.03</v>
      </c>
      <c r="CZ9" s="15">
        <f>$W$5</f>
        <v>15535556882873.059</v>
      </c>
      <c r="DA9" s="15">
        <f>$X$5</f>
        <v>1030519435105.9657</v>
      </c>
      <c r="DB9" s="54">
        <f>$AO$5</f>
        <v>33504915.125470284</v>
      </c>
      <c r="DC9" s="15">
        <f>$Z$5</f>
        <v>4641842510.9614477</v>
      </c>
      <c r="DD9" s="15">
        <f>$AA$5</f>
        <v>316660226.45608515</v>
      </c>
      <c r="DE9" s="15">
        <f>$AB$5</f>
        <v>21941199.197171364</v>
      </c>
      <c r="DF9" s="15">
        <f>$AC$5</f>
        <v>1552966.273971956</v>
      </c>
      <c r="DG9" s="15">
        <f>$AD$5</f>
        <v>113297.38475318</v>
      </c>
      <c r="DI9" s="15">
        <f>$U$5</f>
        <v>3587935610128655</v>
      </c>
      <c r="DJ9" s="15">
        <f>$V$5</f>
        <v>235549623954633.03</v>
      </c>
      <c r="DK9" s="15">
        <f>$W$5</f>
        <v>15535556882873.059</v>
      </c>
      <c r="DL9" s="15">
        <f>$X$5</f>
        <v>1030519435105.9657</v>
      </c>
      <c r="DM9" s="15">
        <f>$Y$5</f>
        <v>68848950316.716461</v>
      </c>
      <c r="DN9" s="54">
        <f>$AO$5</f>
        <v>33504915.125470284</v>
      </c>
      <c r="DO9" s="15">
        <f>$AA$5</f>
        <v>316660226.45608515</v>
      </c>
      <c r="DP9" s="15">
        <f>$AB$5</f>
        <v>21941199.197171364</v>
      </c>
      <c r="DQ9" s="15">
        <f>$AC$5</f>
        <v>1552966.273971956</v>
      </c>
      <c r="DR9" s="15">
        <f>$AD$5</f>
        <v>113297.38475318</v>
      </c>
      <c r="DS9" s="15"/>
      <c r="DT9" s="15">
        <f>$U$5</f>
        <v>3587935610128655</v>
      </c>
      <c r="DU9" s="15">
        <f>$V$5</f>
        <v>235549623954633.03</v>
      </c>
      <c r="DV9" s="15">
        <f>$W$5</f>
        <v>15535556882873.059</v>
      </c>
      <c r="DW9" s="15">
        <f>$X$5</f>
        <v>1030519435105.9657</v>
      </c>
      <c r="DX9" s="15">
        <f>$Y$5</f>
        <v>68848950316.716461</v>
      </c>
      <c r="DY9" s="15">
        <f>$Z$5</f>
        <v>4641842510.9614477</v>
      </c>
      <c r="DZ9" s="54">
        <f>$AO$5</f>
        <v>33504915.125470284</v>
      </c>
      <c r="EA9" s="15">
        <f>$AB$5</f>
        <v>21941199.197171364</v>
      </c>
      <c r="EB9" s="15">
        <f>$AC$5</f>
        <v>1552966.273971956</v>
      </c>
      <c r="EC9" s="15">
        <f>$AD$5</f>
        <v>113297.38475318</v>
      </c>
      <c r="EE9" s="15">
        <f>$U$5</f>
        <v>3587935610128655</v>
      </c>
      <c r="EF9" s="15">
        <f>$V$5</f>
        <v>235549623954633.03</v>
      </c>
      <c r="EG9" s="15">
        <f>$W$5</f>
        <v>15535556882873.059</v>
      </c>
      <c r="EH9" s="15">
        <f>$X$5</f>
        <v>1030519435105.9657</v>
      </c>
      <c r="EI9" s="15">
        <f>$Y$5</f>
        <v>68848950316.716461</v>
      </c>
      <c r="EJ9" s="15">
        <f>$Z$5</f>
        <v>4641842510.9614477</v>
      </c>
      <c r="EK9" s="15">
        <f>$AA$5</f>
        <v>316660226.45608515</v>
      </c>
      <c r="EL9" s="54">
        <f>$AO$5</f>
        <v>33504915.125470284</v>
      </c>
      <c r="EM9" s="15">
        <f>$AC$5</f>
        <v>1552966.273971956</v>
      </c>
      <c r="EN9" s="15">
        <f>$AD$5</f>
        <v>113297.38475318</v>
      </c>
      <c r="EP9" s="15">
        <f>$U$5</f>
        <v>3587935610128655</v>
      </c>
      <c r="EQ9" s="15">
        <f>$V$5</f>
        <v>235549623954633.03</v>
      </c>
      <c r="ER9" s="15">
        <f>$W$5</f>
        <v>15535556882873.059</v>
      </c>
      <c r="ES9" s="15">
        <f>$X$5</f>
        <v>1030519435105.9657</v>
      </c>
      <c r="ET9" s="15">
        <f>$Y$5</f>
        <v>68848950316.716461</v>
      </c>
      <c r="EU9" s="15">
        <f>$Z$5</f>
        <v>4641842510.9614477</v>
      </c>
      <c r="EV9" s="15">
        <f>$AA$5</f>
        <v>316660226.45608515</v>
      </c>
      <c r="EW9" s="15">
        <f>$AB$5</f>
        <v>21941199.197171364</v>
      </c>
      <c r="EX9" s="54">
        <f>$AO$5</f>
        <v>33504915.125470284</v>
      </c>
      <c r="EY9" s="15">
        <f>$AD$5</f>
        <v>113297.38475318</v>
      </c>
      <c r="FA9" s="15">
        <f>$U$5</f>
        <v>3587935610128655</v>
      </c>
      <c r="FB9" s="15">
        <f>$V$5</f>
        <v>235549623954633.03</v>
      </c>
      <c r="FC9" s="15">
        <f>$W$5</f>
        <v>15535556882873.059</v>
      </c>
      <c r="FD9" s="15">
        <f>$X$5</f>
        <v>1030519435105.9657</v>
      </c>
      <c r="FE9" s="15">
        <f>$Y$5</f>
        <v>68848950316.716461</v>
      </c>
      <c r="FF9" s="15">
        <f>$Z$5</f>
        <v>4641842510.9614477</v>
      </c>
      <c r="FG9" s="15">
        <f>$AA$5</f>
        <v>316660226.45608515</v>
      </c>
      <c r="FH9" s="15">
        <f>$AB$5</f>
        <v>21941199.197171364</v>
      </c>
      <c r="FI9" s="15">
        <f>$AC$5</f>
        <v>1552966.273971956</v>
      </c>
      <c r="FJ9" s="54">
        <f>$AO$5</f>
        <v>33504915.125470284</v>
      </c>
      <c r="FO9" s="3" t="e">
        <f ca="1">FI4/BC4</f>
        <v>#NAME?</v>
      </c>
      <c r="FW9" s="6"/>
      <c r="FX9" s="3" t="e">
        <f ca="1">FG4/BA4</f>
        <v>#NAME?</v>
      </c>
      <c r="GG9" s="3" t="e">
        <f ca="1">FD4/AX4</f>
        <v>#NAME?</v>
      </c>
      <c r="GJ9" s="3" t="e">
        <f ca="1">ER4/AW4</f>
        <v>#NAME?</v>
      </c>
      <c r="GM9" s="3" t="e">
        <f ca="1">EF4/AV4</f>
        <v>#NAME?</v>
      </c>
      <c r="GP9" s="3" t="e">
        <f ca="1">DT4/AU4</f>
        <v>#NAME?</v>
      </c>
      <c r="GS9" s="3" t="e">
        <f t="shared" ca="1" si="27"/>
        <v>#NAME?</v>
      </c>
      <c r="GT9" s="3" t="e">
        <f t="shared" ca="1" si="28"/>
        <v>#NAME?</v>
      </c>
      <c r="GU9" s="3" t="e">
        <f t="shared" ca="1" si="29"/>
        <v>#NAME?</v>
      </c>
      <c r="GV9" s="3" t="e">
        <f t="shared" ca="1" si="30"/>
        <v>#NAME?</v>
      </c>
      <c r="GW9" s="3" t="e">
        <f t="shared" ca="1" si="31"/>
        <v>#NAME?</v>
      </c>
      <c r="GX9" s="3" t="e">
        <f t="shared" ca="1" si="32"/>
        <v>#NAME?</v>
      </c>
      <c r="GY9" s="3" t="e">
        <f t="shared" ca="1" si="33"/>
        <v>#NAME?</v>
      </c>
      <c r="GZ9" s="3" t="e">
        <f t="shared" ca="1" si="34"/>
        <v>#NAME?</v>
      </c>
      <c r="HA9" s="3" t="e">
        <f t="shared" ca="1" si="35"/>
        <v>#NAME?</v>
      </c>
      <c r="HB9" s="3">
        <f t="shared" si="43"/>
        <v>1662.9268409999997</v>
      </c>
      <c r="HD9" s="17">
        <f>$D$9</f>
        <v>3.71</v>
      </c>
      <c r="HE9" s="23" t="e">
        <f t="shared" ca="1" si="36"/>
        <v>#NAME?</v>
      </c>
      <c r="HF9" s="23" t="e">
        <f t="shared" ca="1" si="36"/>
        <v>#NAME?</v>
      </c>
      <c r="HG9" s="23" t="e">
        <f t="shared" ca="1" si="36"/>
        <v>#NAME?</v>
      </c>
      <c r="HH9" s="23" t="e">
        <f t="shared" ca="1" si="36"/>
        <v>#NAME?</v>
      </c>
      <c r="HI9" s="23" t="e">
        <f t="shared" ca="1" si="36"/>
        <v>#NAME?</v>
      </c>
      <c r="HJ9" s="23" t="e">
        <f t="shared" ca="1" si="36"/>
        <v>#NAME?</v>
      </c>
      <c r="HK9" s="23" t="e">
        <f t="shared" ca="1" si="36"/>
        <v>#NAME?</v>
      </c>
      <c r="HL9" s="23" t="e">
        <f t="shared" ca="1" si="36"/>
        <v>#NAME?</v>
      </c>
      <c r="HM9" s="23" t="e">
        <f t="shared" ca="1" si="36"/>
        <v>#NAME?</v>
      </c>
      <c r="HO9" s="17">
        <f>$D$9</f>
        <v>3.71</v>
      </c>
      <c r="HP9" s="24" t="e">
        <f t="shared" ca="1" si="44"/>
        <v>#NAME?</v>
      </c>
      <c r="HQ9" s="24" t="e">
        <f t="shared" ca="1" si="45"/>
        <v>#NAME?</v>
      </c>
      <c r="HR9" s="24" t="e">
        <f t="shared" ca="1" si="46"/>
        <v>#NAME?</v>
      </c>
      <c r="HS9" s="24" t="e">
        <f t="shared" ca="1" si="47"/>
        <v>#NAME?</v>
      </c>
      <c r="HT9" s="24" t="e">
        <f t="shared" ca="1" si="48"/>
        <v>#NAME?</v>
      </c>
      <c r="HU9" s="24" t="e">
        <f t="shared" ca="1" si="49"/>
        <v>#NAME?</v>
      </c>
      <c r="HV9" s="24" t="e">
        <f t="shared" ca="1" si="50"/>
        <v>#NAME?</v>
      </c>
      <c r="HW9" s="24" t="e">
        <f t="shared" ca="1" si="51"/>
        <v>#NAME?</v>
      </c>
      <c r="HX9" s="24" t="e">
        <f t="shared" ca="1" si="52"/>
        <v>#NAME?</v>
      </c>
      <c r="HZ9" s="17">
        <f>$D$9</f>
        <v>3.71</v>
      </c>
      <c r="IA9" s="24" t="e">
        <f t="shared" ca="1" si="37"/>
        <v>#NAME?</v>
      </c>
      <c r="IB9" s="24" t="e">
        <f t="shared" ca="1" si="37"/>
        <v>#NAME?</v>
      </c>
      <c r="IC9" s="24" t="e">
        <f t="shared" ca="1" si="37"/>
        <v>#NAME?</v>
      </c>
      <c r="ID9" s="24" t="e">
        <f t="shared" ca="1" si="37"/>
        <v>#NAME?</v>
      </c>
      <c r="IE9" s="24" t="e">
        <f t="shared" ca="1" si="37"/>
        <v>#NAME?</v>
      </c>
      <c r="IF9" s="24" t="e">
        <f t="shared" ca="1" si="37"/>
        <v>#NAME?</v>
      </c>
      <c r="IG9" s="24" t="e">
        <f t="shared" ca="1" si="37"/>
        <v>#NAME?</v>
      </c>
      <c r="IH9" s="24" t="e">
        <f t="shared" ca="1" si="37"/>
        <v>#NAME?</v>
      </c>
      <c r="II9" s="24" t="e">
        <f t="shared" ca="1" si="37"/>
        <v>#NAME?</v>
      </c>
      <c r="IK9" s="17">
        <f>$D$9</f>
        <v>3.71</v>
      </c>
      <c r="IL9" s="24" t="e">
        <f t="shared" ca="1" si="53"/>
        <v>#NAME?</v>
      </c>
      <c r="IM9" s="24" t="e">
        <f t="shared" ca="1" si="38"/>
        <v>#NAME?</v>
      </c>
      <c r="IN9" s="24" t="e">
        <f t="shared" ca="1" si="38"/>
        <v>#NAME?</v>
      </c>
      <c r="IO9" s="24" t="e">
        <f t="shared" ca="1" si="38"/>
        <v>#NAME?</v>
      </c>
      <c r="IP9" s="24" t="e">
        <f t="shared" ca="1" si="38"/>
        <v>#NAME?</v>
      </c>
      <c r="IQ9" s="24" t="e">
        <f t="shared" ca="1" si="38"/>
        <v>#NAME?</v>
      </c>
      <c r="IR9" s="24" t="e">
        <f t="shared" ca="1" si="38"/>
        <v>#NAME?</v>
      </c>
      <c r="IS9" s="24" t="e">
        <f t="shared" ca="1" si="38"/>
        <v>#NAME?</v>
      </c>
      <c r="IT9" s="24" t="e">
        <f t="shared" ca="1" si="38"/>
        <v>#NAME?</v>
      </c>
      <c r="IV9" s="17">
        <f>$D$9</f>
        <v>3.71</v>
      </c>
      <c r="IW9" s="24">
        <f t="shared" ca="1" si="54"/>
        <v>0</v>
      </c>
      <c r="IX9" s="24">
        <f t="shared" ca="1" si="39"/>
        <v>0</v>
      </c>
      <c r="IY9" s="24">
        <f t="shared" ca="1" si="39"/>
        <v>0</v>
      </c>
      <c r="IZ9" s="24">
        <f t="shared" ca="1" si="39"/>
        <v>0</v>
      </c>
      <c r="JA9" s="24">
        <f t="shared" ca="1" si="39"/>
        <v>0</v>
      </c>
      <c r="JB9" s="24">
        <f t="shared" ca="1" si="39"/>
        <v>0</v>
      </c>
      <c r="JC9" s="24">
        <f t="shared" ca="1" si="39"/>
        <v>0</v>
      </c>
      <c r="JD9" s="24">
        <f t="shared" ca="1" si="39"/>
        <v>0</v>
      </c>
      <c r="JE9" s="24">
        <f t="shared" ca="1" si="39"/>
        <v>0</v>
      </c>
    </row>
    <row r="10" spans="1:265" ht="15">
      <c r="A10" s="33">
        <f>COUNT($D$6:D10)/$B$4*$B$1</f>
        <v>5</v>
      </c>
      <c r="B10" s="3">
        <f t="shared" si="40"/>
        <v>5</v>
      </c>
      <c r="C10" s="3">
        <f t="shared" si="41"/>
        <v>5.27</v>
      </c>
      <c r="D10" s="4">
        <f>SALIDA!D10</f>
        <v>5.27</v>
      </c>
      <c r="E10" s="59">
        <f>SALIDA!E10</f>
        <v>207.79</v>
      </c>
      <c r="F10" s="20" t="e">
        <f t="shared" ca="1" si="13"/>
        <v>#NAME?</v>
      </c>
      <c r="G10" s="20" t="e">
        <f t="shared" ca="1" si="14"/>
        <v>#NAME?</v>
      </c>
      <c r="H10" s="20" t="e">
        <f t="shared" ca="1" si="15"/>
        <v>#NAME?</v>
      </c>
      <c r="I10" s="20" t="e">
        <f t="shared" ca="1" si="16"/>
        <v>#NAME?</v>
      </c>
      <c r="J10" s="20" t="e">
        <f t="shared" ca="1" si="17"/>
        <v>#NAME?</v>
      </c>
      <c r="K10" s="20" t="e">
        <f t="shared" ca="1" si="18"/>
        <v>#NAME?</v>
      </c>
      <c r="L10" s="20" t="e">
        <f t="shared" ca="1" si="19"/>
        <v>#NAME?</v>
      </c>
      <c r="M10" s="20" t="e">
        <f t="shared" ca="1" si="20"/>
        <v>#NAME?</v>
      </c>
      <c r="N10" s="20" t="e">
        <f t="shared" ca="1" si="21"/>
        <v>#NAME?</v>
      </c>
      <c r="P10" s="21">
        <f t="shared" si="22"/>
        <v>9830850094570.2168</v>
      </c>
      <c r="Q10" s="21">
        <f t="shared" si="22"/>
        <v>1865436450582.584</v>
      </c>
      <c r="R10" s="21">
        <f t="shared" si="22"/>
        <v>353972761021.36322</v>
      </c>
      <c r="S10" s="21">
        <f t="shared" si="22"/>
        <v>67167506835.173286</v>
      </c>
      <c r="T10" s="21">
        <f t="shared" si="22"/>
        <v>12745257463.979753</v>
      </c>
      <c r="U10" s="21">
        <f t="shared" si="22"/>
        <v>2418454926.7513762</v>
      </c>
      <c r="V10" s="21">
        <f t="shared" si="22"/>
        <v>458909853.27350599</v>
      </c>
      <c r="W10" s="21">
        <f t="shared" si="22"/>
        <v>87079668.552847445</v>
      </c>
      <c r="X10" s="21">
        <f t="shared" si="22"/>
        <v>16523656.271887561</v>
      </c>
      <c r="Y10" s="21">
        <f t="shared" si="22"/>
        <v>3135418.6474169949</v>
      </c>
      <c r="Z10" s="21">
        <f t="shared" si="22"/>
        <v>594956.10007912619</v>
      </c>
      <c r="AA10" s="21">
        <f t="shared" si="22"/>
        <v>112894.89565068808</v>
      </c>
      <c r="AB10" s="21">
        <f t="shared" si="22"/>
        <v>21422.181337891481</v>
      </c>
      <c r="AC10" s="21">
        <f t="shared" si="22"/>
        <v>4064.9300451406984</v>
      </c>
      <c r="AD10" s="21">
        <f t="shared" si="22"/>
        <v>771.33397440999977</v>
      </c>
      <c r="AE10" s="21">
        <f t="shared" si="22"/>
        <v>146.36318299999996</v>
      </c>
      <c r="AF10" s="21">
        <f t="shared" si="23"/>
        <v>27.772899999999996</v>
      </c>
      <c r="AG10" s="32">
        <f t="shared" si="42"/>
        <v>5.27</v>
      </c>
      <c r="AH10" s="21">
        <f t="shared" si="24"/>
        <v>1</v>
      </c>
      <c r="AI10" s="22"/>
      <c r="AJ10" s="3">
        <f t="shared" si="25"/>
        <v>651508640.7467773</v>
      </c>
      <c r="AK10" s="3">
        <f t="shared" si="25"/>
        <v>123625928.03544162</v>
      </c>
      <c r="AL10" s="3">
        <f t="shared" si="25"/>
        <v>23458430.367256474</v>
      </c>
      <c r="AM10" s="3">
        <f t="shared" si="25"/>
        <v>4451315.0602004705</v>
      </c>
      <c r="AN10" s="3">
        <f t="shared" si="25"/>
        <v>844651.81407978572</v>
      </c>
      <c r="AO10" s="3">
        <f t="shared" si="25"/>
        <v>160275.48654265385</v>
      </c>
      <c r="AP10" s="3">
        <f t="shared" si="25"/>
        <v>30412.805795569991</v>
      </c>
      <c r="AQ10" s="3">
        <f t="shared" si="25"/>
        <v>5770.9308909999991</v>
      </c>
      <c r="AR10" s="3">
        <f t="shared" si="25"/>
        <v>1095.0532999999998</v>
      </c>
      <c r="AS10" s="3">
        <f t="shared" si="26"/>
        <v>207.79</v>
      </c>
      <c r="AU10" s="15">
        <f>$T$5</f>
        <v>5.4858225616445912E+16</v>
      </c>
      <c r="AV10" s="15">
        <f>$U$5</f>
        <v>3587935610128655</v>
      </c>
      <c r="AW10" s="15">
        <f>$V$5</f>
        <v>235549623954633.03</v>
      </c>
      <c r="AX10" s="15">
        <f>$W$5</f>
        <v>15535556882873.059</v>
      </c>
      <c r="AY10" s="15">
        <f>$X$5</f>
        <v>1030519435105.9657</v>
      </c>
      <c r="AZ10" s="15">
        <f>$Y$5</f>
        <v>68848950316.716461</v>
      </c>
      <c r="BA10" s="15">
        <f>$Z$5</f>
        <v>4641842510.9614477</v>
      </c>
      <c r="BB10" s="15">
        <f>$AA$5</f>
        <v>316660226.45608515</v>
      </c>
      <c r="BC10" s="15">
        <f>$AB$5</f>
        <v>21941199.197171364</v>
      </c>
      <c r="BD10" s="15">
        <f>$AC$5</f>
        <v>1552966.273971956</v>
      </c>
      <c r="BF10" s="54">
        <f>$AN$5</f>
        <v>467060477.87390107</v>
      </c>
      <c r="BG10" s="15">
        <f>$U$5</f>
        <v>3587935610128655</v>
      </c>
      <c r="BH10" s="15">
        <f>$V$5</f>
        <v>235549623954633.03</v>
      </c>
      <c r="BI10" s="15">
        <f>$W$5</f>
        <v>15535556882873.059</v>
      </c>
      <c r="BJ10" s="15">
        <f>$X$5</f>
        <v>1030519435105.9657</v>
      </c>
      <c r="BK10" s="15">
        <f>$Y$5</f>
        <v>68848950316.716461</v>
      </c>
      <c r="BL10" s="15">
        <f>$Z$5</f>
        <v>4641842510.9614477</v>
      </c>
      <c r="BM10" s="15">
        <f>$AA$5</f>
        <v>316660226.45608515</v>
      </c>
      <c r="BN10" s="15">
        <f>$AB$5</f>
        <v>21941199.197171364</v>
      </c>
      <c r="BO10" s="15">
        <f>$AC$5</f>
        <v>1552966.273971956</v>
      </c>
      <c r="BQ10" s="15">
        <f>$T$5</f>
        <v>5.4858225616445912E+16</v>
      </c>
      <c r="BR10" s="54">
        <f>$AN$5</f>
        <v>467060477.87390107</v>
      </c>
      <c r="BS10" s="15">
        <f>$V$5</f>
        <v>235549623954633.03</v>
      </c>
      <c r="BT10" s="15">
        <f>$W$5</f>
        <v>15535556882873.059</v>
      </c>
      <c r="BU10" s="15">
        <f>$X$5</f>
        <v>1030519435105.9657</v>
      </c>
      <c r="BV10" s="15">
        <f>$Y$5</f>
        <v>68848950316.716461</v>
      </c>
      <c r="BW10" s="15">
        <f>$Z$5</f>
        <v>4641842510.9614477</v>
      </c>
      <c r="BX10" s="15">
        <f>$AA$5</f>
        <v>316660226.45608515</v>
      </c>
      <c r="BY10" s="15">
        <f>$AB$5</f>
        <v>21941199.197171364</v>
      </c>
      <c r="BZ10" s="15">
        <f>$AC$5</f>
        <v>1552966.273971956</v>
      </c>
      <c r="CB10" s="15">
        <f>$T$5</f>
        <v>5.4858225616445912E+16</v>
      </c>
      <c r="CC10" s="53">
        <f>$U$5</f>
        <v>3587935610128655</v>
      </c>
      <c r="CD10" s="54">
        <f>$AN$5</f>
        <v>467060477.87390107</v>
      </c>
      <c r="CE10" s="15">
        <f>$W$5</f>
        <v>15535556882873.059</v>
      </c>
      <c r="CF10" s="15">
        <f>$X$5</f>
        <v>1030519435105.9657</v>
      </c>
      <c r="CG10" s="15">
        <f>$Y$5</f>
        <v>68848950316.716461</v>
      </c>
      <c r="CH10" s="15">
        <f>$Z$5</f>
        <v>4641842510.9614477</v>
      </c>
      <c r="CI10" s="15">
        <f>$AA$5</f>
        <v>316660226.45608515</v>
      </c>
      <c r="CJ10" s="15">
        <f>$AB$5</f>
        <v>21941199.197171364</v>
      </c>
      <c r="CK10" s="15">
        <f>$AC$5</f>
        <v>1552966.273971956</v>
      </c>
      <c r="CM10" s="15">
        <f>$T$5</f>
        <v>5.4858225616445912E+16</v>
      </c>
      <c r="CN10" s="15">
        <f>$U$5</f>
        <v>3587935610128655</v>
      </c>
      <c r="CO10" s="15">
        <f>$V$5</f>
        <v>235549623954633.03</v>
      </c>
      <c r="CP10" s="54">
        <f>$AN$5</f>
        <v>467060477.87390107</v>
      </c>
      <c r="CQ10" s="15">
        <f>$X$5</f>
        <v>1030519435105.9657</v>
      </c>
      <c r="CR10" s="15">
        <f>$Y$5</f>
        <v>68848950316.716461</v>
      </c>
      <c r="CS10" s="15">
        <f>$Z$5</f>
        <v>4641842510.9614477</v>
      </c>
      <c r="CT10" s="15">
        <f>$AA$5</f>
        <v>316660226.45608515</v>
      </c>
      <c r="CU10" s="15">
        <f>$AB$5</f>
        <v>21941199.197171364</v>
      </c>
      <c r="CV10" s="15">
        <f>$AC$5</f>
        <v>1552966.273971956</v>
      </c>
      <c r="CX10" s="15">
        <f>$T$5</f>
        <v>5.4858225616445912E+16</v>
      </c>
      <c r="CY10" s="15">
        <f>$U$5</f>
        <v>3587935610128655</v>
      </c>
      <c r="CZ10" s="15">
        <f>$V$5</f>
        <v>235549623954633.03</v>
      </c>
      <c r="DA10" s="15">
        <f>$W$5</f>
        <v>15535556882873.059</v>
      </c>
      <c r="DB10" s="54">
        <f>$AN$5</f>
        <v>467060477.87390107</v>
      </c>
      <c r="DC10" s="15">
        <f>$Y$5</f>
        <v>68848950316.716461</v>
      </c>
      <c r="DD10" s="15">
        <f>$Z$5</f>
        <v>4641842510.9614477</v>
      </c>
      <c r="DE10" s="15">
        <f>$AA$5</f>
        <v>316660226.45608515</v>
      </c>
      <c r="DF10" s="15">
        <f>$AB$5</f>
        <v>21941199.197171364</v>
      </c>
      <c r="DG10" s="15">
        <f>$AC$5</f>
        <v>1552966.273971956</v>
      </c>
      <c r="DI10" s="15">
        <f>$T$5</f>
        <v>5.4858225616445912E+16</v>
      </c>
      <c r="DJ10" s="15">
        <f>$U$5</f>
        <v>3587935610128655</v>
      </c>
      <c r="DK10" s="15">
        <f>$V$5</f>
        <v>235549623954633.03</v>
      </c>
      <c r="DL10" s="15">
        <f>$W$5</f>
        <v>15535556882873.059</v>
      </c>
      <c r="DM10" s="15">
        <f>$X$5</f>
        <v>1030519435105.9657</v>
      </c>
      <c r="DN10" s="54">
        <f>$AN$5</f>
        <v>467060477.87390107</v>
      </c>
      <c r="DO10" s="15">
        <f>$Z$5</f>
        <v>4641842510.9614477</v>
      </c>
      <c r="DP10" s="15">
        <f>$AA$5</f>
        <v>316660226.45608515</v>
      </c>
      <c r="DQ10" s="15">
        <f>$AB$5</f>
        <v>21941199.197171364</v>
      </c>
      <c r="DR10" s="15">
        <f>$AC$5</f>
        <v>1552966.273971956</v>
      </c>
      <c r="DT10" s="15">
        <f>$T$5</f>
        <v>5.4858225616445912E+16</v>
      </c>
      <c r="DU10" s="15">
        <f>$U$5</f>
        <v>3587935610128655</v>
      </c>
      <c r="DV10" s="15">
        <f>$V$5</f>
        <v>235549623954633.03</v>
      </c>
      <c r="DW10" s="15">
        <f>$W$5</f>
        <v>15535556882873.059</v>
      </c>
      <c r="DX10" s="15">
        <f>$X$5</f>
        <v>1030519435105.9657</v>
      </c>
      <c r="DY10" s="15">
        <f>$Y$5</f>
        <v>68848950316.716461</v>
      </c>
      <c r="DZ10" s="54">
        <f>$AN$5</f>
        <v>467060477.87390107</v>
      </c>
      <c r="EA10" s="15">
        <f>$AA$5</f>
        <v>316660226.45608515</v>
      </c>
      <c r="EB10" s="15">
        <f>$AB$5</f>
        <v>21941199.197171364</v>
      </c>
      <c r="EC10" s="15">
        <f>$AC$5</f>
        <v>1552966.273971956</v>
      </c>
      <c r="EE10" s="15">
        <f>$T$5</f>
        <v>5.4858225616445912E+16</v>
      </c>
      <c r="EF10" s="15">
        <f>$U$5</f>
        <v>3587935610128655</v>
      </c>
      <c r="EG10" s="15">
        <f>$V$5</f>
        <v>235549623954633.03</v>
      </c>
      <c r="EH10" s="15">
        <f>$W$5</f>
        <v>15535556882873.059</v>
      </c>
      <c r="EI10" s="15">
        <f>$X$5</f>
        <v>1030519435105.9657</v>
      </c>
      <c r="EJ10" s="15">
        <f>$Y$5</f>
        <v>68848950316.716461</v>
      </c>
      <c r="EK10" s="15">
        <f>$Z$5</f>
        <v>4641842510.9614477</v>
      </c>
      <c r="EL10" s="54">
        <f>$AN$5</f>
        <v>467060477.87390107</v>
      </c>
      <c r="EM10" s="15">
        <f>$AB$5</f>
        <v>21941199.197171364</v>
      </c>
      <c r="EN10" s="15">
        <f>$AC$5</f>
        <v>1552966.273971956</v>
      </c>
      <c r="EP10" s="15">
        <f>$T$5</f>
        <v>5.4858225616445912E+16</v>
      </c>
      <c r="EQ10" s="15">
        <f>$U$5</f>
        <v>3587935610128655</v>
      </c>
      <c r="ER10" s="15">
        <f>$V$5</f>
        <v>235549623954633.03</v>
      </c>
      <c r="ES10" s="15">
        <f>$W$5</f>
        <v>15535556882873.059</v>
      </c>
      <c r="ET10" s="15">
        <f>$X$5</f>
        <v>1030519435105.9657</v>
      </c>
      <c r="EU10" s="15">
        <f>$Y$5</f>
        <v>68848950316.716461</v>
      </c>
      <c r="EV10" s="15">
        <f>$Z$5</f>
        <v>4641842510.9614477</v>
      </c>
      <c r="EW10" s="15">
        <f>$AA$5</f>
        <v>316660226.45608515</v>
      </c>
      <c r="EX10" s="54">
        <f>$AN$5</f>
        <v>467060477.87390107</v>
      </c>
      <c r="EY10" s="15">
        <f>$AC$5</f>
        <v>1552966.273971956</v>
      </c>
      <c r="FA10" s="15">
        <f>$T$5</f>
        <v>5.4858225616445912E+16</v>
      </c>
      <c r="FB10" s="15">
        <f>$U$5</f>
        <v>3587935610128655</v>
      </c>
      <c r="FC10" s="15">
        <f>$V$5</f>
        <v>235549623954633.03</v>
      </c>
      <c r="FD10" s="15">
        <f>$W$5</f>
        <v>15535556882873.059</v>
      </c>
      <c r="FE10" s="15">
        <f>$X$5</f>
        <v>1030519435105.9657</v>
      </c>
      <c r="FF10" s="15">
        <f>$Y$5</f>
        <v>68848950316.716461</v>
      </c>
      <c r="FG10" s="15">
        <f>$Z$5</f>
        <v>4641842510.9614477</v>
      </c>
      <c r="FH10" s="15">
        <f>$AA$5</f>
        <v>316660226.45608515</v>
      </c>
      <c r="FI10" s="15">
        <f>$AB$5</f>
        <v>21941199.197171364</v>
      </c>
      <c r="FJ10" s="54">
        <f>$AN$5</f>
        <v>467060477.87390107</v>
      </c>
      <c r="GJ10" s="3" t="e">
        <f ca="1">FC4/AW4</f>
        <v>#NAME?</v>
      </c>
      <c r="GM10" s="3" t="e">
        <f ca="1">EQ4/AV4</f>
        <v>#NAME?</v>
      </c>
      <c r="GP10" s="3" t="e">
        <f ca="1">EE4/AU4</f>
        <v>#NAME?</v>
      </c>
      <c r="GS10" s="3" t="e">
        <f t="shared" ca="1" si="27"/>
        <v>#NAME?</v>
      </c>
      <c r="GT10" s="3" t="e">
        <f t="shared" ca="1" si="28"/>
        <v>#NAME?</v>
      </c>
      <c r="GU10" s="3" t="e">
        <f t="shared" ca="1" si="29"/>
        <v>#NAME?</v>
      </c>
      <c r="GV10" s="3" t="e">
        <f t="shared" ca="1" si="30"/>
        <v>#NAME?</v>
      </c>
      <c r="GW10" s="3" t="e">
        <f t="shared" ca="1" si="31"/>
        <v>#NAME?</v>
      </c>
      <c r="GX10" s="3" t="e">
        <f t="shared" ca="1" si="32"/>
        <v>#NAME?</v>
      </c>
      <c r="GY10" s="3" t="e">
        <f t="shared" ca="1" si="33"/>
        <v>#NAME?</v>
      </c>
      <c r="GZ10" s="3" t="e">
        <f t="shared" ca="1" si="34"/>
        <v>#NAME?</v>
      </c>
      <c r="HA10" s="3" t="e">
        <f t="shared" ca="1" si="35"/>
        <v>#NAME?</v>
      </c>
      <c r="HB10" s="3">
        <f t="shared" si="43"/>
        <v>89.85144100000025</v>
      </c>
      <c r="HD10" s="17">
        <f>$D$10</f>
        <v>5.27</v>
      </c>
      <c r="HE10" s="23" t="e">
        <f t="shared" ca="1" si="36"/>
        <v>#NAME?</v>
      </c>
      <c r="HF10" s="23" t="e">
        <f t="shared" ca="1" si="36"/>
        <v>#NAME?</v>
      </c>
      <c r="HG10" s="23" t="e">
        <f t="shared" ca="1" si="36"/>
        <v>#NAME?</v>
      </c>
      <c r="HH10" s="23" t="e">
        <f t="shared" ca="1" si="36"/>
        <v>#NAME?</v>
      </c>
      <c r="HI10" s="23" t="e">
        <f t="shared" ca="1" si="36"/>
        <v>#NAME?</v>
      </c>
      <c r="HJ10" s="23" t="e">
        <f t="shared" ca="1" si="36"/>
        <v>#NAME?</v>
      </c>
      <c r="HK10" s="23" t="e">
        <f t="shared" ca="1" si="36"/>
        <v>#NAME?</v>
      </c>
      <c r="HL10" s="23" t="e">
        <f t="shared" ca="1" si="36"/>
        <v>#NAME?</v>
      </c>
      <c r="HM10" s="23" t="e">
        <f t="shared" ca="1" si="36"/>
        <v>#NAME?</v>
      </c>
      <c r="HO10" s="17">
        <f>$D$10</f>
        <v>5.27</v>
      </c>
      <c r="HP10" s="24" t="e">
        <f t="shared" ca="1" si="44"/>
        <v>#NAME?</v>
      </c>
      <c r="HQ10" s="24" t="e">
        <f t="shared" ca="1" si="45"/>
        <v>#NAME?</v>
      </c>
      <c r="HR10" s="24" t="e">
        <f t="shared" ca="1" si="46"/>
        <v>#NAME?</v>
      </c>
      <c r="HS10" s="24" t="e">
        <f t="shared" ca="1" si="47"/>
        <v>#NAME?</v>
      </c>
      <c r="HT10" s="24" t="e">
        <f t="shared" ca="1" si="48"/>
        <v>#NAME?</v>
      </c>
      <c r="HU10" s="24" t="e">
        <f t="shared" ca="1" si="49"/>
        <v>#NAME?</v>
      </c>
      <c r="HV10" s="24" t="e">
        <f t="shared" ca="1" si="50"/>
        <v>#NAME?</v>
      </c>
      <c r="HW10" s="24" t="e">
        <f t="shared" ca="1" si="51"/>
        <v>#NAME?</v>
      </c>
      <c r="HX10" s="24" t="e">
        <f t="shared" ca="1" si="52"/>
        <v>#NAME?</v>
      </c>
      <c r="HZ10" s="17">
        <f>$D$10</f>
        <v>5.27</v>
      </c>
      <c r="IA10" s="24" t="e">
        <f t="shared" ca="1" si="37"/>
        <v>#NAME?</v>
      </c>
      <c r="IB10" s="24" t="e">
        <f t="shared" ca="1" si="37"/>
        <v>#NAME?</v>
      </c>
      <c r="IC10" s="24" t="e">
        <f t="shared" ca="1" si="37"/>
        <v>#NAME?</v>
      </c>
      <c r="ID10" s="24" t="e">
        <f t="shared" ca="1" si="37"/>
        <v>#NAME?</v>
      </c>
      <c r="IE10" s="24" t="e">
        <f t="shared" ca="1" si="37"/>
        <v>#NAME?</v>
      </c>
      <c r="IF10" s="24" t="e">
        <f t="shared" ca="1" si="37"/>
        <v>#NAME?</v>
      </c>
      <c r="IG10" s="24" t="e">
        <f t="shared" ca="1" si="37"/>
        <v>#NAME?</v>
      </c>
      <c r="IH10" s="24" t="e">
        <f t="shared" ca="1" si="37"/>
        <v>#NAME?</v>
      </c>
      <c r="II10" s="24" t="e">
        <f t="shared" ca="1" si="37"/>
        <v>#NAME?</v>
      </c>
      <c r="IK10" s="17">
        <f>$D$10</f>
        <v>5.27</v>
      </c>
      <c r="IL10" s="24" t="e">
        <f t="shared" ca="1" si="53"/>
        <v>#NAME?</v>
      </c>
      <c r="IM10" s="24" t="e">
        <f t="shared" ca="1" si="38"/>
        <v>#NAME?</v>
      </c>
      <c r="IN10" s="24" t="e">
        <f t="shared" ca="1" si="38"/>
        <v>#NAME?</v>
      </c>
      <c r="IO10" s="24" t="e">
        <f t="shared" ca="1" si="38"/>
        <v>#NAME?</v>
      </c>
      <c r="IP10" s="24" t="e">
        <f t="shared" ca="1" si="38"/>
        <v>#NAME?</v>
      </c>
      <c r="IQ10" s="24" t="e">
        <f t="shared" ca="1" si="38"/>
        <v>#NAME?</v>
      </c>
      <c r="IR10" s="24" t="e">
        <f t="shared" ca="1" si="38"/>
        <v>#NAME?</v>
      </c>
      <c r="IS10" s="24" t="e">
        <f t="shared" ca="1" si="38"/>
        <v>#NAME?</v>
      </c>
      <c r="IT10" s="24" t="e">
        <f t="shared" ca="1" si="38"/>
        <v>#NAME?</v>
      </c>
      <c r="IV10" s="17">
        <f>$D$10</f>
        <v>5.27</v>
      </c>
      <c r="IW10" s="24">
        <f t="shared" ca="1" si="54"/>
        <v>0</v>
      </c>
      <c r="IX10" s="24">
        <f t="shared" ca="1" si="39"/>
        <v>0</v>
      </c>
      <c r="IY10" s="24">
        <f t="shared" ca="1" si="39"/>
        <v>0</v>
      </c>
      <c r="IZ10" s="24">
        <f t="shared" ca="1" si="39"/>
        <v>0</v>
      </c>
      <c r="JA10" s="24">
        <f t="shared" ca="1" si="39"/>
        <v>0</v>
      </c>
      <c r="JB10" s="24">
        <f t="shared" ca="1" si="39"/>
        <v>0</v>
      </c>
      <c r="JC10" s="24">
        <f t="shared" ca="1" si="39"/>
        <v>0</v>
      </c>
      <c r="JD10" s="24">
        <f t="shared" ca="1" si="39"/>
        <v>0</v>
      </c>
      <c r="JE10" s="24">
        <f t="shared" ca="1" si="39"/>
        <v>0</v>
      </c>
    </row>
    <row r="11" spans="1:265" ht="15">
      <c r="A11" s="33">
        <f>COUNT($D$6:D11)/$B$4*$B$1</f>
        <v>6</v>
      </c>
      <c r="B11" s="3">
        <f t="shared" si="40"/>
        <v>6</v>
      </c>
      <c r="C11" s="3">
        <f t="shared" si="41"/>
        <v>7.01</v>
      </c>
      <c r="D11" s="4">
        <f>SALIDA!D11</f>
        <v>7.01</v>
      </c>
      <c r="E11" s="59">
        <f>SALIDA!E11</f>
        <v>226.54</v>
      </c>
      <c r="F11" s="20" t="e">
        <f t="shared" ca="1" si="13"/>
        <v>#NAME?</v>
      </c>
      <c r="G11" s="20" t="e">
        <f t="shared" ca="1" si="14"/>
        <v>#NAME?</v>
      </c>
      <c r="H11" s="20" t="e">
        <f t="shared" ca="1" si="15"/>
        <v>#NAME?</v>
      </c>
      <c r="I11" s="20" t="e">
        <f t="shared" ca="1" si="16"/>
        <v>#NAME?</v>
      </c>
      <c r="J11" s="20" t="e">
        <f t="shared" ca="1" si="17"/>
        <v>#NAME?</v>
      </c>
      <c r="K11" s="20" t="e">
        <f t="shared" ca="1" si="18"/>
        <v>#NAME?</v>
      </c>
      <c r="L11" s="20" t="e">
        <f t="shared" ca="1" si="19"/>
        <v>#NAME?</v>
      </c>
      <c r="M11" s="20" t="e">
        <f t="shared" ca="1" si="20"/>
        <v>#NAME?</v>
      </c>
      <c r="N11" s="20" t="e">
        <f t="shared" ca="1" si="21"/>
        <v>#NAME?</v>
      </c>
      <c r="P11" s="21">
        <f t="shared" si="22"/>
        <v>1670799449112950</v>
      </c>
      <c r="Q11" s="21">
        <f t="shared" si="22"/>
        <v>238345142526811.72</v>
      </c>
      <c r="R11" s="21">
        <f t="shared" si="22"/>
        <v>34000733598689.262</v>
      </c>
      <c r="S11" s="21">
        <f t="shared" si="22"/>
        <v>4850318630340.8369</v>
      </c>
      <c r="T11" s="21">
        <f t="shared" si="22"/>
        <v>691914212602.11646</v>
      </c>
      <c r="U11" s="21">
        <f t="shared" si="22"/>
        <v>98703881968.918198</v>
      </c>
      <c r="V11" s="21">
        <f t="shared" si="22"/>
        <v>14080439653.19803</v>
      </c>
      <c r="W11" s="21">
        <f t="shared" si="22"/>
        <v>2008621919.1437991</v>
      </c>
      <c r="X11" s="21">
        <f t="shared" si="22"/>
        <v>286536650.37714684</v>
      </c>
      <c r="Y11" s="21">
        <f t="shared" si="22"/>
        <v>40875413.748523086</v>
      </c>
      <c r="Z11" s="21">
        <f t="shared" si="22"/>
        <v>5831014.8000746202</v>
      </c>
      <c r="AA11" s="21">
        <f t="shared" si="22"/>
        <v>831813.80885515269</v>
      </c>
      <c r="AB11" s="21">
        <f t="shared" si="22"/>
        <v>118661.02836735417</v>
      </c>
      <c r="AC11" s="21">
        <f t="shared" si="22"/>
        <v>16927.393490350096</v>
      </c>
      <c r="AD11" s="21">
        <f t="shared" si="22"/>
        <v>2414.7494280099995</v>
      </c>
      <c r="AE11" s="21">
        <f t="shared" si="22"/>
        <v>344.47210099999995</v>
      </c>
      <c r="AF11" s="21">
        <f t="shared" si="23"/>
        <v>49.140099999999997</v>
      </c>
      <c r="AG11" s="32">
        <f t="shared" si="42"/>
        <v>7.01</v>
      </c>
      <c r="AH11" s="21">
        <f t="shared" si="24"/>
        <v>1</v>
      </c>
      <c r="AI11" s="22"/>
      <c r="AJ11" s="3">
        <f t="shared" si="25"/>
        <v>9259916230.5904198</v>
      </c>
      <c r="AK11" s="3">
        <f t="shared" si="25"/>
        <v>1320958092.8089044</v>
      </c>
      <c r="AL11" s="3">
        <f t="shared" si="25"/>
        <v>188439100.25804627</v>
      </c>
      <c r="AM11" s="3">
        <f t="shared" si="25"/>
        <v>26881469.366340414</v>
      </c>
      <c r="AN11" s="3">
        <f t="shared" si="25"/>
        <v>3834731.7213039105</v>
      </c>
      <c r="AO11" s="3">
        <f t="shared" si="25"/>
        <v>547037.33542138524</v>
      </c>
      <c r="AP11" s="3">
        <f t="shared" si="25"/>
        <v>78036.70976053999</v>
      </c>
      <c r="AQ11" s="3">
        <f t="shared" si="25"/>
        <v>11132.198253999999</v>
      </c>
      <c r="AR11" s="3">
        <f t="shared" si="25"/>
        <v>1588.0454</v>
      </c>
      <c r="AS11" s="3">
        <f t="shared" si="26"/>
        <v>226.54</v>
      </c>
      <c r="AU11" s="15">
        <f>$S$5</f>
        <v>8.4135731015696166E+17</v>
      </c>
      <c r="AV11" s="15">
        <f>$T$5</f>
        <v>5.4858225616445912E+16</v>
      </c>
      <c r="AW11" s="15">
        <f>$U$5</f>
        <v>3587935610128655</v>
      </c>
      <c r="AX11" s="15">
        <f>$V$5</f>
        <v>235549623954633.03</v>
      </c>
      <c r="AY11" s="15">
        <f>$W$5</f>
        <v>15535556882873.059</v>
      </c>
      <c r="AZ11" s="15">
        <f>$X$5</f>
        <v>1030519435105.9657</v>
      </c>
      <c r="BA11" s="15">
        <f>$Y$5</f>
        <v>68848950316.716461</v>
      </c>
      <c r="BB11" s="15">
        <f>$Z$5</f>
        <v>4641842510.9614477</v>
      </c>
      <c r="BC11" s="15">
        <f>$AA$5</f>
        <v>316660226.45608515</v>
      </c>
      <c r="BD11" s="15">
        <f>$AB$5</f>
        <v>21941199.197171364</v>
      </c>
      <c r="BF11" s="54">
        <f>$AM$5</f>
        <v>6680517375.6833267</v>
      </c>
      <c r="BG11" s="15">
        <f>$T$5</f>
        <v>5.4858225616445912E+16</v>
      </c>
      <c r="BH11" s="15">
        <f>$U$5</f>
        <v>3587935610128655</v>
      </c>
      <c r="BI11" s="15">
        <f>$V$5</f>
        <v>235549623954633.03</v>
      </c>
      <c r="BJ11" s="15">
        <f>$W$5</f>
        <v>15535556882873.059</v>
      </c>
      <c r="BK11" s="15">
        <f>$X$5</f>
        <v>1030519435105.9657</v>
      </c>
      <c r="BL11" s="15">
        <f>$Y$5</f>
        <v>68848950316.716461</v>
      </c>
      <c r="BM11" s="15">
        <f>$Z$5</f>
        <v>4641842510.9614477</v>
      </c>
      <c r="BN11" s="15">
        <f>$AA$5</f>
        <v>316660226.45608515</v>
      </c>
      <c r="BO11" s="15">
        <f>$AB$5</f>
        <v>21941199.197171364</v>
      </c>
      <c r="BQ11" s="15">
        <f>$S$5</f>
        <v>8.4135731015696166E+17</v>
      </c>
      <c r="BR11" s="54">
        <f>$AM$5</f>
        <v>6680517375.6833267</v>
      </c>
      <c r="BS11" s="15">
        <f>$U$5</f>
        <v>3587935610128655</v>
      </c>
      <c r="BT11" s="15">
        <f>$V$5</f>
        <v>235549623954633.03</v>
      </c>
      <c r="BU11" s="15">
        <f>$W$5</f>
        <v>15535556882873.059</v>
      </c>
      <c r="BV11" s="15">
        <f>$X$5</f>
        <v>1030519435105.9657</v>
      </c>
      <c r="BW11" s="15">
        <f>$Y$5</f>
        <v>68848950316.716461</v>
      </c>
      <c r="BX11" s="15">
        <f>$Z$5</f>
        <v>4641842510.9614477</v>
      </c>
      <c r="BY11" s="15">
        <f>$AA$5</f>
        <v>316660226.45608515</v>
      </c>
      <c r="BZ11" s="15">
        <f>$AB$5</f>
        <v>21941199.197171364</v>
      </c>
      <c r="CB11" s="15">
        <f>$S$5</f>
        <v>8.4135731015696166E+17</v>
      </c>
      <c r="CC11" s="53">
        <f>$T$5</f>
        <v>5.4858225616445912E+16</v>
      </c>
      <c r="CD11" s="54">
        <f>$AM$5</f>
        <v>6680517375.6833267</v>
      </c>
      <c r="CE11" s="15">
        <f>$V$5</f>
        <v>235549623954633.03</v>
      </c>
      <c r="CF11" s="15">
        <f>$W$5</f>
        <v>15535556882873.059</v>
      </c>
      <c r="CG11" s="15">
        <f>$X$5</f>
        <v>1030519435105.9657</v>
      </c>
      <c r="CH11" s="15">
        <f>$Y$5</f>
        <v>68848950316.716461</v>
      </c>
      <c r="CI11" s="15">
        <f>$Z$5</f>
        <v>4641842510.9614477</v>
      </c>
      <c r="CJ11" s="15">
        <f>$AA$5</f>
        <v>316660226.45608515</v>
      </c>
      <c r="CK11" s="15">
        <f>$AB$5</f>
        <v>21941199.197171364</v>
      </c>
      <c r="CM11" s="15">
        <f>$S$5</f>
        <v>8.4135731015696166E+17</v>
      </c>
      <c r="CN11" s="15">
        <f>$T$5</f>
        <v>5.4858225616445912E+16</v>
      </c>
      <c r="CO11" s="15">
        <f>$U$5</f>
        <v>3587935610128655</v>
      </c>
      <c r="CP11" s="54">
        <f>$AM$5</f>
        <v>6680517375.6833267</v>
      </c>
      <c r="CQ11" s="15">
        <f>$W$5</f>
        <v>15535556882873.059</v>
      </c>
      <c r="CR11" s="15">
        <f>$X$5</f>
        <v>1030519435105.9657</v>
      </c>
      <c r="CS11" s="15">
        <f>$Y$5</f>
        <v>68848950316.716461</v>
      </c>
      <c r="CT11" s="15">
        <f>$Z$5</f>
        <v>4641842510.9614477</v>
      </c>
      <c r="CU11" s="15">
        <f>$AA$5</f>
        <v>316660226.45608515</v>
      </c>
      <c r="CV11" s="15">
        <f>$AB$5</f>
        <v>21941199.197171364</v>
      </c>
      <c r="CX11" s="15">
        <f>$S$5</f>
        <v>8.4135731015696166E+17</v>
      </c>
      <c r="CY11" s="15">
        <f>$T$5</f>
        <v>5.4858225616445912E+16</v>
      </c>
      <c r="CZ11" s="15">
        <f>$U$5</f>
        <v>3587935610128655</v>
      </c>
      <c r="DA11" s="15">
        <f>$V$5</f>
        <v>235549623954633.03</v>
      </c>
      <c r="DB11" s="54">
        <f>$AM$5</f>
        <v>6680517375.6833267</v>
      </c>
      <c r="DC11" s="15">
        <f>$X$5</f>
        <v>1030519435105.9657</v>
      </c>
      <c r="DD11" s="15">
        <f>$Y$5</f>
        <v>68848950316.716461</v>
      </c>
      <c r="DE11" s="15">
        <f>$Z$5</f>
        <v>4641842510.9614477</v>
      </c>
      <c r="DF11" s="15">
        <f>$AA$5</f>
        <v>316660226.45608515</v>
      </c>
      <c r="DG11" s="15">
        <f>$AB$5</f>
        <v>21941199.197171364</v>
      </c>
      <c r="DI11" s="15">
        <f>$S$5</f>
        <v>8.4135731015696166E+17</v>
      </c>
      <c r="DJ11" s="15">
        <f>$T$5</f>
        <v>5.4858225616445912E+16</v>
      </c>
      <c r="DK11" s="15">
        <f>$U$5</f>
        <v>3587935610128655</v>
      </c>
      <c r="DL11" s="15">
        <f>$V$5</f>
        <v>235549623954633.03</v>
      </c>
      <c r="DM11" s="15">
        <f>$W$5</f>
        <v>15535556882873.059</v>
      </c>
      <c r="DN11" s="54">
        <f>$AM$5</f>
        <v>6680517375.6833267</v>
      </c>
      <c r="DO11" s="15">
        <f>$Y$5</f>
        <v>68848950316.716461</v>
      </c>
      <c r="DP11" s="15">
        <f>$Z$5</f>
        <v>4641842510.9614477</v>
      </c>
      <c r="DQ11" s="15">
        <f>$AA$5</f>
        <v>316660226.45608515</v>
      </c>
      <c r="DR11" s="15">
        <f>$AB$5</f>
        <v>21941199.197171364</v>
      </c>
      <c r="DT11" s="15">
        <f>$S$5</f>
        <v>8.4135731015696166E+17</v>
      </c>
      <c r="DU11" s="15">
        <f>$T$5</f>
        <v>5.4858225616445912E+16</v>
      </c>
      <c r="DV11" s="15">
        <f>$U$5</f>
        <v>3587935610128655</v>
      </c>
      <c r="DW11" s="15">
        <f>$V$5</f>
        <v>235549623954633.03</v>
      </c>
      <c r="DX11" s="15">
        <f>$W$5</f>
        <v>15535556882873.059</v>
      </c>
      <c r="DY11" s="15">
        <f>$X$5</f>
        <v>1030519435105.9657</v>
      </c>
      <c r="DZ11" s="54">
        <f>$AM$5</f>
        <v>6680517375.6833267</v>
      </c>
      <c r="EA11" s="15">
        <f>$Z$5</f>
        <v>4641842510.9614477</v>
      </c>
      <c r="EB11" s="15">
        <f>$AA$5</f>
        <v>316660226.45608515</v>
      </c>
      <c r="EC11" s="15">
        <f>$AB$5</f>
        <v>21941199.197171364</v>
      </c>
      <c r="EE11" s="15">
        <f>$S$5</f>
        <v>8.4135731015696166E+17</v>
      </c>
      <c r="EF11" s="15">
        <f>$T$5</f>
        <v>5.4858225616445912E+16</v>
      </c>
      <c r="EG11" s="15">
        <f>$U$5</f>
        <v>3587935610128655</v>
      </c>
      <c r="EH11" s="15">
        <f>$V$5</f>
        <v>235549623954633.03</v>
      </c>
      <c r="EI11" s="15">
        <f>$W$5</f>
        <v>15535556882873.059</v>
      </c>
      <c r="EJ11" s="15">
        <f>$X$5</f>
        <v>1030519435105.9657</v>
      </c>
      <c r="EK11" s="15">
        <f>$Y$5</f>
        <v>68848950316.716461</v>
      </c>
      <c r="EL11" s="54">
        <f>$AM$5</f>
        <v>6680517375.6833267</v>
      </c>
      <c r="EM11" s="15">
        <f>$AA$5</f>
        <v>316660226.45608515</v>
      </c>
      <c r="EN11" s="15">
        <f>$AB$5</f>
        <v>21941199.197171364</v>
      </c>
      <c r="EP11" s="15">
        <f>$S$5</f>
        <v>8.4135731015696166E+17</v>
      </c>
      <c r="EQ11" s="15">
        <f>$T$5</f>
        <v>5.4858225616445912E+16</v>
      </c>
      <c r="ER11" s="15">
        <f>$U$5</f>
        <v>3587935610128655</v>
      </c>
      <c r="ES11" s="15">
        <f>$V$5</f>
        <v>235549623954633.03</v>
      </c>
      <c r="ET11" s="15">
        <f>$W$5</f>
        <v>15535556882873.059</v>
      </c>
      <c r="EU11" s="15">
        <f>$X$5</f>
        <v>1030519435105.9657</v>
      </c>
      <c r="EV11" s="15">
        <f>$Y$5</f>
        <v>68848950316.716461</v>
      </c>
      <c r="EW11" s="15">
        <f>$Z$5</f>
        <v>4641842510.9614477</v>
      </c>
      <c r="EX11" s="54">
        <f>$AM$5</f>
        <v>6680517375.6833267</v>
      </c>
      <c r="EY11" s="15">
        <f>$AB$5</f>
        <v>21941199.197171364</v>
      </c>
      <c r="FA11" s="15">
        <f>$S$5</f>
        <v>8.4135731015696166E+17</v>
      </c>
      <c r="FB11" s="15">
        <f>$T$5</f>
        <v>5.4858225616445912E+16</v>
      </c>
      <c r="FC11" s="15">
        <f>$U$5</f>
        <v>3587935610128655</v>
      </c>
      <c r="FD11" s="15">
        <f>$V$5</f>
        <v>235549623954633.03</v>
      </c>
      <c r="FE11" s="15">
        <f>$W$5</f>
        <v>15535556882873.059</v>
      </c>
      <c r="FF11" s="15">
        <f>$X$5</f>
        <v>1030519435105.9657</v>
      </c>
      <c r="FG11" s="15">
        <f>$Y$5</f>
        <v>68848950316.716461</v>
      </c>
      <c r="FH11" s="15">
        <f>$Z$5</f>
        <v>4641842510.9614477</v>
      </c>
      <c r="FI11" s="15">
        <f>$AA$5</f>
        <v>316660226.45608515</v>
      </c>
      <c r="FJ11" s="54">
        <f>$AM$5</f>
        <v>6680517375.6833267</v>
      </c>
      <c r="FQ11" s="6"/>
      <c r="GM11" s="3" t="e">
        <f ca="1">FB4/AV4</f>
        <v>#NAME?</v>
      </c>
      <c r="GP11" s="3" t="e">
        <f ca="1">EP4/AU4</f>
        <v>#NAME?</v>
      </c>
      <c r="GS11" s="3" t="e">
        <f t="shared" ca="1" si="27"/>
        <v>#NAME?</v>
      </c>
      <c r="GT11" s="3" t="e">
        <f t="shared" ca="1" si="28"/>
        <v>#NAME?</v>
      </c>
      <c r="GU11" s="3" t="e">
        <f t="shared" ca="1" si="29"/>
        <v>#NAME?</v>
      </c>
      <c r="GV11" s="3" t="e">
        <f t="shared" ca="1" si="30"/>
        <v>#NAME?</v>
      </c>
      <c r="GW11" s="3" t="e">
        <f t="shared" ca="1" si="31"/>
        <v>#NAME?</v>
      </c>
      <c r="GX11" s="3" t="e">
        <f t="shared" ca="1" si="32"/>
        <v>#NAME?</v>
      </c>
      <c r="GY11" s="3" t="e">
        <f t="shared" ca="1" si="33"/>
        <v>#NAME?</v>
      </c>
      <c r="GZ11" s="3" t="e">
        <f t="shared" ca="1" si="34"/>
        <v>#NAME?</v>
      </c>
      <c r="HA11" s="3" t="e">
        <f t="shared" ca="1" si="35"/>
        <v>#NAME?</v>
      </c>
      <c r="HB11" s="3">
        <f t="shared" si="43"/>
        <v>85.951440999999747</v>
      </c>
      <c r="HD11" s="17">
        <f>$D$11</f>
        <v>7.01</v>
      </c>
      <c r="HE11" s="23" t="e">
        <f t="shared" ca="1" si="36"/>
        <v>#NAME?</v>
      </c>
      <c r="HF11" s="23" t="e">
        <f t="shared" ca="1" si="36"/>
        <v>#NAME?</v>
      </c>
      <c r="HG11" s="23" t="e">
        <f t="shared" ca="1" si="36"/>
        <v>#NAME?</v>
      </c>
      <c r="HH11" s="23" t="e">
        <f t="shared" ca="1" si="36"/>
        <v>#NAME?</v>
      </c>
      <c r="HI11" s="23" t="e">
        <f t="shared" ca="1" si="36"/>
        <v>#NAME?</v>
      </c>
      <c r="HJ11" s="23" t="e">
        <f t="shared" ca="1" si="36"/>
        <v>#NAME?</v>
      </c>
      <c r="HK11" s="23" t="e">
        <f t="shared" ca="1" si="36"/>
        <v>#NAME?</v>
      </c>
      <c r="HL11" s="23" t="e">
        <f t="shared" ca="1" si="36"/>
        <v>#NAME?</v>
      </c>
      <c r="HM11" s="23" t="e">
        <f t="shared" ca="1" si="36"/>
        <v>#NAME?</v>
      </c>
      <c r="HO11" s="17">
        <f>$D$11</f>
        <v>7.01</v>
      </c>
      <c r="HP11" s="24" t="e">
        <f t="shared" ca="1" si="44"/>
        <v>#NAME?</v>
      </c>
      <c r="HQ11" s="24" t="e">
        <f t="shared" ca="1" si="45"/>
        <v>#NAME?</v>
      </c>
      <c r="HR11" s="24" t="e">
        <f t="shared" ca="1" si="46"/>
        <v>#NAME?</v>
      </c>
      <c r="HS11" s="24" t="e">
        <f t="shared" ca="1" si="47"/>
        <v>#NAME?</v>
      </c>
      <c r="HT11" s="24" t="e">
        <f t="shared" ca="1" si="48"/>
        <v>#NAME?</v>
      </c>
      <c r="HU11" s="24" t="e">
        <f t="shared" ca="1" si="49"/>
        <v>#NAME?</v>
      </c>
      <c r="HV11" s="24" t="e">
        <f t="shared" ca="1" si="50"/>
        <v>#NAME?</v>
      </c>
      <c r="HW11" s="24" t="e">
        <f t="shared" ca="1" si="51"/>
        <v>#NAME?</v>
      </c>
      <c r="HX11" s="24" t="e">
        <f t="shared" ca="1" si="52"/>
        <v>#NAME?</v>
      </c>
      <c r="HZ11" s="17">
        <f>$D$11</f>
        <v>7.01</v>
      </c>
      <c r="IA11" s="24" t="e">
        <f t="shared" ca="1" si="37"/>
        <v>#NAME?</v>
      </c>
      <c r="IB11" s="24" t="e">
        <f t="shared" ca="1" si="37"/>
        <v>#NAME?</v>
      </c>
      <c r="IC11" s="24" t="e">
        <f t="shared" ca="1" si="37"/>
        <v>#NAME?</v>
      </c>
      <c r="ID11" s="24" t="e">
        <f t="shared" ca="1" si="37"/>
        <v>#NAME?</v>
      </c>
      <c r="IE11" s="24" t="e">
        <f t="shared" ca="1" si="37"/>
        <v>#NAME?</v>
      </c>
      <c r="IF11" s="24" t="e">
        <f t="shared" ca="1" si="37"/>
        <v>#NAME?</v>
      </c>
      <c r="IG11" s="24" t="e">
        <f t="shared" ca="1" si="37"/>
        <v>#NAME?</v>
      </c>
      <c r="IH11" s="24" t="e">
        <f t="shared" ca="1" si="37"/>
        <v>#NAME?</v>
      </c>
      <c r="II11" s="24" t="e">
        <f t="shared" ca="1" si="37"/>
        <v>#NAME?</v>
      </c>
      <c r="IK11" s="17">
        <f>$D$11</f>
        <v>7.01</v>
      </c>
      <c r="IL11" s="24" t="e">
        <f t="shared" ca="1" si="53"/>
        <v>#NAME?</v>
      </c>
      <c r="IM11" s="24" t="e">
        <f t="shared" ca="1" si="38"/>
        <v>#NAME?</v>
      </c>
      <c r="IN11" s="24" t="e">
        <f t="shared" ca="1" si="38"/>
        <v>#NAME?</v>
      </c>
      <c r="IO11" s="24" t="e">
        <f t="shared" ca="1" si="38"/>
        <v>#NAME?</v>
      </c>
      <c r="IP11" s="24" t="e">
        <f t="shared" ca="1" si="38"/>
        <v>#NAME?</v>
      </c>
      <c r="IQ11" s="24" t="e">
        <f t="shared" ca="1" si="38"/>
        <v>#NAME?</v>
      </c>
      <c r="IR11" s="24" t="e">
        <f t="shared" ca="1" si="38"/>
        <v>#NAME?</v>
      </c>
      <c r="IS11" s="24" t="e">
        <f t="shared" ca="1" si="38"/>
        <v>#NAME?</v>
      </c>
      <c r="IT11" s="24" t="e">
        <f t="shared" ca="1" si="38"/>
        <v>#NAME?</v>
      </c>
      <c r="IV11" s="17">
        <f>$D$11</f>
        <v>7.01</v>
      </c>
      <c r="IW11" s="24">
        <f t="shared" ca="1" si="54"/>
        <v>0</v>
      </c>
      <c r="IX11" s="24">
        <f t="shared" ca="1" si="39"/>
        <v>0</v>
      </c>
      <c r="IY11" s="24">
        <f t="shared" ca="1" si="39"/>
        <v>0</v>
      </c>
      <c r="IZ11" s="24">
        <f t="shared" ca="1" si="39"/>
        <v>0</v>
      </c>
      <c r="JA11" s="24">
        <f t="shared" ca="1" si="39"/>
        <v>0</v>
      </c>
      <c r="JB11" s="24">
        <f t="shared" ca="1" si="39"/>
        <v>0</v>
      </c>
      <c r="JC11" s="24">
        <f t="shared" ca="1" si="39"/>
        <v>0</v>
      </c>
      <c r="JD11" s="24">
        <f t="shared" ca="1" si="39"/>
        <v>0</v>
      </c>
      <c r="JE11" s="24">
        <f t="shared" ca="1" si="39"/>
        <v>0</v>
      </c>
    </row>
    <row r="12" spans="1:265" ht="15">
      <c r="A12" s="33">
        <f>COUNT($D$6:D12)/$B$4*$B$1</f>
        <v>7</v>
      </c>
      <c r="B12" s="3">
        <f t="shared" si="40"/>
        <v>7</v>
      </c>
      <c r="C12" s="3">
        <f t="shared" si="41"/>
        <v>8.9</v>
      </c>
      <c r="D12" s="4">
        <f>SALIDA!D12</f>
        <v>8.9</v>
      </c>
      <c r="E12" s="59">
        <f>SALIDA!E12</f>
        <v>240.64</v>
      </c>
      <c r="F12" s="20" t="e">
        <f t="shared" ca="1" si="13"/>
        <v>#NAME?</v>
      </c>
      <c r="G12" s="20" t="e">
        <f t="shared" ca="1" si="14"/>
        <v>#NAME?</v>
      </c>
      <c r="H12" s="20" t="e">
        <f t="shared" ca="1" si="15"/>
        <v>#NAME?</v>
      </c>
      <c r="I12" s="20" t="e">
        <f t="shared" ca="1" si="16"/>
        <v>#NAME?</v>
      </c>
      <c r="J12" s="20" t="e">
        <f t="shared" ca="1" si="17"/>
        <v>#NAME?</v>
      </c>
      <c r="K12" s="20" t="e">
        <f t="shared" ca="1" si="18"/>
        <v>#NAME?</v>
      </c>
      <c r="L12" s="20" t="e">
        <f t="shared" ca="1" si="19"/>
        <v>#NAME?</v>
      </c>
      <c r="M12" s="20" t="e">
        <f t="shared" ca="1" si="20"/>
        <v>#NAME?</v>
      </c>
      <c r="N12" s="20" t="e">
        <f t="shared" ca="1" si="21"/>
        <v>#NAME?</v>
      </c>
      <c r="P12" s="21">
        <f t="shared" si="22"/>
        <v>1.2274960961884248E+17</v>
      </c>
      <c r="Q12" s="21">
        <f t="shared" si="22"/>
        <v>1.3792090968409266E+16</v>
      </c>
      <c r="R12" s="21">
        <f t="shared" si="22"/>
        <v>1549673142517895</v>
      </c>
      <c r="S12" s="21">
        <f t="shared" si="22"/>
        <v>174120577810999.41</v>
      </c>
      <c r="T12" s="21">
        <f t="shared" si="22"/>
        <v>19564109866404.43</v>
      </c>
      <c r="U12" s="21">
        <f t="shared" si="22"/>
        <v>2198214591730.8345</v>
      </c>
      <c r="V12" s="21">
        <f t="shared" si="22"/>
        <v>246990403565.2623</v>
      </c>
      <c r="W12" s="21">
        <f t="shared" si="22"/>
        <v>27751730737.669918</v>
      </c>
      <c r="X12" s="21">
        <f t="shared" si="22"/>
        <v>3118171992.9966202</v>
      </c>
      <c r="Y12" s="21">
        <f t="shared" si="22"/>
        <v>350356403.70748538</v>
      </c>
      <c r="Z12" s="21">
        <f t="shared" si="22"/>
        <v>39365888.057020828</v>
      </c>
      <c r="AA12" s="21">
        <f t="shared" si="22"/>
        <v>4423133.4895529011</v>
      </c>
      <c r="AB12" s="21">
        <f t="shared" si="22"/>
        <v>496981.29096100014</v>
      </c>
      <c r="AC12" s="21">
        <f t="shared" si="22"/>
        <v>55840.59449000001</v>
      </c>
      <c r="AD12" s="21">
        <f t="shared" si="22"/>
        <v>6274.2241000000013</v>
      </c>
      <c r="AE12" s="21">
        <f t="shared" si="22"/>
        <v>704.96900000000005</v>
      </c>
      <c r="AF12" s="21">
        <f t="shared" si="23"/>
        <v>79.210000000000008</v>
      </c>
      <c r="AG12" s="32">
        <f t="shared" si="42"/>
        <v>8.9</v>
      </c>
      <c r="AH12" s="21">
        <f t="shared" si="24"/>
        <v>1</v>
      </c>
      <c r="AI12" s="22"/>
      <c r="AJ12" s="3">
        <f t="shared" si="25"/>
        <v>84309764988.169281</v>
      </c>
      <c r="AK12" s="3">
        <f t="shared" si="25"/>
        <v>9473007302.0414925</v>
      </c>
      <c r="AL12" s="3">
        <f t="shared" si="25"/>
        <v>1064382842.92601</v>
      </c>
      <c r="AM12" s="3">
        <f t="shared" si="25"/>
        <v>119593577.85685506</v>
      </c>
      <c r="AN12" s="3">
        <f t="shared" si="25"/>
        <v>13437480.658073602</v>
      </c>
      <c r="AO12" s="3">
        <f t="shared" si="25"/>
        <v>1509829.2874240002</v>
      </c>
      <c r="AP12" s="3">
        <f t="shared" si="25"/>
        <v>169643.74016000002</v>
      </c>
      <c r="AQ12" s="3">
        <f t="shared" si="25"/>
        <v>19061.094400000002</v>
      </c>
      <c r="AR12" s="3">
        <f t="shared" si="25"/>
        <v>2141.6959999999999</v>
      </c>
      <c r="AS12" s="3">
        <f t="shared" si="26"/>
        <v>240.64</v>
      </c>
      <c r="AU12" s="15">
        <f>$R$5</f>
        <v>1.2936789700237347E+19</v>
      </c>
      <c r="AV12" s="15">
        <f>$S$5</f>
        <v>8.4135731015696166E+17</v>
      </c>
      <c r="AW12" s="15">
        <f>$T$5</f>
        <v>5.4858225616445912E+16</v>
      </c>
      <c r="AX12" s="15">
        <f>$U$5</f>
        <v>3587935610128655</v>
      </c>
      <c r="AY12" s="15">
        <f>$V$5</f>
        <v>235549623954633.03</v>
      </c>
      <c r="AZ12" s="15">
        <f>$W$5</f>
        <v>15535556882873.059</v>
      </c>
      <c r="BA12" s="15">
        <f>$X$5</f>
        <v>1030519435105.9657</v>
      </c>
      <c r="BB12" s="15">
        <f>$Y$5</f>
        <v>68848950316.716461</v>
      </c>
      <c r="BC12" s="15">
        <f>$Z$5</f>
        <v>4641842510.9614477</v>
      </c>
      <c r="BD12" s="15">
        <f>$AA$5</f>
        <v>316660226.45608515</v>
      </c>
      <c r="BF12" s="54">
        <f>$AL$5</f>
        <v>97314267388.414368</v>
      </c>
      <c r="BG12" s="15">
        <f>$S$5</f>
        <v>8.4135731015696166E+17</v>
      </c>
      <c r="BH12" s="15">
        <f>$T$5</f>
        <v>5.4858225616445912E+16</v>
      </c>
      <c r="BI12" s="15">
        <f>$U$5</f>
        <v>3587935610128655</v>
      </c>
      <c r="BJ12" s="15">
        <f>$V$5</f>
        <v>235549623954633.03</v>
      </c>
      <c r="BK12" s="15">
        <f>$W$5</f>
        <v>15535556882873.059</v>
      </c>
      <c r="BL12" s="15">
        <f>$X$5</f>
        <v>1030519435105.9657</v>
      </c>
      <c r="BM12" s="15">
        <f>$Y$5</f>
        <v>68848950316.716461</v>
      </c>
      <c r="BN12" s="15">
        <f>$Z$5</f>
        <v>4641842510.9614477</v>
      </c>
      <c r="BO12" s="15">
        <f>$AA$5</f>
        <v>316660226.45608515</v>
      </c>
      <c r="BQ12" s="15">
        <f>$R$5</f>
        <v>1.2936789700237347E+19</v>
      </c>
      <c r="BR12" s="54">
        <f>$AL$5</f>
        <v>97314267388.414368</v>
      </c>
      <c r="BS12" s="15">
        <f>$T$5</f>
        <v>5.4858225616445912E+16</v>
      </c>
      <c r="BT12" s="15">
        <f>$U$5</f>
        <v>3587935610128655</v>
      </c>
      <c r="BU12" s="15">
        <f>$V$5</f>
        <v>235549623954633.03</v>
      </c>
      <c r="BV12" s="15">
        <f>$W$5</f>
        <v>15535556882873.059</v>
      </c>
      <c r="BW12" s="15">
        <f>$X$5</f>
        <v>1030519435105.9657</v>
      </c>
      <c r="BX12" s="15">
        <f>$Y$5</f>
        <v>68848950316.716461</v>
      </c>
      <c r="BY12" s="15">
        <f>$Z$5</f>
        <v>4641842510.9614477</v>
      </c>
      <c r="BZ12" s="15">
        <f>$AA$5</f>
        <v>316660226.45608515</v>
      </c>
      <c r="CB12" s="15">
        <f>$R$5</f>
        <v>1.2936789700237347E+19</v>
      </c>
      <c r="CC12" s="53">
        <f>$S$5</f>
        <v>8.4135731015696166E+17</v>
      </c>
      <c r="CD12" s="54">
        <f>$AL$5</f>
        <v>97314267388.414368</v>
      </c>
      <c r="CE12" s="15">
        <f>$U$5</f>
        <v>3587935610128655</v>
      </c>
      <c r="CF12" s="15">
        <f>$V$5</f>
        <v>235549623954633.03</v>
      </c>
      <c r="CG12" s="15">
        <f>$W$5</f>
        <v>15535556882873.059</v>
      </c>
      <c r="CH12" s="15">
        <f>$X$5</f>
        <v>1030519435105.9657</v>
      </c>
      <c r="CI12" s="15">
        <f>$Y$5</f>
        <v>68848950316.716461</v>
      </c>
      <c r="CJ12" s="15">
        <f>$Z$5</f>
        <v>4641842510.9614477</v>
      </c>
      <c r="CK12" s="15">
        <f>$AA$5</f>
        <v>316660226.45608515</v>
      </c>
      <c r="CM12" s="15">
        <f>$R$5</f>
        <v>1.2936789700237347E+19</v>
      </c>
      <c r="CN12" s="15">
        <f>$S$5</f>
        <v>8.4135731015696166E+17</v>
      </c>
      <c r="CO12" s="15">
        <f>$T$5</f>
        <v>5.4858225616445912E+16</v>
      </c>
      <c r="CP12" s="54">
        <f>$AL$5</f>
        <v>97314267388.414368</v>
      </c>
      <c r="CQ12" s="15">
        <f>$V$5</f>
        <v>235549623954633.03</v>
      </c>
      <c r="CR12" s="15">
        <f>$W$5</f>
        <v>15535556882873.059</v>
      </c>
      <c r="CS12" s="15">
        <f>$X$5</f>
        <v>1030519435105.9657</v>
      </c>
      <c r="CT12" s="15">
        <f>$Y$5</f>
        <v>68848950316.716461</v>
      </c>
      <c r="CU12" s="15">
        <f>$Z$5</f>
        <v>4641842510.9614477</v>
      </c>
      <c r="CV12" s="15">
        <f>$AA$5</f>
        <v>316660226.45608515</v>
      </c>
      <c r="CX12" s="15">
        <f>$R$5</f>
        <v>1.2936789700237347E+19</v>
      </c>
      <c r="CY12" s="15">
        <f>$S$5</f>
        <v>8.4135731015696166E+17</v>
      </c>
      <c r="CZ12" s="15">
        <f>$T$5</f>
        <v>5.4858225616445912E+16</v>
      </c>
      <c r="DA12" s="15">
        <f>$U$5</f>
        <v>3587935610128655</v>
      </c>
      <c r="DB12" s="54">
        <f>$AL$5</f>
        <v>97314267388.414368</v>
      </c>
      <c r="DC12" s="15">
        <f>$W$5</f>
        <v>15535556882873.059</v>
      </c>
      <c r="DD12" s="15">
        <f>$X$5</f>
        <v>1030519435105.9657</v>
      </c>
      <c r="DE12" s="15">
        <f>$Y$5</f>
        <v>68848950316.716461</v>
      </c>
      <c r="DF12" s="15">
        <f>$Z$5</f>
        <v>4641842510.9614477</v>
      </c>
      <c r="DG12" s="15">
        <f>$AA$5</f>
        <v>316660226.45608515</v>
      </c>
      <c r="DI12" s="15">
        <f>$R$5</f>
        <v>1.2936789700237347E+19</v>
      </c>
      <c r="DJ12" s="15">
        <f>$S$5</f>
        <v>8.4135731015696166E+17</v>
      </c>
      <c r="DK12" s="15">
        <f>$T$5</f>
        <v>5.4858225616445912E+16</v>
      </c>
      <c r="DL12" s="15">
        <f>$U$5</f>
        <v>3587935610128655</v>
      </c>
      <c r="DM12" s="15">
        <f>$V$5</f>
        <v>235549623954633.03</v>
      </c>
      <c r="DN12" s="54">
        <f>$AL$5</f>
        <v>97314267388.414368</v>
      </c>
      <c r="DO12" s="15">
        <f>$X$5</f>
        <v>1030519435105.9657</v>
      </c>
      <c r="DP12" s="15">
        <f>$Y$5</f>
        <v>68848950316.716461</v>
      </c>
      <c r="DQ12" s="15">
        <f>$Z$5</f>
        <v>4641842510.9614477</v>
      </c>
      <c r="DR12" s="15">
        <f>$AA$5</f>
        <v>316660226.45608515</v>
      </c>
      <c r="DT12" s="15">
        <f>$R$5</f>
        <v>1.2936789700237347E+19</v>
      </c>
      <c r="DU12" s="15">
        <f>$S$5</f>
        <v>8.4135731015696166E+17</v>
      </c>
      <c r="DV12" s="15">
        <f>$T$5</f>
        <v>5.4858225616445912E+16</v>
      </c>
      <c r="DW12" s="15">
        <f>$U$5</f>
        <v>3587935610128655</v>
      </c>
      <c r="DX12" s="15">
        <f>$V$5</f>
        <v>235549623954633.03</v>
      </c>
      <c r="DY12" s="15">
        <f>$W$5</f>
        <v>15535556882873.059</v>
      </c>
      <c r="DZ12" s="54">
        <f>$AL$5</f>
        <v>97314267388.414368</v>
      </c>
      <c r="EA12" s="15">
        <f>$Y$5</f>
        <v>68848950316.716461</v>
      </c>
      <c r="EB12" s="15">
        <f>$Z$5</f>
        <v>4641842510.9614477</v>
      </c>
      <c r="EC12" s="15">
        <f>$AA$5</f>
        <v>316660226.45608515</v>
      </c>
      <c r="EE12" s="15">
        <f>$R$5</f>
        <v>1.2936789700237347E+19</v>
      </c>
      <c r="EF12" s="15">
        <f>$S$5</f>
        <v>8.4135731015696166E+17</v>
      </c>
      <c r="EG12" s="15">
        <f>$T$5</f>
        <v>5.4858225616445912E+16</v>
      </c>
      <c r="EH12" s="15">
        <f>$U$5</f>
        <v>3587935610128655</v>
      </c>
      <c r="EI12" s="15">
        <f>$V$5</f>
        <v>235549623954633.03</v>
      </c>
      <c r="EJ12" s="15">
        <f>$W$5</f>
        <v>15535556882873.059</v>
      </c>
      <c r="EK12" s="15">
        <f>$X$5</f>
        <v>1030519435105.9657</v>
      </c>
      <c r="EL12" s="54">
        <f>$AL$5</f>
        <v>97314267388.414368</v>
      </c>
      <c r="EM12" s="15">
        <f>$Z$5</f>
        <v>4641842510.9614477</v>
      </c>
      <c r="EN12" s="15">
        <f>$AA$5</f>
        <v>316660226.45608515</v>
      </c>
      <c r="EP12" s="15">
        <f>$R$5</f>
        <v>1.2936789700237347E+19</v>
      </c>
      <c r="EQ12" s="15">
        <f>$S$5</f>
        <v>8.4135731015696166E+17</v>
      </c>
      <c r="ER12" s="15">
        <f>$T$5</f>
        <v>5.4858225616445912E+16</v>
      </c>
      <c r="ES12" s="15">
        <f>$U$5</f>
        <v>3587935610128655</v>
      </c>
      <c r="ET12" s="15">
        <f>$V$5</f>
        <v>235549623954633.03</v>
      </c>
      <c r="EU12" s="15">
        <f>$W$5</f>
        <v>15535556882873.059</v>
      </c>
      <c r="EV12" s="15">
        <f>$X$5</f>
        <v>1030519435105.9657</v>
      </c>
      <c r="EW12" s="15">
        <f>$Y$5</f>
        <v>68848950316.716461</v>
      </c>
      <c r="EX12" s="54">
        <f>$AL$5</f>
        <v>97314267388.414368</v>
      </c>
      <c r="EY12" s="15">
        <f>$AA$5</f>
        <v>316660226.45608515</v>
      </c>
      <c r="FA12" s="15">
        <f>$R$5</f>
        <v>1.2936789700237347E+19</v>
      </c>
      <c r="FB12" s="15">
        <f>$S$5</f>
        <v>8.4135731015696166E+17</v>
      </c>
      <c r="FC12" s="15">
        <f>$T$5</f>
        <v>5.4858225616445912E+16</v>
      </c>
      <c r="FD12" s="15">
        <f>$U$5</f>
        <v>3587935610128655</v>
      </c>
      <c r="FE12" s="15">
        <f>$V$5</f>
        <v>235549623954633.03</v>
      </c>
      <c r="FF12" s="15">
        <f>$W$5</f>
        <v>15535556882873.059</v>
      </c>
      <c r="FG12" s="15">
        <f>$X$5</f>
        <v>1030519435105.9657</v>
      </c>
      <c r="FH12" s="15">
        <f>$Y$5</f>
        <v>68848950316.716461</v>
      </c>
      <c r="FI12" s="15">
        <f>$Z$5</f>
        <v>4641842510.9614477</v>
      </c>
      <c r="FJ12" s="54">
        <f>$AL$5</f>
        <v>97314267388.414368</v>
      </c>
      <c r="GP12" s="3" t="e">
        <f ca="1">FA4/AU4</f>
        <v>#NAME?</v>
      </c>
      <c r="GS12" s="3" t="e">
        <f t="shared" ca="1" si="27"/>
        <v>#NAME?</v>
      </c>
      <c r="GT12" s="3" t="e">
        <f t="shared" ca="1" si="28"/>
        <v>#NAME?</v>
      </c>
      <c r="GU12" s="3" t="e">
        <f t="shared" ca="1" si="29"/>
        <v>#NAME?</v>
      </c>
      <c r="GV12" s="3" t="e">
        <f t="shared" ca="1" si="30"/>
        <v>#NAME?</v>
      </c>
      <c r="GW12" s="3" t="e">
        <f t="shared" ca="1" si="31"/>
        <v>#NAME?</v>
      </c>
      <c r="GX12" s="3" t="e">
        <f t="shared" ca="1" si="32"/>
        <v>#NAME?</v>
      </c>
      <c r="GY12" s="3" t="e">
        <f t="shared" ca="1" si="33"/>
        <v>#NAME?</v>
      </c>
      <c r="GZ12" s="3" t="e">
        <f t="shared" ca="1" si="34"/>
        <v>#NAME?</v>
      </c>
      <c r="HA12" s="3" t="e">
        <f t="shared" ca="1" si="35"/>
        <v>#NAME?</v>
      </c>
      <c r="HB12" s="3">
        <f t="shared" si="43"/>
        <v>546.20364099999915</v>
      </c>
      <c r="HD12" s="17">
        <f>$D$12</f>
        <v>8.9</v>
      </c>
      <c r="HE12" s="23" t="e">
        <f t="shared" ca="1" si="36"/>
        <v>#NAME?</v>
      </c>
      <c r="HF12" s="23" t="e">
        <f t="shared" ca="1" si="36"/>
        <v>#NAME?</v>
      </c>
      <c r="HG12" s="23" t="e">
        <f t="shared" ca="1" si="36"/>
        <v>#NAME?</v>
      </c>
      <c r="HH12" s="23" t="e">
        <f t="shared" ca="1" si="36"/>
        <v>#NAME?</v>
      </c>
      <c r="HI12" s="23" t="e">
        <f t="shared" ca="1" si="36"/>
        <v>#NAME?</v>
      </c>
      <c r="HJ12" s="23" t="e">
        <f t="shared" ca="1" si="36"/>
        <v>#NAME?</v>
      </c>
      <c r="HK12" s="23" t="e">
        <f t="shared" ca="1" si="36"/>
        <v>#NAME?</v>
      </c>
      <c r="HL12" s="23" t="e">
        <f t="shared" ca="1" si="36"/>
        <v>#NAME?</v>
      </c>
      <c r="HM12" s="23" t="e">
        <f t="shared" ca="1" si="36"/>
        <v>#NAME?</v>
      </c>
      <c r="HO12" s="17">
        <f>$D$12</f>
        <v>8.9</v>
      </c>
      <c r="HP12" s="24" t="e">
        <f t="shared" ca="1" si="44"/>
        <v>#NAME?</v>
      </c>
      <c r="HQ12" s="24" t="e">
        <f t="shared" ca="1" si="45"/>
        <v>#NAME?</v>
      </c>
      <c r="HR12" s="24" t="e">
        <f t="shared" ca="1" si="46"/>
        <v>#NAME?</v>
      </c>
      <c r="HS12" s="24" t="e">
        <f t="shared" ca="1" si="47"/>
        <v>#NAME?</v>
      </c>
      <c r="HT12" s="24" t="e">
        <f t="shared" ca="1" si="48"/>
        <v>#NAME?</v>
      </c>
      <c r="HU12" s="24" t="e">
        <f t="shared" ca="1" si="49"/>
        <v>#NAME?</v>
      </c>
      <c r="HV12" s="24" t="e">
        <f t="shared" ca="1" si="50"/>
        <v>#NAME?</v>
      </c>
      <c r="HW12" s="24" t="e">
        <f t="shared" ca="1" si="51"/>
        <v>#NAME?</v>
      </c>
      <c r="HX12" s="24" t="e">
        <f t="shared" ca="1" si="52"/>
        <v>#NAME?</v>
      </c>
      <c r="HZ12" s="17">
        <f>$D$12</f>
        <v>8.9</v>
      </c>
      <c r="IA12" s="24" t="e">
        <f t="shared" ca="1" si="37"/>
        <v>#NAME?</v>
      </c>
      <c r="IB12" s="24" t="e">
        <f t="shared" ca="1" si="37"/>
        <v>#NAME?</v>
      </c>
      <c r="IC12" s="24" t="e">
        <f t="shared" ca="1" si="37"/>
        <v>#NAME?</v>
      </c>
      <c r="ID12" s="24" t="e">
        <f t="shared" ca="1" si="37"/>
        <v>#NAME?</v>
      </c>
      <c r="IE12" s="24" t="e">
        <f t="shared" ca="1" si="37"/>
        <v>#NAME?</v>
      </c>
      <c r="IF12" s="24" t="e">
        <f t="shared" ca="1" si="37"/>
        <v>#NAME?</v>
      </c>
      <c r="IG12" s="24" t="e">
        <f t="shared" ca="1" si="37"/>
        <v>#NAME?</v>
      </c>
      <c r="IH12" s="24" t="e">
        <f t="shared" ca="1" si="37"/>
        <v>#NAME?</v>
      </c>
      <c r="II12" s="24" t="e">
        <f t="shared" ca="1" si="37"/>
        <v>#NAME?</v>
      </c>
      <c r="IK12" s="17">
        <f>$D$12</f>
        <v>8.9</v>
      </c>
      <c r="IL12" s="24" t="e">
        <f t="shared" ca="1" si="53"/>
        <v>#NAME?</v>
      </c>
      <c r="IM12" s="24" t="e">
        <f t="shared" ca="1" si="38"/>
        <v>#NAME?</v>
      </c>
      <c r="IN12" s="24" t="e">
        <f t="shared" ca="1" si="38"/>
        <v>#NAME?</v>
      </c>
      <c r="IO12" s="24" t="e">
        <f t="shared" ca="1" si="38"/>
        <v>#NAME?</v>
      </c>
      <c r="IP12" s="24" t="e">
        <f t="shared" ca="1" si="38"/>
        <v>#NAME?</v>
      </c>
      <c r="IQ12" s="24" t="e">
        <f t="shared" ca="1" si="38"/>
        <v>#NAME?</v>
      </c>
      <c r="IR12" s="24" t="e">
        <f t="shared" ca="1" si="38"/>
        <v>#NAME?</v>
      </c>
      <c r="IS12" s="24" t="e">
        <f t="shared" ca="1" si="38"/>
        <v>#NAME?</v>
      </c>
      <c r="IT12" s="24" t="e">
        <f t="shared" ca="1" si="38"/>
        <v>#NAME?</v>
      </c>
      <c r="IV12" s="17">
        <f>$D$12</f>
        <v>8.9</v>
      </c>
      <c r="IW12" s="24">
        <f t="shared" ca="1" si="54"/>
        <v>0</v>
      </c>
      <c r="IX12" s="24">
        <f t="shared" ca="1" si="39"/>
        <v>0</v>
      </c>
      <c r="IY12" s="24">
        <f t="shared" ca="1" si="39"/>
        <v>0</v>
      </c>
      <c r="IZ12" s="24">
        <f t="shared" ca="1" si="39"/>
        <v>0</v>
      </c>
      <c r="JA12" s="24">
        <f t="shared" ca="1" si="39"/>
        <v>0</v>
      </c>
      <c r="JB12" s="24">
        <f t="shared" ca="1" si="39"/>
        <v>0</v>
      </c>
      <c r="JC12" s="24">
        <f t="shared" ca="1" si="39"/>
        <v>0</v>
      </c>
      <c r="JD12" s="24">
        <f t="shared" ca="1" si="39"/>
        <v>0</v>
      </c>
      <c r="JE12" s="24">
        <f t="shared" ca="1" si="39"/>
        <v>0</v>
      </c>
    </row>
    <row r="13" spans="1:265" ht="15">
      <c r="A13" s="33">
        <f>COUNT($D$6:D13)/$B$4*$B$1</f>
        <v>8</v>
      </c>
      <c r="B13" s="3">
        <f>COUNT($C$6:C13)</f>
        <v>8</v>
      </c>
      <c r="C13" s="3">
        <f t="shared" si="41"/>
        <v>10.96</v>
      </c>
      <c r="D13" s="4">
        <f>SALIDA!D13</f>
        <v>10.96</v>
      </c>
      <c r="E13" s="59">
        <f>SALIDA!E13</f>
        <v>260.37</v>
      </c>
      <c r="F13" s="20" t="e">
        <f t="shared" ca="1" si="13"/>
        <v>#NAME?</v>
      </c>
      <c r="G13" s="20" t="e">
        <f t="shared" ca="1" si="14"/>
        <v>#NAME?</v>
      </c>
      <c r="H13" s="20" t="e">
        <f t="shared" ca="1" si="15"/>
        <v>#NAME?</v>
      </c>
      <c r="I13" s="20" t="e">
        <f t="shared" ca="1" si="16"/>
        <v>#NAME?</v>
      </c>
      <c r="J13" s="20" t="e">
        <f t="shared" ca="1" si="17"/>
        <v>#NAME?</v>
      </c>
      <c r="K13" s="20" t="e">
        <f t="shared" ca="1" si="18"/>
        <v>#NAME?</v>
      </c>
      <c r="L13" s="20" t="e">
        <f t="shared" ca="1" si="19"/>
        <v>#NAME?</v>
      </c>
      <c r="M13" s="20" t="e">
        <f t="shared" ca="1" si="20"/>
        <v>#NAME?</v>
      </c>
      <c r="N13" s="20" t="e">
        <f t="shared" ca="1" si="21"/>
        <v>#NAME?</v>
      </c>
      <c r="P13" s="21">
        <f t="shared" si="22"/>
        <v>5.2070287389914481E+18</v>
      </c>
      <c r="Q13" s="21">
        <f t="shared" si="22"/>
        <v>4.750938630466649E+17</v>
      </c>
      <c r="R13" s="21">
        <f t="shared" si="22"/>
        <v>4.3347980204987672E+16</v>
      </c>
      <c r="S13" s="21">
        <f t="shared" si="22"/>
        <v>3955107682936831.5</v>
      </c>
      <c r="T13" s="21">
        <f t="shared" si="22"/>
        <v>360867489319053.94</v>
      </c>
      <c r="U13" s="21">
        <f t="shared" si="22"/>
        <v>32925865813782.293</v>
      </c>
      <c r="V13" s="21">
        <f t="shared" si="22"/>
        <v>3004184837023.9316</v>
      </c>
      <c r="W13" s="21">
        <f t="shared" si="22"/>
        <v>274104455932.84045</v>
      </c>
      <c r="X13" s="21">
        <f t="shared" si="22"/>
        <v>25009530650.806606</v>
      </c>
      <c r="Y13" s="21">
        <f t="shared" si="22"/>
        <v>2281891482.7378292</v>
      </c>
      <c r="Z13" s="21">
        <f t="shared" si="22"/>
        <v>208201777.62206468</v>
      </c>
      <c r="AA13" s="21">
        <f t="shared" si="22"/>
        <v>18996512.556757726</v>
      </c>
      <c r="AB13" s="21">
        <f t="shared" si="22"/>
        <v>1733258.4449596463</v>
      </c>
      <c r="AC13" s="21">
        <f t="shared" si="22"/>
        <v>158144.01870069766</v>
      </c>
      <c r="AD13" s="21">
        <f t="shared" si="22"/>
        <v>14429.198786560004</v>
      </c>
      <c r="AE13" s="21">
        <f t="shared" si="22"/>
        <v>1316.5327360000003</v>
      </c>
      <c r="AF13" s="21">
        <f t="shared" si="23"/>
        <v>120.12160000000002</v>
      </c>
      <c r="AG13" s="32">
        <f t="shared" si="42"/>
        <v>10.96</v>
      </c>
      <c r="AH13" s="21">
        <f t="shared" si="24"/>
        <v>1</v>
      </c>
      <c r="AI13" s="22"/>
      <c r="AJ13" s="3">
        <f t="shared" si="25"/>
        <v>594136085360.44861</v>
      </c>
      <c r="AK13" s="3">
        <f t="shared" si="25"/>
        <v>54209496839.456978</v>
      </c>
      <c r="AL13" s="3">
        <f t="shared" si="25"/>
        <v>4946121974.4030094</v>
      </c>
      <c r="AM13" s="3">
        <f t="shared" si="25"/>
        <v>451288501.31414312</v>
      </c>
      <c r="AN13" s="3">
        <f t="shared" si="25"/>
        <v>41175958.149100654</v>
      </c>
      <c r="AO13" s="3">
        <f t="shared" si="25"/>
        <v>3756930.4880566285</v>
      </c>
      <c r="AP13" s="3">
        <f t="shared" si="25"/>
        <v>342785.6284723201</v>
      </c>
      <c r="AQ13" s="3">
        <f t="shared" si="25"/>
        <v>31276.060992000006</v>
      </c>
      <c r="AR13" s="3">
        <f t="shared" si="25"/>
        <v>2853.6552000000001</v>
      </c>
      <c r="AS13" s="3">
        <f t="shared" si="26"/>
        <v>260.37</v>
      </c>
      <c r="AU13" s="15">
        <f>$Q$5</f>
        <v>1.9933834427692247E+20</v>
      </c>
      <c r="AV13" s="15">
        <f>$R$5</f>
        <v>1.2936789700237347E+19</v>
      </c>
      <c r="AW13" s="15">
        <f>$S$5</f>
        <v>8.4135731015696166E+17</v>
      </c>
      <c r="AX13" s="15">
        <f>$T$5</f>
        <v>5.4858225616445912E+16</v>
      </c>
      <c r="AY13" s="15">
        <f>$U$5</f>
        <v>3587935610128655</v>
      </c>
      <c r="AZ13" s="15">
        <f>$V$5</f>
        <v>235549623954633.03</v>
      </c>
      <c r="BA13" s="15">
        <f>$W$5</f>
        <v>15535556882873.059</v>
      </c>
      <c r="BB13" s="15">
        <f>$X$5</f>
        <v>1030519435105.9657</v>
      </c>
      <c r="BC13" s="15">
        <f>$Y$5</f>
        <v>68848950316.716461</v>
      </c>
      <c r="BD13" s="15">
        <f>$Z$5</f>
        <v>4641842510.9614477</v>
      </c>
      <c r="BF13" s="54">
        <f>$AK$5</f>
        <v>1436802818444.6433</v>
      </c>
      <c r="BG13" s="15">
        <f>$R$5</f>
        <v>1.2936789700237347E+19</v>
      </c>
      <c r="BH13" s="15">
        <f>$S$5</f>
        <v>8.4135731015696166E+17</v>
      </c>
      <c r="BI13" s="15">
        <f>$T$5</f>
        <v>5.4858225616445912E+16</v>
      </c>
      <c r="BJ13" s="15">
        <f>$U$5</f>
        <v>3587935610128655</v>
      </c>
      <c r="BK13" s="15">
        <f>$V$5</f>
        <v>235549623954633.03</v>
      </c>
      <c r="BL13" s="15">
        <f>$W$5</f>
        <v>15535556882873.059</v>
      </c>
      <c r="BM13" s="15">
        <f>$X$5</f>
        <v>1030519435105.9657</v>
      </c>
      <c r="BN13" s="15">
        <f>$Y$5</f>
        <v>68848950316.716461</v>
      </c>
      <c r="BO13" s="15">
        <f>$Z$5</f>
        <v>4641842510.9614477</v>
      </c>
      <c r="BQ13" s="15">
        <f>$Q$5</f>
        <v>1.9933834427692247E+20</v>
      </c>
      <c r="BR13" s="54">
        <f>$AK$5</f>
        <v>1436802818444.6433</v>
      </c>
      <c r="BS13" s="15">
        <f>$S$5</f>
        <v>8.4135731015696166E+17</v>
      </c>
      <c r="BT13" s="15">
        <f>$T$5</f>
        <v>5.4858225616445912E+16</v>
      </c>
      <c r="BU13" s="15">
        <f>$U$5</f>
        <v>3587935610128655</v>
      </c>
      <c r="BV13" s="15">
        <f>$V$5</f>
        <v>235549623954633.03</v>
      </c>
      <c r="BW13" s="15">
        <f>$W$5</f>
        <v>15535556882873.059</v>
      </c>
      <c r="BX13" s="15">
        <f>$X$5</f>
        <v>1030519435105.9657</v>
      </c>
      <c r="BY13" s="15">
        <f>$Y$5</f>
        <v>68848950316.716461</v>
      </c>
      <c r="BZ13" s="15">
        <f>$Z$5</f>
        <v>4641842510.9614477</v>
      </c>
      <c r="CB13" s="15">
        <f>$Q$5</f>
        <v>1.9933834427692247E+20</v>
      </c>
      <c r="CC13" s="53">
        <f>$R$5</f>
        <v>1.2936789700237347E+19</v>
      </c>
      <c r="CD13" s="54">
        <f>$AK$5</f>
        <v>1436802818444.6433</v>
      </c>
      <c r="CE13" s="15">
        <f>$T$5</f>
        <v>5.4858225616445912E+16</v>
      </c>
      <c r="CF13" s="15">
        <f>$U$5</f>
        <v>3587935610128655</v>
      </c>
      <c r="CG13" s="15">
        <f>$V$5</f>
        <v>235549623954633.03</v>
      </c>
      <c r="CH13" s="15">
        <f>$W$5</f>
        <v>15535556882873.059</v>
      </c>
      <c r="CI13" s="15">
        <f>$X$5</f>
        <v>1030519435105.9657</v>
      </c>
      <c r="CJ13" s="15">
        <f>$Y$5</f>
        <v>68848950316.716461</v>
      </c>
      <c r="CK13" s="15">
        <f>$Z$5</f>
        <v>4641842510.9614477</v>
      </c>
      <c r="CM13" s="15">
        <f>$Q$5</f>
        <v>1.9933834427692247E+20</v>
      </c>
      <c r="CN13" s="15">
        <f>$R$5</f>
        <v>1.2936789700237347E+19</v>
      </c>
      <c r="CO13" s="15">
        <f>$S$5</f>
        <v>8.4135731015696166E+17</v>
      </c>
      <c r="CP13" s="54">
        <f>$AK$5</f>
        <v>1436802818444.6433</v>
      </c>
      <c r="CQ13" s="15">
        <f>$U$5</f>
        <v>3587935610128655</v>
      </c>
      <c r="CR13" s="15">
        <f>$V$5</f>
        <v>235549623954633.03</v>
      </c>
      <c r="CS13" s="15">
        <f>$W$5</f>
        <v>15535556882873.059</v>
      </c>
      <c r="CT13" s="15">
        <f>$X$5</f>
        <v>1030519435105.9657</v>
      </c>
      <c r="CU13" s="15">
        <f>$Y$5</f>
        <v>68848950316.716461</v>
      </c>
      <c r="CV13" s="15">
        <f>$Z$5</f>
        <v>4641842510.9614477</v>
      </c>
      <c r="CX13" s="15">
        <f>$Q$5</f>
        <v>1.9933834427692247E+20</v>
      </c>
      <c r="CY13" s="15">
        <f>$R$5</f>
        <v>1.2936789700237347E+19</v>
      </c>
      <c r="CZ13" s="15">
        <f>$S$5</f>
        <v>8.4135731015696166E+17</v>
      </c>
      <c r="DA13" s="15">
        <f>$T$5</f>
        <v>5.4858225616445912E+16</v>
      </c>
      <c r="DB13" s="54">
        <f>$AK$5</f>
        <v>1436802818444.6433</v>
      </c>
      <c r="DC13" s="15">
        <f>$V$5</f>
        <v>235549623954633.03</v>
      </c>
      <c r="DD13" s="15">
        <f>$W$5</f>
        <v>15535556882873.059</v>
      </c>
      <c r="DE13" s="15">
        <f>$X$5</f>
        <v>1030519435105.9657</v>
      </c>
      <c r="DF13" s="15">
        <f>$Y$5</f>
        <v>68848950316.716461</v>
      </c>
      <c r="DG13" s="15">
        <f>$Z$5</f>
        <v>4641842510.9614477</v>
      </c>
      <c r="DI13" s="15">
        <f>$Q$5</f>
        <v>1.9933834427692247E+20</v>
      </c>
      <c r="DJ13" s="15">
        <f>$R$5</f>
        <v>1.2936789700237347E+19</v>
      </c>
      <c r="DK13" s="15">
        <f>$S$5</f>
        <v>8.4135731015696166E+17</v>
      </c>
      <c r="DL13" s="15">
        <f>$T$5</f>
        <v>5.4858225616445912E+16</v>
      </c>
      <c r="DM13" s="15">
        <f>$U$5</f>
        <v>3587935610128655</v>
      </c>
      <c r="DN13" s="54">
        <f>$AK$5</f>
        <v>1436802818444.6433</v>
      </c>
      <c r="DO13" s="15">
        <f>$W$5</f>
        <v>15535556882873.059</v>
      </c>
      <c r="DP13" s="15">
        <f>$X$5</f>
        <v>1030519435105.9657</v>
      </c>
      <c r="DQ13" s="15">
        <f>$Y$5</f>
        <v>68848950316.716461</v>
      </c>
      <c r="DR13" s="15">
        <f>$Z$5</f>
        <v>4641842510.9614477</v>
      </c>
      <c r="DT13" s="15">
        <f>$Q$5</f>
        <v>1.9933834427692247E+20</v>
      </c>
      <c r="DU13" s="15">
        <f>$R$5</f>
        <v>1.2936789700237347E+19</v>
      </c>
      <c r="DV13" s="15">
        <f>$S$5</f>
        <v>8.4135731015696166E+17</v>
      </c>
      <c r="DW13" s="15">
        <f>$T$5</f>
        <v>5.4858225616445912E+16</v>
      </c>
      <c r="DX13" s="15">
        <f>$U$5</f>
        <v>3587935610128655</v>
      </c>
      <c r="DY13" s="15">
        <f>$V$5</f>
        <v>235549623954633.03</v>
      </c>
      <c r="DZ13" s="54">
        <f>$AK5</f>
        <v>1436802818444.6433</v>
      </c>
      <c r="EA13" s="15">
        <f>$X$5</f>
        <v>1030519435105.9657</v>
      </c>
      <c r="EB13" s="15">
        <f>$Y$5</f>
        <v>68848950316.716461</v>
      </c>
      <c r="EC13" s="15">
        <f>$Z$5</f>
        <v>4641842510.9614477</v>
      </c>
      <c r="EE13" s="15">
        <f>$Q$5</f>
        <v>1.9933834427692247E+20</v>
      </c>
      <c r="EF13" s="15">
        <f>$R$5</f>
        <v>1.2936789700237347E+19</v>
      </c>
      <c r="EG13" s="15">
        <f>$S$5</f>
        <v>8.4135731015696166E+17</v>
      </c>
      <c r="EH13" s="15">
        <f>$T$5</f>
        <v>5.4858225616445912E+16</v>
      </c>
      <c r="EI13" s="15">
        <f>$U$5</f>
        <v>3587935610128655</v>
      </c>
      <c r="EJ13" s="15">
        <f>$V$5</f>
        <v>235549623954633.03</v>
      </c>
      <c r="EK13" s="15">
        <f>$W$5</f>
        <v>15535556882873.059</v>
      </c>
      <c r="EL13" s="54">
        <f>$AK5</f>
        <v>1436802818444.6433</v>
      </c>
      <c r="EM13" s="15">
        <f>$Y$5</f>
        <v>68848950316.716461</v>
      </c>
      <c r="EN13" s="15">
        <f>$Z$5</f>
        <v>4641842510.9614477</v>
      </c>
      <c r="EP13" s="15">
        <f>$Q$5</f>
        <v>1.9933834427692247E+20</v>
      </c>
      <c r="EQ13" s="15">
        <f>$R$5</f>
        <v>1.2936789700237347E+19</v>
      </c>
      <c r="ER13" s="15">
        <f>$S$5</f>
        <v>8.4135731015696166E+17</v>
      </c>
      <c r="ES13" s="15">
        <f>$T$5</f>
        <v>5.4858225616445912E+16</v>
      </c>
      <c r="ET13" s="15">
        <f>$U$5</f>
        <v>3587935610128655</v>
      </c>
      <c r="EU13" s="15">
        <f>$V$5</f>
        <v>235549623954633.03</v>
      </c>
      <c r="EV13" s="15">
        <f>$W$5</f>
        <v>15535556882873.059</v>
      </c>
      <c r="EW13" s="15">
        <f>$X$5</f>
        <v>1030519435105.9657</v>
      </c>
      <c r="EX13" s="54">
        <f>$AK5</f>
        <v>1436802818444.6433</v>
      </c>
      <c r="EY13" s="15">
        <f>$Z$5</f>
        <v>4641842510.9614477</v>
      </c>
      <c r="FA13" s="15">
        <f>$Q$5</f>
        <v>1.9933834427692247E+20</v>
      </c>
      <c r="FB13" s="15">
        <f>$R$5</f>
        <v>1.2936789700237347E+19</v>
      </c>
      <c r="FC13" s="15">
        <f>$S$5</f>
        <v>8.4135731015696166E+17</v>
      </c>
      <c r="FD13" s="15">
        <f>$T$5</f>
        <v>5.4858225616445912E+16</v>
      </c>
      <c r="FE13" s="15">
        <f>$U$5</f>
        <v>3587935610128655</v>
      </c>
      <c r="FF13" s="15">
        <f>$V$5</f>
        <v>235549623954633.03</v>
      </c>
      <c r="FG13" s="15">
        <f>$W$5</f>
        <v>15535556882873.059</v>
      </c>
      <c r="FH13" s="15">
        <f>$X$5</f>
        <v>1030519435105.9657</v>
      </c>
      <c r="FI13" s="15">
        <f>$Y$5</f>
        <v>68848950316.716461</v>
      </c>
      <c r="FJ13" s="54">
        <f>$AK5</f>
        <v>1436802818444.6433</v>
      </c>
      <c r="GS13" s="3" t="e">
        <f t="shared" ca="1" si="27"/>
        <v>#NAME?</v>
      </c>
      <c r="GT13" s="3" t="e">
        <f t="shared" ca="1" si="28"/>
        <v>#NAME?</v>
      </c>
      <c r="GU13" s="3" t="e">
        <f t="shared" ca="1" si="29"/>
        <v>#NAME?</v>
      </c>
      <c r="GV13" s="3" t="e">
        <f t="shared" ca="1" si="30"/>
        <v>#NAME?</v>
      </c>
      <c r="GW13" s="3" t="e">
        <f t="shared" ca="1" si="31"/>
        <v>#NAME?</v>
      </c>
      <c r="GX13" s="3" t="e">
        <f t="shared" ca="1" si="32"/>
        <v>#NAME?</v>
      </c>
      <c r="GY13" s="3" t="e">
        <f t="shared" ca="1" si="33"/>
        <v>#NAME?</v>
      </c>
      <c r="GZ13" s="3" t="e">
        <f t="shared" ca="1" si="34"/>
        <v>#NAME?</v>
      </c>
      <c r="HA13" s="3" t="e">
        <f t="shared" ca="1" si="35"/>
        <v>#NAME?</v>
      </c>
      <c r="HB13" s="3">
        <f t="shared" si="43"/>
        <v>1857.696201</v>
      </c>
      <c r="HD13" s="17">
        <f>$D$13</f>
        <v>10.96</v>
      </c>
      <c r="HE13" s="23" t="e">
        <f t="shared" ca="1" si="36"/>
        <v>#NAME?</v>
      </c>
      <c r="HF13" s="23" t="e">
        <f t="shared" ca="1" si="36"/>
        <v>#NAME?</v>
      </c>
      <c r="HG13" s="23" t="e">
        <f t="shared" ca="1" si="36"/>
        <v>#NAME?</v>
      </c>
      <c r="HH13" s="23" t="e">
        <f t="shared" ca="1" si="36"/>
        <v>#NAME?</v>
      </c>
      <c r="HI13" s="23" t="e">
        <f t="shared" ca="1" si="36"/>
        <v>#NAME?</v>
      </c>
      <c r="HJ13" s="23" t="e">
        <f t="shared" ca="1" si="36"/>
        <v>#NAME?</v>
      </c>
      <c r="HK13" s="23" t="e">
        <f t="shared" ca="1" si="36"/>
        <v>#NAME?</v>
      </c>
      <c r="HL13" s="23" t="e">
        <f t="shared" ca="1" si="36"/>
        <v>#NAME?</v>
      </c>
      <c r="HM13" s="23" t="e">
        <f t="shared" ca="1" si="36"/>
        <v>#NAME?</v>
      </c>
      <c r="HO13" s="17">
        <f>$D$13</f>
        <v>10.96</v>
      </c>
      <c r="HP13" s="24" t="e">
        <f t="shared" ca="1" si="44"/>
        <v>#NAME?</v>
      </c>
      <c r="HQ13" s="24" t="e">
        <f t="shared" ca="1" si="45"/>
        <v>#NAME?</v>
      </c>
      <c r="HR13" s="24" t="e">
        <f t="shared" ca="1" si="46"/>
        <v>#NAME?</v>
      </c>
      <c r="HS13" s="24" t="e">
        <f t="shared" ca="1" si="47"/>
        <v>#NAME?</v>
      </c>
      <c r="HT13" s="24" t="e">
        <f t="shared" ca="1" si="48"/>
        <v>#NAME?</v>
      </c>
      <c r="HU13" s="24" t="e">
        <f t="shared" ca="1" si="49"/>
        <v>#NAME?</v>
      </c>
      <c r="HV13" s="24" t="e">
        <f t="shared" ca="1" si="50"/>
        <v>#NAME?</v>
      </c>
      <c r="HW13" s="24" t="e">
        <f t="shared" ca="1" si="51"/>
        <v>#NAME?</v>
      </c>
      <c r="HX13" s="24" t="e">
        <f t="shared" ca="1" si="52"/>
        <v>#NAME?</v>
      </c>
      <c r="HZ13" s="17">
        <f>$D$13</f>
        <v>10.96</v>
      </c>
      <c r="IA13" s="24" t="e">
        <f t="shared" ref="IA13:II13" ca="1" si="55">IF(OR(ABS(F23-$E$13)&gt;$IA$4*(HP13/SUMIFS($HP13:$HX13,$HP13:$HX13,"&gt;=0",$HP13:$HX13,"&lt;=1")+F$4/SUMIFS($F$4:$N$4,$F$4:$N$4,"&gt;=0",$F$4:$N$4,"&lt;=1")),F23&lt;0),0,F$4/SUMIFS($F$4:$N$4,$F$4:$N$4,"&gt;=0",$F$4:$N$4,"&lt;=1"))</f>
        <v>#NAME?</v>
      </c>
      <c r="IB13" s="24" t="e">
        <f t="shared" ca="1" si="55"/>
        <v>#NAME?</v>
      </c>
      <c r="IC13" s="24" t="e">
        <f t="shared" ca="1" si="55"/>
        <v>#NAME?</v>
      </c>
      <c r="ID13" s="24" t="e">
        <f t="shared" ca="1" si="55"/>
        <v>#NAME?</v>
      </c>
      <c r="IE13" s="24" t="e">
        <f t="shared" ca="1" si="55"/>
        <v>#NAME?</v>
      </c>
      <c r="IF13" s="24" t="e">
        <f t="shared" ca="1" si="55"/>
        <v>#NAME?</v>
      </c>
      <c r="IG13" s="24" t="e">
        <f t="shared" ca="1" si="55"/>
        <v>#NAME?</v>
      </c>
      <c r="IH13" s="24" t="e">
        <f t="shared" ca="1" si="55"/>
        <v>#NAME?</v>
      </c>
      <c r="II13" s="24" t="e">
        <f t="shared" ca="1" si="55"/>
        <v>#NAME?</v>
      </c>
      <c r="IK13" s="17">
        <f>$D$13</f>
        <v>10.96</v>
      </c>
      <c r="IL13" s="24" t="e">
        <f t="shared" ca="1" si="53"/>
        <v>#NAME?</v>
      </c>
      <c r="IM13" s="24" t="e">
        <f t="shared" ca="1" si="38"/>
        <v>#NAME?</v>
      </c>
      <c r="IN13" s="24" t="e">
        <f t="shared" ca="1" si="38"/>
        <v>#NAME?</v>
      </c>
      <c r="IO13" s="24" t="e">
        <f t="shared" ca="1" si="38"/>
        <v>#NAME?</v>
      </c>
      <c r="IP13" s="24" t="e">
        <f t="shared" ca="1" si="38"/>
        <v>#NAME?</v>
      </c>
      <c r="IQ13" s="24" t="e">
        <f t="shared" ca="1" si="38"/>
        <v>#NAME?</v>
      </c>
      <c r="IR13" s="24" t="e">
        <f t="shared" ca="1" si="38"/>
        <v>#NAME?</v>
      </c>
      <c r="IS13" s="24" t="e">
        <f t="shared" ca="1" si="38"/>
        <v>#NAME?</v>
      </c>
      <c r="IT13" s="24" t="e">
        <f t="shared" ca="1" si="38"/>
        <v>#NAME?</v>
      </c>
      <c r="IV13" s="17">
        <f>$D$13</f>
        <v>10.96</v>
      </c>
      <c r="IW13" s="24">
        <f t="shared" ca="1" si="54"/>
        <v>0</v>
      </c>
      <c r="IX13" s="24">
        <f t="shared" ca="1" si="39"/>
        <v>0</v>
      </c>
      <c r="IY13" s="24">
        <f t="shared" ca="1" si="39"/>
        <v>0</v>
      </c>
      <c r="IZ13" s="24">
        <f t="shared" ca="1" si="39"/>
        <v>0</v>
      </c>
      <c r="JA13" s="24">
        <f t="shared" ca="1" si="39"/>
        <v>0</v>
      </c>
      <c r="JB13" s="24">
        <f t="shared" ca="1" si="39"/>
        <v>0</v>
      </c>
      <c r="JC13" s="24">
        <f t="shared" ca="1" si="39"/>
        <v>0</v>
      </c>
      <c r="JD13" s="24">
        <f t="shared" ca="1" si="39"/>
        <v>0</v>
      </c>
      <c r="JE13" s="24">
        <f t="shared" ca="1" si="39"/>
        <v>0</v>
      </c>
    </row>
    <row r="14" spans="1:265" ht="15">
      <c r="A14" s="24" t="e">
        <f ca="1"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#NAME?</v>
      </c>
      <c r="C14" s="3">
        <f t="shared" si="41"/>
        <v>13.19</v>
      </c>
      <c r="D14" s="4">
        <f>SALIDA!D14</f>
        <v>13.19</v>
      </c>
      <c r="E14" s="59">
        <f>SALIDA!E14</f>
        <v>286.23</v>
      </c>
      <c r="F14" s="20" t="e">
        <f t="shared" ca="1" si="13"/>
        <v>#NAME?</v>
      </c>
      <c r="G14" s="20" t="e">
        <f t="shared" ca="1" si="14"/>
        <v>#NAME?</v>
      </c>
      <c r="H14" s="20" t="e">
        <f t="shared" ca="1" si="15"/>
        <v>#NAME?</v>
      </c>
      <c r="I14" s="20" t="e">
        <f t="shared" ca="1" si="16"/>
        <v>#NAME?</v>
      </c>
      <c r="J14" s="20" t="e">
        <f t="shared" ca="1" si="17"/>
        <v>#NAME?</v>
      </c>
      <c r="K14" s="20" t="e">
        <f t="shared" ca="1" si="18"/>
        <v>#NAME?</v>
      </c>
      <c r="L14" s="20" t="e">
        <f t="shared" ca="1" si="19"/>
        <v>#NAME?</v>
      </c>
      <c r="M14" s="20" t="e">
        <f t="shared" ca="1" si="20"/>
        <v>#NAME?</v>
      </c>
      <c r="N14" s="20" t="e">
        <f t="shared" ca="1" si="21"/>
        <v>#NAME?</v>
      </c>
      <c r="P14" s="21">
        <f t="shared" si="22"/>
        <v>1.4601797451298747E+20</v>
      </c>
      <c r="Q14" s="21">
        <f t="shared" si="22"/>
        <v>1.1070354398255307E+19</v>
      </c>
      <c r="R14" s="21">
        <f t="shared" si="22"/>
        <v>8.3929904459858278E+17</v>
      </c>
      <c r="S14" s="21">
        <f t="shared" si="22"/>
        <v>6.3631466610961568E+16</v>
      </c>
      <c r="T14" s="21">
        <f t="shared" si="22"/>
        <v>4824220364743105</v>
      </c>
      <c r="U14" s="21">
        <f t="shared" si="22"/>
        <v>365748321815246.87</v>
      </c>
      <c r="V14" s="21">
        <f t="shared" si="22"/>
        <v>27729213177804.918</v>
      </c>
      <c r="W14" s="21">
        <f t="shared" si="22"/>
        <v>2102290612418.8721</v>
      </c>
      <c r="X14" s="21">
        <f t="shared" si="22"/>
        <v>159385186688.31479</v>
      </c>
      <c r="Y14" s="21">
        <f t="shared" si="22"/>
        <v>12083789741.343048</v>
      </c>
      <c r="Z14" s="21">
        <f t="shared" si="22"/>
        <v>916132656.65982175</v>
      </c>
      <c r="AA14" s="21">
        <f t="shared" si="22"/>
        <v>69456607.783155575</v>
      </c>
      <c r="AB14" s="21">
        <f t="shared" si="22"/>
        <v>5265853.5089579653</v>
      </c>
      <c r="AC14" s="21">
        <f t="shared" si="22"/>
        <v>399230.74366625975</v>
      </c>
      <c r="AD14" s="21">
        <f t="shared" si="22"/>
        <v>30267.683371209991</v>
      </c>
      <c r="AE14" s="21">
        <f t="shared" si="22"/>
        <v>2294.7447589999997</v>
      </c>
      <c r="AF14" s="21">
        <f t="shared" si="23"/>
        <v>173.97609999999997</v>
      </c>
      <c r="AG14" s="32">
        <f t="shared" si="42"/>
        <v>13.19</v>
      </c>
      <c r="AH14" s="21">
        <f t="shared" si="24"/>
        <v>1</v>
      </c>
      <c r="AI14" s="22"/>
      <c r="AJ14" s="3">
        <f t="shared" si="25"/>
        <v>3458743137664.6211</v>
      </c>
      <c r="AK14" s="3">
        <f t="shared" si="25"/>
        <v>262224650315.74078</v>
      </c>
      <c r="AL14" s="3">
        <f t="shared" si="25"/>
        <v>19880564845.772621</v>
      </c>
      <c r="AM14" s="3">
        <f t="shared" si="25"/>
        <v>1507245249.8690386</v>
      </c>
      <c r="AN14" s="3">
        <f t="shared" si="25"/>
        <v>114271815.75959353</v>
      </c>
      <c r="AO14" s="3">
        <f t="shared" si="25"/>
        <v>8663519.0113414358</v>
      </c>
      <c r="AP14" s="3">
        <f t="shared" si="25"/>
        <v>656824.79236856999</v>
      </c>
      <c r="AQ14" s="3">
        <f t="shared" si="25"/>
        <v>49797.179102999995</v>
      </c>
      <c r="AR14" s="3">
        <f t="shared" si="25"/>
        <v>3775.3737000000001</v>
      </c>
      <c r="AS14" s="3">
        <f t="shared" si="26"/>
        <v>286.23</v>
      </c>
      <c r="AU14" s="15">
        <f>$P$5</f>
        <v>3.0769441301004063E+21</v>
      </c>
      <c r="AV14" s="15">
        <f>$Q$5</f>
        <v>1.9933834427692247E+20</v>
      </c>
      <c r="AW14" s="15">
        <f>$R$5</f>
        <v>1.2936789700237347E+19</v>
      </c>
      <c r="AX14" s="15">
        <f>$S$5</f>
        <v>8.4135731015696166E+17</v>
      </c>
      <c r="AY14" s="15">
        <f>$T$5</f>
        <v>5.4858225616445912E+16</v>
      </c>
      <c r="AZ14" s="15">
        <f>$U$5</f>
        <v>3587935610128655</v>
      </c>
      <c r="BA14" s="15">
        <f>$V$5</f>
        <v>235549623954633.03</v>
      </c>
      <c r="BB14" s="15">
        <f>$W$5</f>
        <v>15535556882873.059</v>
      </c>
      <c r="BC14" s="15">
        <f>$X$5</f>
        <v>1030519435105.9657</v>
      </c>
      <c r="BD14" s="15">
        <f>$Y$5</f>
        <v>68848950316.716461</v>
      </c>
      <c r="BF14" s="54">
        <f>$AJ$5</f>
        <v>21432271412347.316</v>
      </c>
      <c r="BG14" s="15">
        <f>$Q$5</f>
        <v>1.9933834427692247E+20</v>
      </c>
      <c r="BH14" s="15">
        <f>$R$5</f>
        <v>1.2936789700237347E+19</v>
      </c>
      <c r="BI14" s="15">
        <f>$S$5</f>
        <v>8.4135731015696166E+17</v>
      </c>
      <c r="BJ14" s="15">
        <f>$T$5</f>
        <v>5.4858225616445912E+16</v>
      </c>
      <c r="BK14" s="15">
        <f>$U$5</f>
        <v>3587935610128655</v>
      </c>
      <c r="BL14" s="15">
        <f>$V$5</f>
        <v>235549623954633.03</v>
      </c>
      <c r="BM14" s="15">
        <f>$W$5</f>
        <v>15535556882873.059</v>
      </c>
      <c r="BN14" s="15">
        <f>$X$5</f>
        <v>1030519435105.9657</v>
      </c>
      <c r="BO14" s="15">
        <f>$Y$5</f>
        <v>68848950316.716461</v>
      </c>
      <c r="BQ14" s="15">
        <f>$P$5</f>
        <v>3.0769441301004063E+21</v>
      </c>
      <c r="BR14" s="54">
        <f>$AJ$5</f>
        <v>21432271412347.316</v>
      </c>
      <c r="BS14" s="15">
        <f>$R$5</f>
        <v>1.2936789700237347E+19</v>
      </c>
      <c r="BT14" s="15">
        <f>$S$5</f>
        <v>8.4135731015696166E+17</v>
      </c>
      <c r="BU14" s="15">
        <f>$T$5</f>
        <v>5.4858225616445912E+16</v>
      </c>
      <c r="BV14" s="15">
        <f>$U$5</f>
        <v>3587935610128655</v>
      </c>
      <c r="BW14" s="15">
        <f>$V$5</f>
        <v>235549623954633.03</v>
      </c>
      <c r="BX14" s="15">
        <f>$W$5</f>
        <v>15535556882873.059</v>
      </c>
      <c r="BY14" s="15">
        <f>$X$5</f>
        <v>1030519435105.9657</v>
      </c>
      <c r="BZ14" s="15">
        <f>$Y$5</f>
        <v>68848950316.716461</v>
      </c>
      <c r="CB14" s="15">
        <f>$P$5</f>
        <v>3.0769441301004063E+21</v>
      </c>
      <c r="CC14" s="53">
        <f>$Q$5</f>
        <v>1.9933834427692247E+20</v>
      </c>
      <c r="CD14" s="54">
        <f>$AJ$5</f>
        <v>21432271412347.316</v>
      </c>
      <c r="CE14" s="15">
        <f>$S$5</f>
        <v>8.4135731015696166E+17</v>
      </c>
      <c r="CF14" s="15">
        <f>$T$5</f>
        <v>5.4858225616445912E+16</v>
      </c>
      <c r="CG14" s="15">
        <f>$U$5</f>
        <v>3587935610128655</v>
      </c>
      <c r="CH14" s="15">
        <f>$V$5</f>
        <v>235549623954633.03</v>
      </c>
      <c r="CI14" s="15">
        <f>$W$5</f>
        <v>15535556882873.059</v>
      </c>
      <c r="CJ14" s="15">
        <f>$X$5</f>
        <v>1030519435105.9657</v>
      </c>
      <c r="CK14" s="15">
        <f>$Y$5</f>
        <v>68848950316.716461</v>
      </c>
      <c r="CM14" s="15">
        <f>$P$5</f>
        <v>3.0769441301004063E+21</v>
      </c>
      <c r="CN14" s="15">
        <f>$Q$5</f>
        <v>1.9933834427692247E+20</v>
      </c>
      <c r="CO14" s="15">
        <f>$R$5</f>
        <v>1.2936789700237347E+19</v>
      </c>
      <c r="CP14" s="54">
        <f>$AJ$5</f>
        <v>21432271412347.316</v>
      </c>
      <c r="CQ14" s="15">
        <f>$T$5</f>
        <v>5.4858225616445912E+16</v>
      </c>
      <c r="CR14" s="15">
        <f>$U$5</f>
        <v>3587935610128655</v>
      </c>
      <c r="CS14" s="15">
        <f>$V$5</f>
        <v>235549623954633.03</v>
      </c>
      <c r="CT14" s="15">
        <f>$W$5</f>
        <v>15535556882873.059</v>
      </c>
      <c r="CU14" s="15">
        <f>$X$5</f>
        <v>1030519435105.9657</v>
      </c>
      <c r="CV14" s="15">
        <f>$Y$5</f>
        <v>68848950316.716461</v>
      </c>
      <c r="CX14" s="15">
        <f>$P$5</f>
        <v>3.0769441301004063E+21</v>
      </c>
      <c r="CY14" s="15">
        <f>$Q$5</f>
        <v>1.9933834427692247E+20</v>
      </c>
      <c r="CZ14" s="15">
        <f>$R$5</f>
        <v>1.2936789700237347E+19</v>
      </c>
      <c r="DA14" s="15">
        <f>$S$5</f>
        <v>8.4135731015696166E+17</v>
      </c>
      <c r="DB14" s="54">
        <f>$AJ$5</f>
        <v>21432271412347.316</v>
      </c>
      <c r="DC14" s="15">
        <f>$U$5</f>
        <v>3587935610128655</v>
      </c>
      <c r="DD14" s="15">
        <f>$V$5</f>
        <v>235549623954633.03</v>
      </c>
      <c r="DE14" s="15">
        <f>$W$5</f>
        <v>15535556882873.059</v>
      </c>
      <c r="DF14" s="15">
        <f>$X$5</f>
        <v>1030519435105.9657</v>
      </c>
      <c r="DG14" s="15">
        <f>$Y$5</f>
        <v>68848950316.716461</v>
      </c>
      <c r="DI14" s="15">
        <f>$P$5</f>
        <v>3.0769441301004063E+21</v>
      </c>
      <c r="DJ14" s="15">
        <f>$Q$5</f>
        <v>1.9933834427692247E+20</v>
      </c>
      <c r="DK14" s="15">
        <f>$R$5</f>
        <v>1.2936789700237347E+19</v>
      </c>
      <c r="DL14" s="15">
        <f>$S$5</f>
        <v>8.4135731015696166E+17</v>
      </c>
      <c r="DM14" s="15">
        <f>$T$5</f>
        <v>5.4858225616445912E+16</v>
      </c>
      <c r="DN14" s="54">
        <f>$AJ$5</f>
        <v>21432271412347.316</v>
      </c>
      <c r="DO14" s="15">
        <f>$V$5</f>
        <v>235549623954633.03</v>
      </c>
      <c r="DP14" s="15">
        <f>$W$5</f>
        <v>15535556882873.059</v>
      </c>
      <c r="DQ14" s="15">
        <f>$X$5</f>
        <v>1030519435105.9657</v>
      </c>
      <c r="DR14" s="15">
        <f>$Y$5</f>
        <v>68848950316.716461</v>
      </c>
      <c r="DT14" s="15">
        <f>$P$5</f>
        <v>3.0769441301004063E+21</v>
      </c>
      <c r="DU14" s="15">
        <f>$Q$5</f>
        <v>1.9933834427692247E+20</v>
      </c>
      <c r="DV14" s="15">
        <f>$R$5</f>
        <v>1.2936789700237347E+19</v>
      </c>
      <c r="DW14" s="15">
        <f>$S$5</f>
        <v>8.4135731015696166E+17</v>
      </c>
      <c r="DX14" s="15">
        <f>$T$5</f>
        <v>5.4858225616445912E+16</v>
      </c>
      <c r="DY14" s="15">
        <f>$U$5</f>
        <v>3587935610128655</v>
      </c>
      <c r="DZ14" s="54">
        <f>$AJ$5</f>
        <v>21432271412347.316</v>
      </c>
      <c r="EA14" s="15">
        <f>$W$5</f>
        <v>15535556882873.059</v>
      </c>
      <c r="EB14" s="15">
        <f>$X$5</f>
        <v>1030519435105.9657</v>
      </c>
      <c r="EC14" s="15">
        <f>$Y$5</f>
        <v>68848950316.716461</v>
      </c>
      <c r="EE14" s="15">
        <f>$P$5</f>
        <v>3.0769441301004063E+21</v>
      </c>
      <c r="EF14" s="15">
        <f>$Q$5</f>
        <v>1.9933834427692247E+20</v>
      </c>
      <c r="EG14" s="15">
        <f>$R$5</f>
        <v>1.2936789700237347E+19</v>
      </c>
      <c r="EH14" s="15">
        <f>$S$5</f>
        <v>8.4135731015696166E+17</v>
      </c>
      <c r="EI14" s="15">
        <f>$T$5</f>
        <v>5.4858225616445912E+16</v>
      </c>
      <c r="EJ14" s="15">
        <f>$U$5</f>
        <v>3587935610128655</v>
      </c>
      <c r="EK14" s="15">
        <f>$V$5</f>
        <v>235549623954633.03</v>
      </c>
      <c r="EL14" s="54">
        <f>$AJ$5</f>
        <v>21432271412347.316</v>
      </c>
      <c r="EM14" s="15">
        <f>$X$5</f>
        <v>1030519435105.9657</v>
      </c>
      <c r="EN14" s="15">
        <f>$Y$5</f>
        <v>68848950316.716461</v>
      </c>
      <c r="EP14" s="15">
        <f>$P$5</f>
        <v>3.0769441301004063E+21</v>
      </c>
      <c r="EQ14" s="15">
        <f>$Q$5</f>
        <v>1.9933834427692247E+20</v>
      </c>
      <c r="ER14" s="15">
        <f>$R$5</f>
        <v>1.2936789700237347E+19</v>
      </c>
      <c r="ES14" s="15">
        <f>$S$5</f>
        <v>8.4135731015696166E+17</v>
      </c>
      <c r="ET14" s="15">
        <f>$T$5</f>
        <v>5.4858225616445912E+16</v>
      </c>
      <c r="EU14" s="15">
        <f>$U$5</f>
        <v>3587935610128655</v>
      </c>
      <c r="EV14" s="15">
        <f>$V$5</f>
        <v>235549623954633.03</v>
      </c>
      <c r="EW14" s="15">
        <f>$W$5</f>
        <v>15535556882873.059</v>
      </c>
      <c r="EX14" s="54">
        <f>$AJ$5</f>
        <v>21432271412347.316</v>
      </c>
      <c r="EY14" s="15">
        <f>$Y$5</f>
        <v>68848950316.716461</v>
      </c>
      <c r="FA14" s="15">
        <f>$P$5</f>
        <v>3.0769441301004063E+21</v>
      </c>
      <c r="FB14" s="15">
        <f>$Q$5</f>
        <v>1.9933834427692247E+20</v>
      </c>
      <c r="FC14" s="15">
        <f>$R$5</f>
        <v>1.2936789700237347E+19</v>
      </c>
      <c r="FD14" s="15">
        <f>$S$5</f>
        <v>8.4135731015696166E+17</v>
      </c>
      <c r="FE14" s="15">
        <f>$T$5</f>
        <v>5.4858225616445912E+16</v>
      </c>
      <c r="FF14" s="15">
        <f>$U$5</f>
        <v>3587935610128655</v>
      </c>
      <c r="FG14" s="15">
        <f>$V$5</f>
        <v>235549623954633.03</v>
      </c>
      <c r="FH14" s="15">
        <f>$W$5</f>
        <v>15535556882873.059</v>
      </c>
      <c r="FI14" s="15">
        <f>$X$5</f>
        <v>1030519435105.9657</v>
      </c>
      <c r="FJ14" s="54">
        <f>$AJ$5</f>
        <v>21432271412347.316</v>
      </c>
      <c r="GS14" s="3" t="e">
        <f t="shared" ca="1" si="27"/>
        <v>#NAME?</v>
      </c>
      <c r="GT14" s="3" t="e">
        <f t="shared" ca="1" si="28"/>
        <v>#NAME?</v>
      </c>
      <c r="GU14" s="3" t="e">
        <f t="shared" ca="1" si="29"/>
        <v>#NAME?</v>
      </c>
      <c r="GV14" s="3" t="e">
        <f t="shared" ca="1" si="30"/>
        <v>#NAME?</v>
      </c>
      <c r="GW14" s="3" t="e">
        <f t="shared" ca="1" si="31"/>
        <v>#NAME?</v>
      </c>
      <c r="GX14" s="3" t="e">
        <f t="shared" ca="1" si="32"/>
        <v>#NAME?</v>
      </c>
      <c r="GY14" s="3" t="e">
        <f t="shared" ca="1" si="33"/>
        <v>#NAME?</v>
      </c>
      <c r="GZ14" s="3" t="e">
        <f t="shared" ca="1" si="34"/>
        <v>#NAME?</v>
      </c>
      <c r="HA14" s="3" t="e">
        <f t="shared" ca="1" si="35"/>
        <v>#NAME?</v>
      </c>
      <c r="HB14" s="3">
        <f t="shared" si="43"/>
        <v>4755.6195210000014</v>
      </c>
    </row>
    <row r="15" spans="1:265" ht="15">
      <c r="A15" s="24" t="e">
        <f ca="1">A14-$D$1</f>
        <v>#NAME?</v>
      </c>
      <c r="C15" s="3">
        <f t="shared" si="41"/>
        <v>15.58</v>
      </c>
      <c r="D15" s="4">
        <f>SALIDA!D15</f>
        <v>15.58</v>
      </c>
      <c r="E15" s="59">
        <f>SALIDA!E15</f>
        <v>319.57</v>
      </c>
      <c r="F15" s="20" t="e">
        <f ca="1">$FO$3*C15+$FO$9</f>
        <v>#NAME?</v>
      </c>
      <c r="G15" s="20" t="e">
        <f ca="1">$FU$5*POWER(C15,2)+$FU$17*C15+$FU$30</f>
        <v>#NAME?</v>
      </c>
      <c r="H15" s="20" t="e">
        <f ca="1">$FX$3*POWER(C15,3)+$FX$5*POWER(C15,2)+$FX$7*C15+$FX$9</f>
        <v>#NAME?</v>
      </c>
      <c r="I15" s="20" t="e">
        <f ca="1">$GA$3*POWER(C15,4)+$GA$4*POWER(C15,3)+$GA$5*POWER(C15,2)+$GA$6*C15+$GA$7</f>
        <v>#NAME?</v>
      </c>
      <c r="J15" s="20" t="e">
        <f ca="1">$GD$3*POWER(C15,5)+$GD$4*POWER(C15,4)+$GD$5*POWER(C15,3)+$GD$6*POWER(C15,2)+$GD$7*C15+$GD$8</f>
        <v>#NAME?</v>
      </c>
      <c r="K15" s="20" t="e">
        <f ca="1">$GG$3*POWER(C15,6)+$GG$4*POWER(C15,5)+$GG$5*POWER(C15,4)+$GG$6*POWER(C15,3)+$GG$7*POWER(C15,2)+$GG$8*C15+$GG$9</f>
        <v>#NAME?</v>
      </c>
      <c r="L15" s="20" t="e">
        <f ca="1">$GJ$3*POWER(C15,7)+$GJ$4*POWER(C15,6)+$GJ$5*POWER(C15,5)+$GJ$6*POWER(C15,4)+$GJ$7*POWER(C15,3)+$GJ$8*POWER(C15,2)+$GJ$9*C15+$GJ$10</f>
        <v>#NAME?</v>
      </c>
      <c r="M15" s="20" t="e">
        <f ca="1">$GM$3*POWER(C15,8)+$GM$4*POWER(C15,7)+$GM$5*POWER(C15,6)+$GM$6*POWER(C15,5)+$GM$7*POWER(C15,4)+$GM$8*POWER(C15,3)+$GM$9*POWER(C15,2)+$GM$10*C15+$GM$11</f>
        <v>#NAME?</v>
      </c>
      <c r="N15" s="20" t="e">
        <f ca="1">$GP$3*POWER(C15,9)+$GP$4*POWER(C15,8)+$GP$5*POWER(C15,7)+$GP$6*POWER(C15,6)+$GP$7*POWER(C15,5)+$GP$8*POWER(C15,4)+$GP$9*POWER(C15,3)+$GP$10*POWER(C15,2)+$GP$11*C15+$GP$12</f>
        <v>#NAME?</v>
      </c>
      <c r="O15" s="29"/>
      <c r="P15" s="21">
        <f t="shared" si="22"/>
        <v>2.9255946965907748E+21</v>
      </c>
      <c r="Q15" s="21">
        <f t="shared" si="22"/>
        <v>1.8777886370929236E+20</v>
      </c>
      <c r="R15" s="21">
        <f t="shared" si="22"/>
        <v>1.2052558646296044E+19</v>
      </c>
      <c r="S15" s="21">
        <f t="shared" si="22"/>
        <v>7.7359169745160742E+17</v>
      </c>
      <c r="T15" s="21">
        <f t="shared" si="22"/>
        <v>4.9652868899332952E+16</v>
      </c>
      <c r="U15" s="21">
        <f t="shared" si="22"/>
        <v>3186962060290946.5</v>
      </c>
      <c r="V15" s="21">
        <f t="shared" si="22"/>
        <v>204554689363988.87</v>
      </c>
      <c r="W15" s="21">
        <f t="shared" si="22"/>
        <v>13129312539408.785</v>
      </c>
      <c r="X15" s="21">
        <f t="shared" si="22"/>
        <v>842702987125.08252</v>
      </c>
      <c r="Y15" s="21">
        <f t="shared" si="22"/>
        <v>54088766824.459724</v>
      </c>
      <c r="Z15" s="21">
        <f t="shared" si="22"/>
        <v>3471679513.7650657</v>
      </c>
      <c r="AA15" s="21">
        <f t="shared" si="22"/>
        <v>222829237.08376545</v>
      </c>
      <c r="AB15" s="21">
        <f t="shared" si="22"/>
        <v>14302261.687019605</v>
      </c>
      <c r="AC15" s="21">
        <f t="shared" si="22"/>
        <v>917988.55500767683</v>
      </c>
      <c r="AD15" s="21">
        <f t="shared" si="22"/>
        <v>58920.959884960001</v>
      </c>
      <c r="AE15" s="21">
        <f t="shared" si="22"/>
        <v>3781.8331120000003</v>
      </c>
      <c r="AF15" s="21">
        <f t="shared" si="23"/>
        <v>242.7364</v>
      </c>
      <c r="AG15" s="32">
        <f>C15</f>
        <v>15.58</v>
      </c>
      <c r="AH15" s="21">
        <f>COUNT(C15)</f>
        <v>1</v>
      </c>
      <c r="AJ15" s="3">
        <f t="shared" ref="AJ15:AR15" si="56">PRODUCT(Y15,$AS15)</f>
        <v>17285147214092.594</v>
      </c>
      <c r="AK15" s="3">
        <f t="shared" si="56"/>
        <v>1109444622213.9021</v>
      </c>
      <c r="AL15" s="3">
        <f t="shared" si="56"/>
        <v>71209539294.858917</v>
      </c>
      <c r="AM15" s="3">
        <f t="shared" si="56"/>
        <v>4570573767.3208551</v>
      </c>
      <c r="AN15" s="3">
        <f t="shared" si="56"/>
        <v>293361602.52380329</v>
      </c>
      <c r="AO15" s="3">
        <f t="shared" si="56"/>
        <v>18829371.150436666</v>
      </c>
      <c r="AP15" s="3">
        <f t="shared" si="56"/>
        <v>1208560.4076018401</v>
      </c>
      <c r="AQ15" s="3">
        <f t="shared" si="56"/>
        <v>77571.271347999995</v>
      </c>
      <c r="AR15" s="3">
        <f t="shared" si="56"/>
        <v>4978.9005999999999</v>
      </c>
      <c r="AS15" s="3">
        <f>E15</f>
        <v>319.57</v>
      </c>
    </row>
    <row r="16" spans="1:265">
      <c r="A16" s="24" t="e">
        <f t="shared" ref="A16:A40" ca="1" si="57">A15-$D$1</f>
        <v>#NAME?</v>
      </c>
      <c r="C16" s="3">
        <f t="shared" ref="C16:D23" si="58">C15+1</f>
        <v>16.579999999999998</v>
      </c>
      <c r="D16" s="26">
        <f t="shared" si="58"/>
        <v>16.579999999999998</v>
      </c>
      <c r="E16" s="60" t="e">
        <f t="shared" ref="E16:E40" ca="1" si="59">MEDIAN(IF(AND(55%&lt;=$F$2,$F$2&lt;=100%),F16,IF(AND(55%&lt;=$G$2,$G$2&lt;=100%),G16,IF(AND(55%&lt;=$H$2,$H$2&lt;=100%),H16,IF(AND(55%&lt;=$I$2,$I$2&lt;=100%),I16,IF(AND(55%&lt;=$J$2,$J$2&lt;=100%),J16,IF(AND(55%&lt;=$K$2,$K$2&lt;=100%),K16,IF(AND(55%&lt;=$L$2,$L$2&lt;=100%),L16,IF(AND(55%&lt;=$M$2,$M$2&lt;=100%),M16,IF(AND(55%&lt;=$N$2,$N$2&lt;=100%),N16,F16))))))))))</f>
        <v>#NAME?</v>
      </c>
      <c r="F16" s="28" t="e">
        <f t="shared" ca="1" si="13"/>
        <v>#NAME?</v>
      </c>
      <c r="G16" s="28" t="e">
        <f t="shared" ca="1" si="14"/>
        <v>#NAME?</v>
      </c>
      <c r="H16" s="28" t="e">
        <f t="shared" ca="1" si="15"/>
        <v>#NAME?</v>
      </c>
      <c r="I16" s="28" t="e">
        <f t="shared" ca="1" si="16"/>
        <v>#NAME?</v>
      </c>
      <c r="J16" s="28" t="e">
        <f t="shared" ca="1" si="17"/>
        <v>#NAME?</v>
      </c>
      <c r="K16" s="28" t="e">
        <f t="shared" ca="1" si="18"/>
        <v>#NAME?</v>
      </c>
      <c r="L16" s="28" t="e">
        <f t="shared" ca="1" si="19"/>
        <v>#NAME?</v>
      </c>
      <c r="M16" s="28" t="e">
        <f t="shared" ca="1" si="20"/>
        <v>#NAME?</v>
      </c>
      <c r="N16" s="28" t="e">
        <f t="shared" ca="1" si="21"/>
        <v>#NAME?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177">
      <c r="A17" s="24" t="e">
        <f t="shared" ca="1" si="57"/>
        <v>#NAME?</v>
      </c>
      <c r="C17" s="3">
        <f t="shared" si="58"/>
        <v>17.579999999999998</v>
      </c>
      <c r="D17" s="26">
        <f t="shared" si="58"/>
        <v>17.579999999999998</v>
      </c>
      <c r="E17" s="60" t="e">
        <f t="shared" ca="1" si="59"/>
        <v>#NAME?</v>
      </c>
      <c r="F17" s="28" t="e">
        <f t="shared" ca="1" si="13"/>
        <v>#NAME?</v>
      </c>
      <c r="G17" s="28" t="e">
        <f t="shared" ca="1" si="14"/>
        <v>#NAME?</v>
      </c>
      <c r="H17" s="28" t="e">
        <f t="shared" ca="1" si="15"/>
        <v>#NAME?</v>
      </c>
      <c r="I17" s="28" t="e">
        <f t="shared" ca="1" si="16"/>
        <v>#NAME?</v>
      </c>
      <c r="J17" s="28" t="e">
        <f t="shared" ca="1" si="17"/>
        <v>#NAME?</v>
      </c>
      <c r="K17" s="28" t="e">
        <f t="shared" ca="1" si="18"/>
        <v>#NAME?</v>
      </c>
      <c r="L17" s="28" t="e">
        <f t="shared" ca="1" si="19"/>
        <v>#NAME?</v>
      </c>
      <c r="M17" s="28" t="e">
        <f t="shared" ca="1" si="20"/>
        <v>#NAME?</v>
      </c>
      <c r="N17" s="28" t="e">
        <f t="shared" ca="1" si="21"/>
        <v>#NAME?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FU17" s="3" t="e">
        <f ca="1">EW4/BB4</f>
        <v>#NAME?</v>
      </c>
    </row>
    <row r="18" spans="1:177">
      <c r="A18" s="24" t="e">
        <f t="shared" ca="1" si="57"/>
        <v>#NAME?</v>
      </c>
      <c r="C18" s="3">
        <f t="shared" si="58"/>
        <v>18.579999999999998</v>
      </c>
      <c r="D18" s="26">
        <f t="shared" si="58"/>
        <v>18.579999999999998</v>
      </c>
      <c r="E18" s="60" t="e">
        <f t="shared" ca="1" si="59"/>
        <v>#NAME?</v>
      </c>
      <c r="F18" s="28" t="e">
        <f t="shared" ca="1" si="13"/>
        <v>#NAME?</v>
      </c>
      <c r="G18" s="28" t="e">
        <f t="shared" ca="1" si="14"/>
        <v>#NAME?</v>
      </c>
      <c r="H18" s="28" t="e">
        <f t="shared" ca="1" si="15"/>
        <v>#NAME?</v>
      </c>
      <c r="I18" s="28" t="e">
        <f t="shared" ca="1" si="16"/>
        <v>#NAME?</v>
      </c>
      <c r="J18" s="28" t="e">
        <f t="shared" ca="1" si="17"/>
        <v>#NAME?</v>
      </c>
      <c r="K18" s="28" t="e">
        <f t="shared" ca="1" si="18"/>
        <v>#NAME?</v>
      </c>
      <c r="L18" s="28" t="e">
        <f t="shared" ca="1" si="19"/>
        <v>#NAME?</v>
      </c>
      <c r="M18" s="28" t="e">
        <f t="shared" ca="1" si="20"/>
        <v>#NAME?</v>
      </c>
      <c r="N18" s="28" t="e">
        <f t="shared" ca="1" si="21"/>
        <v>#NAME?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177">
      <c r="A19" s="24" t="e">
        <f t="shared" ca="1" si="57"/>
        <v>#NAME?</v>
      </c>
      <c r="C19" s="3">
        <f t="shared" si="58"/>
        <v>19.579999999999998</v>
      </c>
      <c r="D19" s="26">
        <f t="shared" si="58"/>
        <v>19.579999999999998</v>
      </c>
      <c r="E19" s="60" t="e">
        <f t="shared" ca="1" si="59"/>
        <v>#NAME?</v>
      </c>
      <c r="F19" s="28" t="e">
        <f t="shared" ca="1" si="13"/>
        <v>#NAME?</v>
      </c>
      <c r="G19" s="28" t="e">
        <f t="shared" ca="1" si="14"/>
        <v>#NAME?</v>
      </c>
      <c r="H19" s="28" t="e">
        <f t="shared" ca="1" si="15"/>
        <v>#NAME?</v>
      </c>
      <c r="I19" s="28" t="e">
        <f t="shared" ca="1" si="16"/>
        <v>#NAME?</v>
      </c>
      <c r="J19" s="28" t="e">
        <f t="shared" ca="1" si="17"/>
        <v>#NAME?</v>
      </c>
      <c r="K19" s="28" t="e">
        <f t="shared" ca="1" si="18"/>
        <v>#NAME?</v>
      </c>
      <c r="L19" s="28" t="e">
        <f t="shared" ca="1" si="19"/>
        <v>#NAME?</v>
      </c>
      <c r="M19" s="28" t="e">
        <f t="shared" ca="1" si="20"/>
        <v>#NAME?</v>
      </c>
      <c r="N19" s="28" t="e">
        <f t="shared" ca="1" si="21"/>
        <v>#NAME?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177">
      <c r="A20" s="24" t="e">
        <f t="shared" ca="1" si="57"/>
        <v>#NAME?</v>
      </c>
      <c r="C20" s="3">
        <f t="shared" si="58"/>
        <v>20.58</v>
      </c>
      <c r="D20" s="26">
        <f t="shared" si="58"/>
        <v>20.58</v>
      </c>
      <c r="E20" s="60" t="e">
        <f t="shared" ca="1" si="59"/>
        <v>#NAME?</v>
      </c>
      <c r="F20" s="28" t="e">
        <f t="shared" ca="1" si="13"/>
        <v>#NAME?</v>
      </c>
      <c r="G20" s="28" t="e">
        <f t="shared" ca="1" si="14"/>
        <v>#NAME?</v>
      </c>
      <c r="H20" s="28" t="e">
        <f t="shared" ca="1" si="15"/>
        <v>#NAME?</v>
      </c>
      <c r="I20" s="28" t="e">
        <f t="shared" ca="1" si="16"/>
        <v>#NAME?</v>
      </c>
      <c r="J20" s="28" t="e">
        <f t="shared" ca="1" si="17"/>
        <v>#NAME?</v>
      </c>
      <c r="K20" s="28" t="e">
        <f t="shared" ca="1" si="18"/>
        <v>#NAME?</v>
      </c>
      <c r="L20" s="28" t="e">
        <f t="shared" ca="1" si="19"/>
        <v>#NAME?</v>
      </c>
      <c r="M20" s="28" t="e">
        <f t="shared" ca="1" si="20"/>
        <v>#NAME?</v>
      </c>
      <c r="N20" s="28" t="e">
        <f t="shared" ca="1" si="21"/>
        <v>#NAME?</v>
      </c>
      <c r="O20" s="29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4"/>
    </row>
    <row r="21" spans="1:177">
      <c r="A21" s="24" t="e">
        <f t="shared" ca="1" si="57"/>
        <v>#NAME?</v>
      </c>
      <c r="C21" s="3">
        <f t="shared" si="58"/>
        <v>21.58</v>
      </c>
      <c r="D21" s="26">
        <f t="shared" si="58"/>
        <v>21.58</v>
      </c>
      <c r="E21" s="60" t="e">
        <f t="shared" ca="1" si="59"/>
        <v>#NAME?</v>
      </c>
      <c r="F21" s="28" t="e">
        <f t="shared" ca="1" si="13"/>
        <v>#NAME?</v>
      </c>
      <c r="G21" s="28" t="e">
        <f t="shared" ca="1" si="14"/>
        <v>#NAME?</v>
      </c>
      <c r="H21" s="28" t="e">
        <f t="shared" ca="1" si="15"/>
        <v>#NAME?</v>
      </c>
      <c r="I21" s="28" t="e">
        <f t="shared" ca="1" si="16"/>
        <v>#NAME?</v>
      </c>
      <c r="J21" s="28" t="e">
        <f t="shared" ca="1" si="17"/>
        <v>#NAME?</v>
      </c>
      <c r="K21" s="28" t="e">
        <f t="shared" ca="1" si="18"/>
        <v>#NAME?</v>
      </c>
      <c r="L21" s="28" t="e">
        <f t="shared" ca="1" si="19"/>
        <v>#NAME?</v>
      </c>
      <c r="M21" s="28" t="e">
        <f t="shared" ca="1" si="20"/>
        <v>#NAME?</v>
      </c>
      <c r="N21" s="28" t="e">
        <f t="shared" ca="1" si="21"/>
        <v>#NAME?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177">
      <c r="A22" s="24" t="e">
        <f t="shared" ca="1" si="57"/>
        <v>#NAME?</v>
      </c>
      <c r="C22" s="3">
        <f t="shared" si="58"/>
        <v>22.58</v>
      </c>
      <c r="D22" s="26">
        <f t="shared" si="58"/>
        <v>22.58</v>
      </c>
      <c r="E22" s="60" t="e">
        <f t="shared" ca="1" si="59"/>
        <v>#NAME?</v>
      </c>
      <c r="F22" s="28" t="e">
        <f t="shared" ca="1" si="13"/>
        <v>#NAME?</v>
      </c>
      <c r="G22" s="28" t="e">
        <f t="shared" ca="1" si="14"/>
        <v>#NAME?</v>
      </c>
      <c r="H22" s="28" t="e">
        <f t="shared" ca="1" si="15"/>
        <v>#NAME?</v>
      </c>
      <c r="I22" s="28" t="e">
        <f t="shared" ca="1" si="16"/>
        <v>#NAME?</v>
      </c>
      <c r="J22" s="28" t="e">
        <f t="shared" ca="1" si="17"/>
        <v>#NAME?</v>
      </c>
      <c r="K22" s="28" t="e">
        <f t="shared" ca="1" si="18"/>
        <v>#NAME?</v>
      </c>
      <c r="L22" s="28" t="e">
        <f t="shared" ca="1" si="19"/>
        <v>#NAME?</v>
      </c>
      <c r="M22" s="28" t="e">
        <f t="shared" ca="1" si="20"/>
        <v>#NAME?</v>
      </c>
      <c r="N22" s="28" t="e">
        <f t="shared" ca="1" si="21"/>
        <v>#NAME?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177">
      <c r="A23" s="24" t="e">
        <f t="shared" ca="1" si="57"/>
        <v>#NAME?</v>
      </c>
      <c r="C23" s="3">
        <f t="shared" si="58"/>
        <v>23.58</v>
      </c>
      <c r="D23" s="26">
        <f t="shared" si="58"/>
        <v>23.58</v>
      </c>
      <c r="E23" s="60" t="e">
        <f t="shared" ca="1" si="59"/>
        <v>#NAME?</v>
      </c>
      <c r="F23" s="28" t="e">
        <f t="shared" ca="1" si="13"/>
        <v>#NAME?</v>
      </c>
      <c r="G23" s="28" t="e">
        <f t="shared" ca="1" si="14"/>
        <v>#NAME?</v>
      </c>
      <c r="H23" s="28" t="e">
        <f t="shared" ca="1" si="15"/>
        <v>#NAME?</v>
      </c>
      <c r="I23" s="28" t="e">
        <f t="shared" ca="1" si="16"/>
        <v>#NAME?</v>
      </c>
      <c r="J23" s="28" t="e">
        <f t="shared" ca="1" si="17"/>
        <v>#NAME?</v>
      </c>
      <c r="K23" s="28" t="e">
        <f t="shared" ca="1" si="18"/>
        <v>#NAME?</v>
      </c>
      <c r="L23" s="28" t="e">
        <f t="shared" ca="1" si="19"/>
        <v>#NAME?</v>
      </c>
      <c r="M23" s="28" t="e">
        <f t="shared" ca="1" si="20"/>
        <v>#NAME?</v>
      </c>
      <c r="N23" s="28" t="e">
        <f t="shared" ca="1" si="21"/>
        <v>#NAME?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177">
      <c r="A24" s="24" t="e">
        <f t="shared" ca="1" si="57"/>
        <v>#NAME?</v>
      </c>
      <c r="C24" s="3">
        <f t="shared" ref="C24:D39" si="60">C23+1</f>
        <v>24.58</v>
      </c>
      <c r="D24" s="26">
        <f t="shared" si="60"/>
        <v>24.58</v>
      </c>
      <c r="E24" s="60" t="e">
        <f t="shared" ca="1" si="59"/>
        <v>#NAME?</v>
      </c>
      <c r="F24" s="28" t="e">
        <f t="shared" ca="1" si="13"/>
        <v>#NAME?</v>
      </c>
      <c r="G24" s="28" t="e">
        <f t="shared" ca="1" si="14"/>
        <v>#NAME?</v>
      </c>
      <c r="H24" s="28" t="e">
        <f t="shared" ca="1" si="15"/>
        <v>#NAME?</v>
      </c>
      <c r="I24" s="28" t="e">
        <f t="shared" ca="1" si="16"/>
        <v>#NAME?</v>
      </c>
      <c r="J24" s="28" t="e">
        <f t="shared" ca="1" si="17"/>
        <v>#NAME?</v>
      </c>
      <c r="K24" s="28" t="e">
        <f t="shared" ca="1" si="18"/>
        <v>#NAME?</v>
      </c>
      <c r="L24" s="28" t="e">
        <f t="shared" ca="1" si="19"/>
        <v>#NAME?</v>
      </c>
      <c r="M24" s="28" t="e">
        <f t="shared" ca="1" si="20"/>
        <v>#NAME?</v>
      </c>
      <c r="N24" s="28" t="e">
        <f t="shared" ca="1" si="21"/>
        <v>#NAME?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FQ24" s="6"/>
    </row>
    <row r="25" spans="1:177">
      <c r="A25" s="24" t="e">
        <f t="shared" ca="1" si="57"/>
        <v>#NAME?</v>
      </c>
      <c r="C25" s="3">
        <f t="shared" si="60"/>
        <v>25.58</v>
      </c>
      <c r="D25" s="26">
        <f t="shared" si="60"/>
        <v>25.58</v>
      </c>
      <c r="E25" s="60" t="e">
        <f t="shared" ca="1" si="59"/>
        <v>#NAME?</v>
      </c>
      <c r="F25" s="28" t="e">
        <f t="shared" ca="1" si="13"/>
        <v>#NAME?</v>
      </c>
      <c r="G25" s="28" t="e">
        <f t="shared" ca="1" si="14"/>
        <v>#NAME?</v>
      </c>
      <c r="H25" s="28" t="e">
        <f t="shared" ca="1" si="15"/>
        <v>#NAME?</v>
      </c>
      <c r="I25" s="28" t="e">
        <f t="shared" ca="1" si="16"/>
        <v>#NAME?</v>
      </c>
      <c r="J25" s="28" t="e">
        <f t="shared" ca="1" si="17"/>
        <v>#NAME?</v>
      </c>
      <c r="K25" s="28" t="e">
        <f t="shared" ca="1" si="18"/>
        <v>#NAME?</v>
      </c>
      <c r="L25" s="28" t="e">
        <f t="shared" ca="1" si="19"/>
        <v>#NAME?</v>
      </c>
      <c r="M25" s="28" t="e">
        <f t="shared" ca="1" si="20"/>
        <v>#NAME?</v>
      </c>
      <c r="N25" s="28" t="e">
        <f t="shared" ca="1" si="21"/>
        <v>#NAME?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177">
      <c r="A26" s="24" t="e">
        <f t="shared" ca="1" si="57"/>
        <v>#NAME?</v>
      </c>
      <c r="C26" s="3">
        <f t="shared" si="60"/>
        <v>26.58</v>
      </c>
      <c r="D26" s="26">
        <f t="shared" si="60"/>
        <v>26.58</v>
      </c>
      <c r="E26" s="60" t="e">
        <f t="shared" ca="1" si="59"/>
        <v>#NAME?</v>
      </c>
      <c r="F26" s="28" t="e">
        <f t="shared" ca="1" si="13"/>
        <v>#NAME?</v>
      </c>
      <c r="G26" s="28" t="e">
        <f t="shared" ca="1" si="14"/>
        <v>#NAME?</v>
      </c>
      <c r="H26" s="28" t="e">
        <f t="shared" ca="1" si="15"/>
        <v>#NAME?</v>
      </c>
      <c r="I26" s="28" t="e">
        <f t="shared" ca="1" si="16"/>
        <v>#NAME?</v>
      </c>
      <c r="J26" s="28" t="e">
        <f t="shared" ca="1" si="17"/>
        <v>#NAME?</v>
      </c>
      <c r="K26" s="28" t="e">
        <f t="shared" ca="1" si="18"/>
        <v>#NAME?</v>
      </c>
      <c r="L26" s="28" t="e">
        <f t="shared" ca="1" si="19"/>
        <v>#NAME?</v>
      </c>
      <c r="M26" s="28" t="e">
        <f t="shared" ca="1" si="20"/>
        <v>#NAME?</v>
      </c>
      <c r="N26" s="28" t="e">
        <f t="shared" ca="1" si="21"/>
        <v>#NAME?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177">
      <c r="A27" s="24" t="e">
        <f t="shared" ca="1" si="57"/>
        <v>#NAME?</v>
      </c>
      <c r="C27" s="3">
        <f t="shared" si="60"/>
        <v>27.58</v>
      </c>
      <c r="D27" s="26">
        <f t="shared" si="60"/>
        <v>27.58</v>
      </c>
      <c r="E27" s="60" t="e">
        <f t="shared" ca="1" si="59"/>
        <v>#NAME?</v>
      </c>
      <c r="F27" s="28" t="e">
        <f t="shared" ca="1" si="13"/>
        <v>#NAME?</v>
      </c>
      <c r="G27" s="28" t="e">
        <f t="shared" ca="1" si="14"/>
        <v>#NAME?</v>
      </c>
      <c r="H27" s="28" t="e">
        <f t="shared" ca="1" si="15"/>
        <v>#NAME?</v>
      </c>
      <c r="I27" s="28" t="e">
        <f t="shared" ca="1" si="16"/>
        <v>#NAME?</v>
      </c>
      <c r="J27" s="28" t="e">
        <f t="shared" ca="1" si="17"/>
        <v>#NAME?</v>
      </c>
      <c r="K27" s="28" t="e">
        <f t="shared" ca="1" si="18"/>
        <v>#NAME?</v>
      </c>
      <c r="L27" s="28" t="e">
        <f t="shared" ca="1" si="19"/>
        <v>#NAME?</v>
      </c>
      <c r="M27" s="28" t="e">
        <f t="shared" ca="1" si="20"/>
        <v>#NAME?</v>
      </c>
      <c r="N27" s="28" t="e">
        <f t="shared" ca="1" si="21"/>
        <v>#NAME?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177">
      <c r="A28" s="24" t="e">
        <f t="shared" ca="1" si="57"/>
        <v>#NAME?</v>
      </c>
      <c r="C28" s="3">
        <f t="shared" si="60"/>
        <v>28.58</v>
      </c>
      <c r="D28" s="26">
        <f t="shared" si="60"/>
        <v>28.58</v>
      </c>
      <c r="E28" s="60" t="e">
        <f t="shared" ca="1" si="59"/>
        <v>#NAME?</v>
      </c>
      <c r="F28" s="28" t="e">
        <f t="shared" ca="1" si="13"/>
        <v>#NAME?</v>
      </c>
      <c r="G28" s="28" t="e">
        <f t="shared" ca="1" si="14"/>
        <v>#NAME?</v>
      </c>
      <c r="H28" s="28" t="e">
        <f t="shared" ca="1" si="15"/>
        <v>#NAME?</v>
      </c>
      <c r="I28" s="28" t="e">
        <f t="shared" ca="1" si="16"/>
        <v>#NAME?</v>
      </c>
      <c r="J28" s="28" t="e">
        <f t="shared" ca="1" si="17"/>
        <v>#NAME?</v>
      </c>
      <c r="K28" s="28" t="e">
        <f t="shared" ca="1" si="18"/>
        <v>#NAME?</v>
      </c>
      <c r="L28" s="28" t="e">
        <f t="shared" ca="1" si="19"/>
        <v>#NAME?</v>
      </c>
      <c r="M28" s="28" t="e">
        <f t="shared" ca="1" si="20"/>
        <v>#NAME?</v>
      </c>
      <c r="N28" s="28" t="e">
        <f t="shared" ca="1" si="21"/>
        <v>#NAME?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177">
      <c r="A29" s="24" t="e">
        <f t="shared" ca="1" si="57"/>
        <v>#NAME?</v>
      </c>
      <c r="C29" s="3">
        <f t="shared" si="60"/>
        <v>29.58</v>
      </c>
      <c r="D29" s="26">
        <f t="shared" si="60"/>
        <v>29.58</v>
      </c>
      <c r="E29" s="60" t="e">
        <f t="shared" ca="1" si="59"/>
        <v>#NAME?</v>
      </c>
      <c r="F29" s="28" t="e">
        <f t="shared" ca="1" si="13"/>
        <v>#NAME?</v>
      </c>
      <c r="G29" s="28" t="e">
        <f t="shared" ca="1" si="14"/>
        <v>#NAME?</v>
      </c>
      <c r="H29" s="28" t="e">
        <f t="shared" ca="1" si="15"/>
        <v>#NAME?</v>
      </c>
      <c r="I29" s="28" t="e">
        <f t="shared" ca="1" si="16"/>
        <v>#NAME?</v>
      </c>
      <c r="J29" s="28" t="e">
        <f t="shared" ca="1" si="17"/>
        <v>#NAME?</v>
      </c>
      <c r="K29" s="28" t="e">
        <f t="shared" ca="1" si="18"/>
        <v>#NAME?</v>
      </c>
      <c r="L29" s="28" t="e">
        <f t="shared" ca="1" si="19"/>
        <v>#NAME?</v>
      </c>
      <c r="M29" s="28" t="e">
        <f t="shared" ca="1" si="20"/>
        <v>#NAME?</v>
      </c>
      <c r="N29" s="28" t="e">
        <f t="shared" ca="1" si="21"/>
        <v>#NAME?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177">
      <c r="A30" s="24" t="e">
        <f t="shared" ca="1" si="57"/>
        <v>#NAME?</v>
      </c>
      <c r="C30" s="3">
        <f t="shared" si="60"/>
        <v>30.58</v>
      </c>
      <c r="D30" s="26">
        <f t="shared" si="60"/>
        <v>30.58</v>
      </c>
      <c r="E30" s="60" t="e">
        <f t="shared" ca="1" si="59"/>
        <v>#NAME?</v>
      </c>
      <c r="F30" s="28" t="e">
        <f t="shared" ca="1" si="13"/>
        <v>#NAME?</v>
      </c>
      <c r="G30" s="28" t="e">
        <f t="shared" ca="1" si="14"/>
        <v>#NAME?</v>
      </c>
      <c r="H30" s="28" t="e">
        <f t="shared" ca="1" si="15"/>
        <v>#NAME?</v>
      </c>
      <c r="I30" s="28" t="e">
        <f t="shared" ca="1" si="16"/>
        <v>#NAME?</v>
      </c>
      <c r="J30" s="28" t="e">
        <f t="shared" ca="1" si="17"/>
        <v>#NAME?</v>
      </c>
      <c r="K30" s="28" t="e">
        <f t="shared" ca="1" si="18"/>
        <v>#NAME?</v>
      </c>
      <c r="L30" s="28" t="e">
        <f t="shared" ca="1" si="19"/>
        <v>#NAME?</v>
      </c>
      <c r="M30" s="28" t="e">
        <f t="shared" ca="1" si="20"/>
        <v>#NAME?</v>
      </c>
      <c r="N30" s="28" t="e">
        <f t="shared" ca="1" si="21"/>
        <v>#NAME?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FU30" s="3" t="e">
        <f ca="1">FH4/BB4</f>
        <v>#NAME?</v>
      </c>
    </row>
    <row r="31" spans="1:177">
      <c r="A31" s="24" t="e">
        <f t="shared" ca="1" si="57"/>
        <v>#NAME?</v>
      </c>
      <c r="C31" s="3">
        <f t="shared" si="60"/>
        <v>31.58</v>
      </c>
      <c r="D31" s="26">
        <f t="shared" si="60"/>
        <v>31.58</v>
      </c>
      <c r="E31" s="60" t="e">
        <f t="shared" ca="1" si="59"/>
        <v>#NAME?</v>
      </c>
      <c r="F31" s="28" t="e">
        <f t="shared" ca="1" si="13"/>
        <v>#NAME?</v>
      </c>
      <c r="G31" s="28" t="e">
        <f t="shared" ca="1" si="14"/>
        <v>#NAME?</v>
      </c>
      <c r="H31" s="28" t="e">
        <f t="shared" ca="1" si="15"/>
        <v>#NAME?</v>
      </c>
      <c r="I31" s="28" t="e">
        <f t="shared" ca="1" si="16"/>
        <v>#NAME?</v>
      </c>
      <c r="J31" s="28" t="e">
        <f t="shared" ca="1" si="17"/>
        <v>#NAME?</v>
      </c>
      <c r="K31" s="28" t="e">
        <f t="shared" ca="1" si="18"/>
        <v>#NAME?</v>
      </c>
      <c r="L31" s="28" t="e">
        <f t="shared" ca="1" si="19"/>
        <v>#NAME?</v>
      </c>
      <c r="M31" s="28" t="e">
        <f t="shared" ca="1" si="20"/>
        <v>#NAME?</v>
      </c>
      <c r="N31" s="28" t="e">
        <f t="shared" ca="1" si="21"/>
        <v>#NAME?</v>
      </c>
    </row>
    <row r="32" spans="1:177">
      <c r="A32" s="24" t="e">
        <f t="shared" ca="1" si="57"/>
        <v>#NAME?</v>
      </c>
      <c r="C32" s="3">
        <f t="shared" si="60"/>
        <v>32.58</v>
      </c>
      <c r="D32" s="26">
        <f t="shared" si="60"/>
        <v>32.58</v>
      </c>
      <c r="E32" s="60" t="e">
        <f t="shared" ca="1" si="59"/>
        <v>#NAME?</v>
      </c>
      <c r="F32" s="28" t="e">
        <f t="shared" ca="1" si="13"/>
        <v>#NAME?</v>
      </c>
      <c r="G32" s="28" t="e">
        <f t="shared" ca="1" si="14"/>
        <v>#NAME?</v>
      </c>
      <c r="H32" s="28" t="e">
        <f t="shared" ca="1" si="15"/>
        <v>#NAME?</v>
      </c>
      <c r="I32" s="28" t="e">
        <f t="shared" ca="1" si="16"/>
        <v>#NAME?</v>
      </c>
      <c r="J32" s="28" t="e">
        <f t="shared" ca="1" si="17"/>
        <v>#NAME?</v>
      </c>
      <c r="K32" s="28" t="e">
        <f t="shared" ca="1" si="18"/>
        <v>#NAME?</v>
      </c>
      <c r="L32" s="28" t="e">
        <f t="shared" ca="1" si="19"/>
        <v>#NAME?</v>
      </c>
      <c r="M32" s="28" t="e">
        <f t="shared" ca="1" si="20"/>
        <v>#NAME?</v>
      </c>
      <c r="N32" s="28" t="e">
        <f t="shared" ca="1" si="21"/>
        <v>#NAME?</v>
      </c>
    </row>
    <row r="33" spans="1:14">
      <c r="A33" s="24" t="e">
        <f t="shared" ca="1" si="57"/>
        <v>#NAME?</v>
      </c>
      <c r="C33" s="3">
        <f t="shared" si="60"/>
        <v>33.58</v>
      </c>
      <c r="D33" s="26">
        <f t="shared" si="60"/>
        <v>33.58</v>
      </c>
      <c r="E33" s="60" t="e">
        <f t="shared" ca="1" si="59"/>
        <v>#NAME?</v>
      </c>
      <c r="F33" s="28" t="e">
        <f t="shared" ca="1" si="13"/>
        <v>#NAME?</v>
      </c>
      <c r="G33" s="28" t="e">
        <f t="shared" ca="1" si="14"/>
        <v>#NAME?</v>
      </c>
      <c r="H33" s="28" t="e">
        <f t="shared" ca="1" si="15"/>
        <v>#NAME?</v>
      </c>
      <c r="I33" s="28" t="e">
        <f t="shared" ca="1" si="16"/>
        <v>#NAME?</v>
      </c>
      <c r="J33" s="28" t="e">
        <f t="shared" ca="1" si="17"/>
        <v>#NAME?</v>
      </c>
      <c r="K33" s="28" t="e">
        <f t="shared" ca="1" si="18"/>
        <v>#NAME?</v>
      </c>
      <c r="L33" s="28" t="e">
        <f t="shared" ca="1" si="19"/>
        <v>#NAME?</v>
      </c>
      <c r="M33" s="28" t="e">
        <f t="shared" ca="1" si="20"/>
        <v>#NAME?</v>
      </c>
      <c r="N33" s="28" t="e">
        <f t="shared" ca="1" si="21"/>
        <v>#NAME?</v>
      </c>
    </row>
    <row r="34" spans="1:14">
      <c r="A34" s="24" t="e">
        <f t="shared" ca="1" si="57"/>
        <v>#NAME?</v>
      </c>
      <c r="C34" s="3">
        <f t="shared" si="60"/>
        <v>34.58</v>
      </c>
      <c r="D34" s="26">
        <f t="shared" si="60"/>
        <v>34.58</v>
      </c>
      <c r="E34" s="60" t="e">
        <f t="shared" ca="1" si="59"/>
        <v>#NAME?</v>
      </c>
      <c r="F34" s="28" t="e">
        <f t="shared" ca="1" si="13"/>
        <v>#NAME?</v>
      </c>
      <c r="G34" s="28" t="e">
        <f t="shared" ca="1" si="14"/>
        <v>#NAME?</v>
      </c>
      <c r="H34" s="28" t="e">
        <f t="shared" ca="1" si="15"/>
        <v>#NAME?</v>
      </c>
      <c r="I34" s="28" t="e">
        <f t="shared" ca="1" si="16"/>
        <v>#NAME?</v>
      </c>
      <c r="J34" s="28" t="e">
        <f t="shared" ca="1" si="17"/>
        <v>#NAME?</v>
      </c>
      <c r="K34" s="28" t="e">
        <f t="shared" ca="1" si="18"/>
        <v>#NAME?</v>
      </c>
      <c r="L34" s="28" t="e">
        <f t="shared" ca="1" si="19"/>
        <v>#NAME?</v>
      </c>
      <c r="M34" s="28" t="e">
        <f t="shared" ca="1" si="20"/>
        <v>#NAME?</v>
      </c>
      <c r="N34" s="28" t="e">
        <f t="shared" ca="1" si="21"/>
        <v>#NAME?</v>
      </c>
    </row>
    <row r="35" spans="1:14">
      <c r="A35" s="24" t="e">
        <f t="shared" ca="1" si="57"/>
        <v>#NAME?</v>
      </c>
      <c r="C35" s="3">
        <f t="shared" si="60"/>
        <v>35.58</v>
      </c>
      <c r="D35" s="26">
        <f t="shared" si="60"/>
        <v>35.58</v>
      </c>
      <c r="E35" s="60" t="e">
        <f t="shared" ca="1" si="59"/>
        <v>#NAME?</v>
      </c>
      <c r="F35" s="28" t="e">
        <f t="shared" ca="1" si="13"/>
        <v>#NAME?</v>
      </c>
      <c r="G35" s="28" t="e">
        <f t="shared" ca="1" si="14"/>
        <v>#NAME?</v>
      </c>
      <c r="H35" s="28" t="e">
        <f t="shared" ca="1" si="15"/>
        <v>#NAME?</v>
      </c>
      <c r="I35" s="28" t="e">
        <f t="shared" ca="1" si="16"/>
        <v>#NAME?</v>
      </c>
      <c r="J35" s="28" t="e">
        <f t="shared" ca="1" si="17"/>
        <v>#NAME?</v>
      </c>
      <c r="K35" s="28" t="e">
        <f t="shared" ca="1" si="18"/>
        <v>#NAME?</v>
      </c>
      <c r="L35" s="28" t="e">
        <f t="shared" ca="1" si="19"/>
        <v>#NAME?</v>
      </c>
      <c r="M35" s="28" t="e">
        <f t="shared" ca="1" si="20"/>
        <v>#NAME?</v>
      </c>
      <c r="N35" s="28" t="e">
        <f t="shared" ca="1" si="21"/>
        <v>#NAME?</v>
      </c>
    </row>
    <row r="36" spans="1:14">
      <c r="A36" s="24" t="e">
        <f t="shared" ca="1" si="57"/>
        <v>#NAME?</v>
      </c>
      <c r="C36" s="3">
        <f t="shared" si="60"/>
        <v>36.58</v>
      </c>
      <c r="D36" s="26">
        <f t="shared" si="60"/>
        <v>36.58</v>
      </c>
      <c r="E36" s="60" t="e">
        <f t="shared" ca="1" si="59"/>
        <v>#NAME?</v>
      </c>
      <c r="F36" s="28" t="e">
        <f t="shared" ca="1" si="13"/>
        <v>#NAME?</v>
      </c>
      <c r="G36" s="28" t="e">
        <f t="shared" ca="1" si="14"/>
        <v>#NAME?</v>
      </c>
      <c r="H36" s="28" t="e">
        <f t="shared" ca="1" si="15"/>
        <v>#NAME?</v>
      </c>
      <c r="I36" s="28" t="e">
        <f t="shared" ca="1" si="16"/>
        <v>#NAME?</v>
      </c>
      <c r="J36" s="28" t="e">
        <f t="shared" ca="1" si="17"/>
        <v>#NAME?</v>
      </c>
      <c r="K36" s="28" t="e">
        <f t="shared" ca="1" si="18"/>
        <v>#NAME?</v>
      </c>
      <c r="L36" s="28" t="e">
        <f t="shared" ca="1" si="19"/>
        <v>#NAME?</v>
      </c>
      <c r="M36" s="28" t="e">
        <f t="shared" ca="1" si="20"/>
        <v>#NAME?</v>
      </c>
      <c r="N36" s="28" t="e">
        <f t="shared" ca="1" si="21"/>
        <v>#NAME?</v>
      </c>
    </row>
    <row r="37" spans="1:14">
      <c r="A37" s="24" t="e">
        <f t="shared" ca="1" si="57"/>
        <v>#NAME?</v>
      </c>
      <c r="C37" s="3">
        <f t="shared" si="60"/>
        <v>37.58</v>
      </c>
      <c r="D37" s="26">
        <f t="shared" si="60"/>
        <v>37.58</v>
      </c>
      <c r="E37" s="60" t="e">
        <f t="shared" ca="1" si="59"/>
        <v>#NAME?</v>
      </c>
      <c r="F37" s="28" t="e">
        <f t="shared" ca="1" si="13"/>
        <v>#NAME?</v>
      </c>
      <c r="G37" s="28" t="e">
        <f t="shared" ca="1" si="14"/>
        <v>#NAME?</v>
      </c>
      <c r="H37" s="28" t="e">
        <f t="shared" ca="1" si="15"/>
        <v>#NAME?</v>
      </c>
      <c r="I37" s="28" t="e">
        <f t="shared" ca="1" si="16"/>
        <v>#NAME?</v>
      </c>
      <c r="J37" s="28" t="e">
        <f t="shared" ca="1" si="17"/>
        <v>#NAME?</v>
      </c>
      <c r="K37" s="28" t="e">
        <f t="shared" ca="1" si="18"/>
        <v>#NAME?</v>
      </c>
      <c r="L37" s="28" t="e">
        <f t="shared" ca="1" si="19"/>
        <v>#NAME?</v>
      </c>
      <c r="M37" s="28" t="e">
        <f t="shared" ca="1" si="20"/>
        <v>#NAME?</v>
      </c>
      <c r="N37" s="28" t="e">
        <f t="shared" ca="1" si="21"/>
        <v>#NAME?</v>
      </c>
    </row>
    <row r="38" spans="1:14">
      <c r="A38" s="24" t="e">
        <f t="shared" ca="1" si="57"/>
        <v>#NAME?</v>
      </c>
      <c r="C38" s="3">
        <f t="shared" si="60"/>
        <v>38.58</v>
      </c>
      <c r="D38" s="26">
        <f t="shared" si="60"/>
        <v>38.58</v>
      </c>
      <c r="E38" s="60" t="e">
        <f t="shared" ca="1" si="59"/>
        <v>#NAME?</v>
      </c>
      <c r="F38" s="28" t="e">
        <f t="shared" ca="1" si="13"/>
        <v>#NAME?</v>
      </c>
      <c r="G38" s="28" t="e">
        <f t="shared" ca="1" si="14"/>
        <v>#NAME?</v>
      </c>
      <c r="H38" s="28" t="e">
        <f t="shared" ca="1" si="15"/>
        <v>#NAME?</v>
      </c>
      <c r="I38" s="28" t="e">
        <f t="shared" ca="1" si="16"/>
        <v>#NAME?</v>
      </c>
      <c r="J38" s="28" t="e">
        <f t="shared" ca="1" si="17"/>
        <v>#NAME?</v>
      </c>
      <c r="K38" s="28" t="e">
        <f t="shared" ca="1" si="18"/>
        <v>#NAME?</v>
      </c>
      <c r="L38" s="28" t="e">
        <f t="shared" ca="1" si="19"/>
        <v>#NAME?</v>
      </c>
      <c r="M38" s="28" t="e">
        <f t="shared" ca="1" si="20"/>
        <v>#NAME?</v>
      </c>
      <c r="N38" s="28" t="e">
        <f t="shared" ca="1" si="21"/>
        <v>#NAME?</v>
      </c>
    </row>
    <row r="39" spans="1:14">
      <c r="A39" s="24" t="e">
        <f t="shared" ca="1" si="57"/>
        <v>#NAME?</v>
      </c>
      <c r="C39" s="3">
        <f t="shared" si="60"/>
        <v>39.58</v>
      </c>
      <c r="D39" s="26">
        <f t="shared" si="60"/>
        <v>39.58</v>
      </c>
      <c r="E39" s="60" t="e">
        <f t="shared" ca="1" si="59"/>
        <v>#NAME?</v>
      </c>
      <c r="F39" s="28" t="e">
        <f t="shared" ca="1" si="13"/>
        <v>#NAME?</v>
      </c>
      <c r="G39" s="28" t="e">
        <f t="shared" ca="1" si="14"/>
        <v>#NAME?</v>
      </c>
      <c r="H39" s="28" t="e">
        <f t="shared" ca="1" si="15"/>
        <v>#NAME?</v>
      </c>
      <c r="I39" s="28" t="e">
        <f t="shared" ca="1" si="16"/>
        <v>#NAME?</v>
      </c>
      <c r="J39" s="28" t="e">
        <f t="shared" ca="1" si="17"/>
        <v>#NAME?</v>
      </c>
      <c r="K39" s="28" t="e">
        <f t="shared" ca="1" si="18"/>
        <v>#NAME?</v>
      </c>
      <c r="L39" s="28" t="e">
        <f t="shared" ca="1" si="19"/>
        <v>#NAME?</v>
      </c>
      <c r="M39" s="28" t="e">
        <f t="shared" ca="1" si="20"/>
        <v>#NAME?</v>
      </c>
      <c r="N39" s="28" t="e">
        <f t="shared" ca="1" si="21"/>
        <v>#NAME?</v>
      </c>
    </row>
    <row r="40" spans="1:14">
      <c r="A40" s="24" t="e">
        <f t="shared" ca="1" si="57"/>
        <v>#NAME?</v>
      </c>
      <c r="C40" s="3">
        <f>C39+1</f>
        <v>40.58</v>
      </c>
      <c r="D40" s="26">
        <f>D39+1</f>
        <v>40.58</v>
      </c>
      <c r="E40" s="60" t="e">
        <f t="shared" ca="1" si="59"/>
        <v>#NAME?</v>
      </c>
      <c r="F40" s="28" t="e">
        <f t="shared" ca="1" si="13"/>
        <v>#NAME?</v>
      </c>
      <c r="G40" s="28" t="e">
        <f t="shared" ca="1" si="14"/>
        <v>#NAME?</v>
      </c>
      <c r="H40" s="28" t="e">
        <f t="shared" ca="1" si="15"/>
        <v>#NAME?</v>
      </c>
      <c r="I40" s="28" t="e">
        <f t="shared" ca="1" si="16"/>
        <v>#NAME?</v>
      </c>
      <c r="J40" s="28" t="e">
        <f t="shared" ca="1" si="17"/>
        <v>#NAME?</v>
      </c>
      <c r="K40" s="28" t="e">
        <f t="shared" ca="1" si="18"/>
        <v>#NAME?</v>
      </c>
      <c r="L40" s="28" t="e">
        <f t="shared" ca="1" si="19"/>
        <v>#NAME?</v>
      </c>
      <c r="M40" s="28" t="e">
        <f t="shared" ca="1" si="20"/>
        <v>#NAME?</v>
      </c>
      <c r="N40" s="28" t="e">
        <f t="shared" ca="1" si="21"/>
        <v>#NAME?</v>
      </c>
    </row>
    <row r="43" spans="1:14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4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61">G5</f>
        <v>2</v>
      </c>
      <c r="G82" s="39">
        <f t="shared" si="61"/>
        <v>3</v>
      </c>
      <c r="H82" s="39">
        <f t="shared" si="61"/>
        <v>4</v>
      </c>
      <c r="I82" s="39">
        <f t="shared" si="61"/>
        <v>5</v>
      </c>
      <c r="J82" s="39">
        <f>K5</f>
        <v>6</v>
      </c>
      <c r="K82" s="39">
        <f t="shared" si="61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2">D83</f>
        <v>1</v>
      </c>
      <c r="D83" s="35">
        <v>1</v>
      </c>
      <c r="E83" s="34" t="e">
        <f t="shared" ref="E83:E97" ca="1" si="63">$FO$3*B83+$FO$9</f>
        <v>#NAME?</v>
      </c>
      <c r="F83" s="34" t="e">
        <f t="shared" ref="F83:F97" ca="1" si="64">$FU$5*POWER(B83,2)+$FU$17*B83+$FU$30</f>
        <v>#NAME?</v>
      </c>
      <c r="G83" s="34" t="e">
        <f t="shared" ref="G83:G97" ca="1" si="65">$FX$3*POWER(B83,3)+$FX$5*POWER(B83,2)+$FX$7*B83+$FX$9</f>
        <v>#NAME?</v>
      </c>
      <c r="H83" s="34" t="e">
        <f t="shared" ref="H83:H97" ca="1" si="66">$GA$3*POWER(B83,4)+$GA$4*POWER(B83,3)+$GA$5*POWER(B83,2)+$GA$6*B83+$GA$7</f>
        <v>#NAME?</v>
      </c>
      <c r="I83" s="34" t="e">
        <f t="shared" ref="I83:I97" ca="1" si="67">$GD$3*POWER(B83,5)+$GD$4*POWER(B83,4)+$GD$5*POWER(B83,3)+$GD$6*POWER(B83,2)+$GD$7*B83+$GD$8</f>
        <v>#NAME?</v>
      </c>
      <c r="J83" s="34" t="e">
        <f t="shared" ref="J83:J97" ca="1" si="68">$GG$3*POWER(B83,6)+$GG$4*POWER(B83,5)+$GG$5*POWER(B83,4)+$GG$6*POWER(B83,3)+$GG$7*POWER(B83,2)+$GG$8*B83+$GG$9</f>
        <v>#NAME?</v>
      </c>
      <c r="K83" s="34" t="e">
        <f t="shared" ref="K83:K97" ca="1" si="69">$GJ$3*POWER(B83,7)+$GJ$4*POWER(B83,6)+$GJ$5*POWER(B83,5)+$GJ$6*POWER(B83,4)+$GJ$7*POWER(B83,3)+$GJ$8*POWER(B83,2)+$GJ$9*B83+$GJ$10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62"/>
        <v>2</v>
      </c>
      <c r="D84" s="35">
        <v>2</v>
      </c>
      <c r="E84" s="34" t="e">
        <f t="shared" ca="1" si="63"/>
        <v>#NAME?</v>
      </c>
      <c r="F84" s="34" t="e">
        <f t="shared" ca="1" si="64"/>
        <v>#NAME?</v>
      </c>
      <c r="G84" s="34" t="e">
        <f t="shared" ca="1" si="65"/>
        <v>#NAME?</v>
      </c>
      <c r="H84" s="34" t="e">
        <f t="shared" ca="1" si="66"/>
        <v>#NAME?</v>
      </c>
      <c r="I84" s="34" t="e">
        <f t="shared" ca="1" si="67"/>
        <v>#NAME?</v>
      </c>
      <c r="J84" s="34" t="e">
        <f t="shared" ca="1" si="68"/>
        <v>#NAME?</v>
      </c>
      <c r="K84" s="34" t="e">
        <f t="shared" ca="1" si="69"/>
        <v>#NAME?</v>
      </c>
      <c r="L84" s="35" t="e">
        <f t="shared" ref="L84:L97" ca="1" si="70">ROUND(AVERAGE(E84:K84),0)</f>
        <v>#NAME?</v>
      </c>
      <c r="M84" s="35" t="e">
        <f t="shared" ref="M84:M97" ca="1" si="71">ROUND(AVERAGEIF(E84:K84,"&gt;0"),0)</f>
        <v>#DIV/0!</v>
      </c>
    </row>
    <row r="85" spans="2:13">
      <c r="B85" s="3">
        <f t="shared" si="62"/>
        <v>3</v>
      </c>
      <c r="D85" s="35">
        <v>3</v>
      </c>
      <c r="E85" s="34" t="e">
        <f t="shared" ca="1" si="63"/>
        <v>#NAME?</v>
      </c>
      <c r="F85" s="34" t="e">
        <f t="shared" ca="1" si="64"/>
        <v>#NAME?</v>
      </c>
      <c r="G85" s="34" t="e">
        <f t="shared" ca="1" si="65"/>
        <v>#NAME?</v>
      </c>
      <c r="H85" s="34" t="e">
        <f t="shared" ca="1" si="66"/>
        <v>#NAME?</v>
      </c>
      <c r="I85" s="34" t="e">
        <f t="shared" ca="1" si="67"/>
        <v>#NAME?</v>
      </c>
      <c r="J85" s="34" t="e">
        <f t="shared" ca="1" si="68"/>
        <v>#NAME?</v>
      </c>
      <c r="K85" s="34" t="e">
        <f t="shared" ca="1" si="69"/>
        <v>#NAME?</v>
      </c>
      <c r="L85" s="35" t="e">
        <f t="shared" ca="1" si="70"/>
        <v>#NAME?</v>
      </c>
      <c r="M85" s="35" t="e">
        <f t="shared" ca="1" si="71"/>
        <v>#DIV/0!</v>
      </c>
    </row>
    <row r="86" spans="2:13">
      <c r="B86" s="3">
        <f t="shared" si="62"/>
        <v>4</v>
      </c>
      <c r="D86" s="35">
        <v>4</v>
      </c>
      <c r="E86" s="34" t="e">
        <f t="shared" ca="1" si="63"/>
        <v>#NAME?</v>
      </c>
      <c r="F86" s="34" t="e">
        <f t="shared" ca="1" si="64"/>
        <v>#NAME?</v>
      </c>
      <c r="G86" s="34" t="e">
        <f t="shared" ca="1" si="65"/>
        <v>#NAME?</v>
      </c>
      <c r="H86" s="34" t="e">
        <f t="shared" ca="1" si="66"/>
        <v>#NAME?</v>
      </c>
      <c r="I86" s="34" t="e">
        <f t="shared" ca="1" si="67"/>
        <v>#NAME?</v>
      </c>
      <c r="J86" s="34" t="e">
        <f t="shared" ca="1" si="68"/>
        <v>#NAME?</v>
      </c>
      <c r="K86" s="34" t="e">
        <f t="shared" ca="1" si="69"/>
        <v>#NAME?</v>
      </c>
      <c r="L86" s="35" t="e">
        <f t="shared" ca="1" si="70"/>
        <v>#NAME?</v>
      </c>
      <c r="M86" s="35" t="e">
        <f t="shared" ca="1" si="71"/>
        <v>#DIV/0!</v>
      </c>
    </row>
    <row r="87" spans="2:13">
      <c r="B87" s="3">
        <f t="shared" si="62"/>
        <v>5</v>
      </c>
      <c r="D87" s="35">
        <v>5</v>
      </c>
      <c r="E87" s="34" t="e">
        <f t="shared" ca="1" si="63"/>
        <v>#NAME?</v>
      </c>
      <c r="F87" s="34" t="e">
        <f t="shared" ca="1" si="64"/>
        <v>#NAME?</v>
      </c>
      <c r="G87" s="34" t="e">
        <f t="shared" ca="1" si="65"/>
        <v>#NAME?</v>
      </c>
      <c r="H87" s="34" t="e">
        <f t="shared" ca="1" si="66"/>
        <v>#NAME?</v>
      </c>
      <c r="I87" s="34" t="e">
        <f t="shared" ca="1" si="67"/>
        <v>#NAME?</v>
      </c>
      <c r="J87" s="34" t="e">
        <f t="shared" ca="1" si="68"/>
        <v>#NAME?</v>
      </c>
      <c r="K87" s="34" t="e">
        <f t="shared" ca="1" si="69"/>
        <v>#NAME?</v>
      </c>
      <c r="L87" s="35" t="e">
        <f t="shared" ca="1" si="70"/>
        <v>#NAME?</v>
      </c>
      <c r="M87" s="35" t="e">
        <f t="shared" ca="1" si="71"/>
        <v>#DIV/0!</v>
      </c>
    </row>
    <row r="88" spans="2:13">
      <c r="B88" s="3">
        <f t="shared" si="62"/>
        <v>6</v>
      </c>
      <c r="D88" s="35">
        <v>6</v>
      </c>
      <c r="E88" s="34" t="e">
        <f t="shared" ca="1" si="63"/>
        <v>#NAME?</v>
      </c>
      <c r="F88" s="34" t="e">
        <f t="shared" ca="1" si="64"/>
        <v>#NAME?</v>
      </c>
      <c r="G88" s="34" t="e">
        <f t="shared" ca="1" si="65"/>
        <v>#NAME?</v>
      </c>
      <c r="H88" s="34" t="e">
        <f t="shared" ca="1" si="66"/>
        <v>#NAME?</v>
      </c>
      <c r="I88" s="34" t="e">
        <f t="shared" ca="1" si="67"/>
        <v>#NAME?</v>
      </c>
      <c r="J88" s="34" t="e">
        <f t="shared" ca="1" si="68"/>
        <v>#NAME?</v>
      </c>
      <c r="K88" s="34" t="e">
        <f t="shared" ca="1" si="69"/>
        <v>#NAME?</v>
      </c>
      <c r="L88" s="35" t="e">
        <f t="shared" ca="1" si="70"/>
        <v>#NAME?</v>
      </c>
      <c r="M88" s="35" t="e">
        <f t="shared" ca="1" si="71"/>
        <v>#DIV/0!</v>
      </c>
    </row>
    <row r="89" spans="2:13">
      <c r="B89" s="3">
        <f t="shared" si="62"/>
        <v>7</v>
      </c>
      <c r="D89" s="35">
        <v>7</v>
      </c>
      <c r="E89" s="34" t="e">
        <f t="shared" ca="1" si="63"/>
        <v>#NAME?</v>
      </c>
      <c r="F89" s="34" t="e">
        <f t="shared" ca="1" si="64"/>
        <v>#NAME?</v>
      </c>
      <c r="G89" s="34" t="e">
        <f t="shared" ca="1" si="65"/>
        <v>#NAME?</v>
      </c>
      <c r="H89" s="34" t="e">
        <f t="shared" ca="1" si="66"/>
        <v>#NAME?</v>
      </c>
      <c r="I89" s="34" t="e">
        <f t="shared" ca="1" si="67"/>
        <v>#NAME?</v>
      </c>
      <c r="J89" s="34" t="e">
        <f t="shared" ca="1" si="68"/>
        <v>#NAME?</v>
      </c>
      <c r="K89" s="34" t="e">
        <f t="shared" ca="1" si="69"/>
        <v>#NAME?</v>
      </c>
      <c r="L89" s="35" t="e">
        <f t="shared" ca="1" si="70"/>
        <v>#NAME?</v>
      </c>
      <c r="M89" s="35" t="e">
        <f t="shared" ca="1" si="71"/>
        <v>#DIV/0!</v>
      </c>
    </row>
    <row r="90" spans="2:13">
      <c r="B90" s="3">
        <f t="shared" si="62"/>
        <v>8</v>
      </c>
      <c r="D90" s="35">
        <v>8</v>
      </c>
      <c r="E90" s="34" t="e">
        <f t="shared" ca="1" si="63"/>
        <v>#NAME?</v>
      </c>
      <c r="F90" s="34" t="e">
        <f t="shared" ca="1" si="64"/>
        <v>#NAME?</v>
      </c>
      <c r="G90" s="34" t="e">
        <f t="shared" ca="1" si="65"/>
        <v>#NAME?</v>
      </c>
      <c r="H90" s="34" t="e">
        <f t="shared" ca="1" si="66"/>
        <v>#NAME?</v>
      </c>
      <c r="I90" s="34" t="e">
        <f t="shared" ca="1" si="67"/>
        <v>#NAME?</v>
      </c>
      <c r="J90" s="34" t="e">
        <f t="shared" ca="1" si="68"/>
        <v>#NAME?</v>
      </c>
      <c r="K90" s="34" t="e">
        <f t="shared" ca="1" si="69"/>
        <v>#NAME?</v>
      </c>
      <c r="L90" s="35" t="e">
        <f t="shared" ca="1" si="70"/>
        <v>#NAME?</v>
      </c>
      <c r="M90" s="35" t="e">
        <f t="shared" ca="1" si="71"/>
        <v>#DIV/0!</v>
      </c>
    </row>
    <row r="91" spans="2:13">
      <c r="B91" s="3">
        <f t="shared" si="62"/>
        <v>9</v>
      </c>
      <c r="D91" s="35">
        <v>9</v>
      </c>
      <c r="E91" s="34" t="e">
        <f t="shared" ca="1" si="63"/>
        <v>#NAME?</v>
      </c>
      <c r="F91" s="34" t="e">
        <f t="shared" ca="1" si="64"/>
        <v>#NAME?</v>
      </c>
      <c r="G91" s="34" t="e">
        <f t="shared" ca="1" si="65"/>
        <v>#NAME?</v>
      </c>
      <c r="H91" s="34" t="e">
        <f t="shared" ca="1" si="66"/>
        <v>#NAME?</v>
      </c>
      <c r="I91" s="34" t="e">
        <f t="shared" ca="1" si="67"/>
        <v>#NAME?</v>
      </c>
      <c r="J91" s="34" t="e">
        <f t="shared" ca="1" si="68"/>
        <v>#NAME?</v>
      </c>
      <c r="K91" s="34" t="e">
        <f t="shared" ca="1" si="69"/>
        <v>#NAME?</v>
      </c>
      <c r="L91" s="35" t="e">
        <f t="shared" ca="1" si="70"/>
        <v>#NAME?</v>
      </c>
      <c r="M91" s="35" t="e">
        <f t="shared" ca="1" si="71"/>
        <v>#DIV/0!</v>
      </c>
    </row>
    <row r="92" spans="2:13">
      <c r="B92" s="3">
        <f t="shared" si="62"/>
        <v>10</v>
      </c>
      <c r="D92" s="35">
        <v>10</v>
      </c>
      <c r="E92" s="34" t="e">
        <f t="shared" ca="1" si="63"/>
        <v>#NAME?</v>
      </c>
      <c r="F92" s="34" t="e">
        <f t="shared" ca="1" si="64"/>
        <v>#NAME?</v>
      </c>
      <c r="G92" s="34" t="e">
        <f t="shared" ca="1" si="65"/>
        <v>#NAME?</v>
      </c>
      <c r="H92" s="34" t="e">
        <f t="shared" ca="1" si="66"/>
        <v>#NAME?</v>
      </c>
      <c r="I92" s="34" t="e">
        <f t="shared" ca="1" si="67"/>
        <v>#NAME?</v>
      </c>
      <c r="J92" s="34" t="e">
        <f t="shared" ca="1" si="68"/>
        <v>#NAME?</v>
      </c>
      <c r="K92" s="34" t="e">
        <f t="shared" ca="1" si="69"/>
        <v>#NAME?</v>
      </c>
      <c r="L92" s="35" t="e">
        <f t="shared" ca="1" si="70"/>
        <v>#NAME?</v>
      </c>
      <c r="M92" s="35" t="e">
        <f t="shared" ca="1" si="71"/>
        <v>#DIV/0!</v>
      </c>
    </row>
    <row r="93" spans="2:13">
      <c r="B93" s="3">
        <f t="shared" si="62"/>
        <v>11</v>
      </c>
      <c r="D93" s="35">
        <v>11</v>
      </c>
      <c r="E93" s="34" t="e">
        <f t="shared" ca="1" si="63"/>
        <v>#NAME?</v>
      </c>
      <c r="F93" s="34" t="e">
        <f t="shared" ca="1" si="64"/>
        <v>#NAME?</v>
      </c>
      <c r="G93" s="34" t="e">
        <f t="shared" ca="1" si="65"/>
        <v>#NAME?</v>
      </c>
      <c r="H93" s="34" t="e">
        <f t="shared" ca="1" si="66"/>
        <v>#NAME?</v>
      </c>
      <c r="I93" s="34" t="e">
        <f t="shared" ca="1" si="67"/>
        <v>#NAME?</v>
      </c>
      <c r="J93" s="34" t="e">
        <f t="shared" ca="1" si="68"/>
        <v>#NAME?</v>
      </c>
      <c r="K93" s="34" t="e">
        <f t="shared" ca="1" si="69"/>
        <v>#NAME?</v>
      </c>
      <c r="L93" s="35" t="e">
        <f t="shared" ca="1" si="70"/>
        <v>#NAME?</v>
      </c>
      <c r="M93" s="35" t="e">
        <f t="shared" ca="1" si="71"/>
        <v>#DIV/0!</v>
      </c>
    </row>
    <row r="94" spans="2:13">
      <c r="B94" s="3">
        <f t="shared" si="62"/>
        <v>12</v>
      </c>
      <c r="D94" s="35">
        <v>12</v>
      </c>
      <c r="E94" s="34" t="e">
        <f t="shared" ca="1" si="63"/>
        <v>#NAME?</v>
      </c>
      <c r="F94" s="34" t="e">
        <f t="shared" ca="1" si="64"/>
        <v>#NAME?</v>
      </c>
      <c r="G94" s="34" t="e">
        <f t="shared" ca="1" si="65"/>
        <v>#NAME?</v>
      </c>
      <c r="H94" s="34" t="e">
        <f t="shared" ca="1" si="66"/>
        <v>#NAME?</v>
      </c>
      <c r="I94" s="34" t="e">
        <f t="shared" ca="1" si="67"/>
        <v>#NAME?</v>
      </c>
      <c r="J94" s="34" t="e">
        <f t="shared" ca="1" si="68"/>
        <v>#NAME?</v>
      </c>
      <c r="K94" s="34" t="e">
        <f t="shared" ca="1" si="69"/>
        <v>#NAME?</v>
      </c>
      <c r="L94" s="35" t="e">
        <f t="shared" ca="1" si="70"/>
        <v>#NAME?</v>
      </c>
      <c r="M94" s="35" t="e">
        <f t="shared" ca="1" si="71"/>
        <v>#DIV/0!</v>
      </c>
    </row>
    <row r="95" spans="2:13" ht="13.5" thickBot="1">
      <c r="B95" s="3">
        <f t="shared" si="62"/>
        <v>13</v>
      </c>
      <c r="D95" s="37">
        <v>13</v>
      </c>
      <c r="E95" s="36" t="e">
        <f t="shared" ca="1" si="63"/>
        <v>#NAME?</v>
      </c>
      <c r="F95" s="36" t="e">
        <f t="shared" ca="1" si="64"/>
        <v>#NAME?</v>
      </c>
      <c r="G95" s="36" t="e">
        <f t="shared" ca="1" si="65"/>
        <v>#NAME?</v>
      </c>
      <c r="H95" s="36" t="e">
        <f t="shared" ca="1" si="66"/>
        <v>#NAME?</v>
      </c>
      <c r="I95" s="36" t="e">
        <f t="shared" ca="1" si="67"/>
        <v>#NAME?</v>
      </c>
      <c r="J95" s="36" t="e">
        <f t="shared" ca="1" si="68"/>
        <v>#NAME?</v>
      </c>
      <c r="K95" s="36" t="e">
        <f t="shared" ca="1" si="69"/>
        <v>#NAME?</v>
      </c>
      <c r="L95" s="37" t="e">
        <f t="shared" ca="1" si="70"/>
        <v>#NAME?</v>
      </c>
      <c r="M95" s="37" t="e">
        <f t="shared" ca="1" si="71"/>
        <v>#DIV/0!</v>
      </c>
    </row>
    <row r="96" spans="2:13" ht="14.25" thickTop="1" thickBot="1">
      <c r="D96" s="37">
        <v>14</v>
      </c>
      <c r="E96" s="36" t="e">
        <f t="shared" ca="1" si="63"/>
        <v>#NAME?</v>
      </c>
      <c r="F96" s="36" t="e">
        <f t="shared" ca="1" si="64"/>
        <v>#NAME?</v>
      </c>
      <c r="G96" s="36" t="e">
        <f t="shared" ca="1" si="65"/>
        <v>#NAME?</v>
      </c>
      <c r="H96" s="36" t="e">
        <f t="shared" ca="1" si="66"/>
        <v>#NAME?</v>
      </c>
      <c r="I96" s="36" t="e">
        <f t="shared" ca="1" si="67"/>
        <v>#NAME?</v>
      </c>
      <c r="J96" s="36" t="e">
        <f t="shared" ca="1" si="68"/>
        <v>#NAME?</v>
      </c>
      <c r="K96" s="36" t="e">
        <f t="shared" ca="1" si="69"/>
        <v>#NAME?</v>
      </c>
      <c r="L96" s="37" t="e">
        <f t="shared" ca="1" si="70"/>
        <v>#NAME?</v>
      </c>
      <c r="M96" s="37" t="e">
        <f t="shared" ca="1" si="71"/>
        <v>#DIV/0!</v>
      </c>
    </row>
    <row r="97" spans="4:13" ht="14.25" thickTop="1" thickBot="1">
      <c r="D97" s="37">
        <v>15</v>
      </c>
      <c r="E97" s="36" t="e">
        <f t="shared" ca="1" si="63"/>
        <v>#NAME?</v>
      </c>
      <c r="F97" s="36" t="e">
        <f t="shared" ca="1" si="64"/>
        <v>#NAME?</v>
      </c>
      <c r="G97" s="36" t="e">
        <f t="shared" ca="1" si="65"/>
        <v>#NAME?</v>
      </c>
      <c r="H97" s="36" t="e">
        <f t="shared" ca="1" si="66"/>
        <v>#NAME?</v>
      </c>
      <c r="I97" s="36" t="e">
        <f t="shared" ca="1" si="67"/>
        <v>#NAME?</v>
      </c>
      <c r="J97" s="36" t="e">
        <f t="shared" ca="1" si="68"/>
        <v>#NAME?</v>
      </c>
      <c r="K97" s="36" t="e">
        <f t="shared" ca="1" si="69"/>
        <v>#NAME?</v>
      </c>
      <c r="L97" s="37" t="e">
        <f t="shared" ca="1" si="70"/>
        <v>#NAME?</v>
      </c>
      <c r="M97" s="37" t="e">
        <f t="shared" ca="1" si="71"/>
        <v>#DIV/0!</v>
      </c>
    </row>
    <row r="98" spans="4:13" ht="13.5" thickTop="1"/>
  </sheetData>
  <mergeCells count="1">
    <mergeCell ref="IA4:ID4"/>
  </mergeCells>
  <conditionalFormatting sqref="L83:M83">
    <cfRule type="cellIs" dxfId="7" priority="2" operator="notEqual">
      <formula>$M$83</formula>
    </cfRule>
  </conditionalFormatting>
  <conditionalFormatting sqref="L84:M84">
    <cfRule type="cellIs" dxfId="6" priority="1" operator="notEqual">
      <formula>$M$84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E98"/>
  <sheetViews>
    <sheetView zoomScale="80" zoomScaleNormal="80" workbookViewId="0">
      <selection activeCell="D6" sqref="D6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35" width="12.28515625" style="3" customWidth="1"/>
    <col min="36" max="36" width="18.85546875" style="3" bestFit="1" customWidth="1"/>
    <col min="37" max="37" width="17.85546875" style="3" bestFit="1" customWidth="1"/>
    <col min="38" max="38" width="16" style="3" bestFit="1" customWidth="1"/>
    <col min="39" max="39" width="15" style="3" bestFit="1" customWidth="1"/>
    <col min="40" max="40" width="13.85546875" style="3" bestFit="1" customWidth="1"/>
    <col min="41" max="42" width="12.28515625" style="3" customWidth="1"/>
    <col min="43" max="45" width="11.42578125" style="3"/>
    <col min="46" max="46" width="11.42578125" style="3" customWidth="1"/>
    <col min="47" max="47" width="39.85546875" style="3" bestFit="1" customWidth="1"/>
    <col min="48" max="48" width="38.8554687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33.42578125" style="3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7.8554687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00" width="11.42578125" style="3"/>
    <col min="201" max="201" width="16" style="3" bestFit="1" customWidth="1"/>
    <col min="202" max="202" width="20" style="3" bestFit="1" customWidth="1"/>
    <col min="203" max="204" width="12.28515625" style="3" bestFit="1" customWidth="1"/>
    <col min="205" max="210" width="11.5703125" style="3" bestFit="1" customWidth="1"/>
    <col min="211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10</v>
      </c>
      <c r="D1" s="51" t="e">
        <f ca="1">MEDIAN(G1:L1)</f>
        <v>#NAME?</v>
      </c>
      <c r="G1" s="51" t="e">
        <f ca="1">F2-G2</f>
        <v>#NAME?</v>
      </c>
      <c r="H1" s="51" t="e">
        <f t="shared" ref="H1:N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  <c r="FL1" s="6"/>
      <c r="FO1" s="31" t="s">
        <v>24</v>
      </c>
      <c r="FU1" s="31" t="s">
        <v>25</v>
      </c>
      <c r="FX1" s="31" t="s">
        <v>26</v>
      </c>
      <c r="GA1" s="31" t="s">
        <v>27</v>
      </c>
      <c r="GD1" s="31" t="s">
        <v>28</v>
      </c>
      <c r="GG1" s="31" t="s">
        <v>29</v>
      </c>
      <c r="GJ1" s="31" t="s">
        <v>30</v>
      </c>
      <c r="GM1" s="31" t="s">
        <v>31</v>
      </c>
      <c r="GP1" s="31" t="s">
        <v>32</v>
      </c>
    </row>
    <row r="2" spans="1:26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N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 t="e">
        <f ca="1">ABS(F14-$E$13)</f>
        <v>#NAME?</v>
      </c>
      <c r="IB2" s="3" t="e">
        <f ca="1">$IA$4*(HP6/SUMIFS($HP6:$HX6,$HP6:$HX6,"&gt;=0",$HP6:$HX6,"&lt;=1")+F$4/SUMIFS($F$4:$N$4,$F$4:$N$4,"&gt;=0",$F$4:$N$4,"&lt;=1"))</f>
        <v>#NAME?</v>
      </c>
    </row>
    <row r="3" spans="1:265">
      <c r="E3" s="1" t="s">
        <v>4</v>
      </c>
      <c r="F3" s="8">
        <f ca="1">IFERROR(IF(AND(F4&gt;0,F4&lt;=100.09%),F4,0),0)</f>
        <v>0</v>
      </c>
      <c r="G3" s="8">
        <f t="shared" ref="G3:O3" ca="1" si="3">IFERROR(IF(AND(G4&gt;0,G4&lt;=100.09%),G4,0),0)</f>
        <v>0</v>
      </c>
      <c r="H3" s="8">
        <f t="shared" ca="1" si="3"/>
        <v>0</v>
      </c>
      <c r="I3" s="8">
        <f t="shared" ca="1" si="3"/>
        <v>0</v>
      </c>
      <c r="J3" s="8">
        <f t="shared" ca="1" si="3"/>
        <v>0</v>
      </c>
      <c r="K3" s="8">
        <f t="shared" ca="1" si="3"/>
        <v>0</v>
      </c>
      <c r="L3" s="8">
        <f t="shared" ca="1" si="3"/>
        <v>0</v>
      </c>
      <c r="M3" s="8">
        <f t="shared" ca="1" si="3"/>
        <v>0</v>
      </c>
      <c r="N3" s="8">
        <f t="shared" ca="1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FN3" s="6"/>
      <c r="FO3" s="3" t="e">
        <f ca="1">EX4/BC4</f>
        <v>#NAME?</v>
      </c>
      <c r="FW3" s="6"/>
      <c r="FX3" s="3" t="e">
        <f ca="1">DZ4/BA4</f>
        <v>#NAME?</v>
      </c>
      <c r="FZ3" s="6"/>
      <c r="GA3" s="3" t="e">
        <f ca="1">DN4/AZ4</f>
        <v>#NAME?</v>
      </c>
      <c r="GC3" s="6"/>
      <c r="GD3" s="3" t="e">
        <f ca="1">DB4/AY4</f>
        <v>#NAME?</v>
      </c>
      <c r="GG3" s="3" t="e">
        <f ca="1">CP4/AX4</f>
        <v>#NAME?</v>
      </c>
      <c r="GJ3" s="3" t="e">
        <f ca="1">CD4/AW4</f>
        <v>#NAME?</v>
      </c>
      <c r="GL3" s="6"/>
      <c r="GM3" s="3" t="e">
        <f ca="1">BR4/AV4</f>
        <v>#NAME?</v>
      </c>
      <c r="GO3" s="6"/>
      <c r="GP3" s="3" t="e">
        <f ca="1">BF4/AU4</f>
        <v>#NAME?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COUNT($D$6:D15)</f>
        <v>10</v>
      </c>
      <c r="E4" s="6"/>
      <c r="F4" s="9" t="e">
        <f ca="1">HA4/HB4</f>
        <v>#NAME?</v>
      </c>
      <c r="G4" s="9" t="e">
        <f ca="1">GZ4/HB4</f>
        <v>#NAME?</v>
      </c>
      <c r="H4" s="9" t="e">
        <f ca="1">GY4/HB4</f>
        <v>#NAME?</v>
      </c>
      <c r="I4" s="9" t="e">
        <f ca="1">GX4/HB4</f>
        <v>#NAME?</v>
      </c>
      <c r="J4" s="9" t="e">
        <f ca="1">GW4/HB4</f>
        <v>#NAME?</v>
      </c>
      <c r="K4" s="9" t="e">
        <f ca="1">GV4/HB4</f>
        <v>#NAME?</v>
      </c>
      <c r="L4" s="9" t="e">
        <f ca="1">GU4/HB4</f>
        <v>#NAME?</v>
      </c>
      <c r="M4" s="9" t="e">
        <f ca="1">GT4/HB4</f>
        <v>#NAME?</v>
      </c>
      <c r="N4" s="9" t="e">
        <f ca="1">GS4/HB4</f>
        <v>#NAME?</v>
      </c>
      <c r="AG4" s="6"/>
      <c r="AU4" s="57" t="e">
        <f ca="1">[1]!xMatDet(AU5:BD14,"30")</f>
        <v>#NAME?</v>
      </c>
      <c r="AV4" s="57" t="e">
        <f ca="1">[1]!xMatDet(AV5:BD13,"30")</f>
        <v>#NAME?</v>
      </c>
      <c r="AW4" s="57" t="e">
        <f ca="1">[1]!xMatDet(AW5:BD12,"30")</f>
        <v>#NAME?</v>
      </c>
      <c r="AX4" s="57" t="e">
        <f ca="1">[1]!xMatDet(AX5:BD11,"30")</f>
        <v>#NAME?</v>
      </c>
      <c r="AY4" s="57" t="e">
        <f ca="1">[1]!xMatDet(AY5:BD10,"30")</f>
        <v>#NAME?</v>
      </c>
      <c r="AZ4" s="57" t="e">
        <f ca="1">[1]!xMatDet(AZ5:BD9,"30")</f>
        <v>#NAME?</v>
      </c>
      <c r="BA4" s="57" t="e">
        <f ca="1">[1]!xMatDet(BA5:BD8,"30")</f>
        <v>#NAME?</v>
      </c>
      <c r="BB4" s="57" t="e">
        <f ca="1">[1]!xMatDet(BB5:BD7,"30")</f>
        <v>#NAME?</v>
      </c>
      <c r="BC4" s="57" t="e">
        <f ca="1">[1]!xMatDet(BC5:BD6,"30")</f>
        <v>#NAME?</v>
      </c>
      <c r="BD4" s="57" t="e">
        <f ca="1">[1]!xMatDet(BD5,"30")</f>
        <v>#NAME?</v>
      </c>
      <c r="BE4" s="6"/>
      <c r="BF4" s="57" t="e">
        <f ca="1">[1]!xMatDet(BF5:BO14,"30")</f>
        <v>#NAME?</v>
      </c>
      <c r="BG4" s="57" t="e">
        <f ca="1">[1]!xMatDet(BG5:BO13,"30")</f>
        <v>#NAME?</v>
      </c>
      <c r="BH4" s="57" t="e">
        <f ca="1">[1]!xMatDet(BH5:BO12,"30")</f>
        <v>#NAME?</v>
      </c>
      <c r="BI4" s="57" t="e">
        <f ca="1">[1]!xMatDet(BI5:BO11,"30")</f>
        <v>#NAME?</v>
      </c>
      <c r="BJ4" s="57" t="e">
        <f ca="1">[1]!xMatDet(BJ5:BO10,"30")</f>
        <v>#NAME?</v>
      </c>
      <c r="BK4" s="57" t="e">
        <f ca="1">[1]!xMatDet(BK5:BO9,"30")</f>
        <v>#NAME?</v>
      </c>
      <c r="BL4" s="57" t="e">
        <f ca="1">[1]!xMatDet(BL5:BO8,"30")</f>
        <v>#NAME?</v>
      </c>
      <c r="BM4" s="57" t="e">
        <f ca="1">[1]!xMatDet(BM5:BO7,"30")</f>
        <v>#NAME?</v>
      </c>
      <c r="BN4" s="57" t="e">
        <f ca="1">[1]!xMatDet(BN5:BO6,"30")</f>
        <v>#NAME?</v>
      </c>
      <c r="BO4" s="57" t="e">
        <f ca="1">[1]!xMatDet(BO5,"30")</f>
        <v>#NAME?</v>
      </c>
      <c r="BP4" s="6"/>
      <c r="BQ4" s="57" t="e">
        <f ca="1">[1]!xMatDet(BQ5:BZ14,"30")</f>
        <v>#NAME?</v>
      </c>
      <c r="BR4" s="57" t="e">
        <f ca="1">[1]!xMatDet(BR5:BZ13,"30")</f>
        <v>#NAME?</v>
      </c>
      <c r="BS4" s="57" t="e">
        <f ca="1">[1]!xMatDet(BS5:BZ12,"30")</f>
        <v>#NAME?</v>
      </c>
      <c r="BT4" s="57" t="e">
        <f ca="1">[1]!xMatDet(BT5:BZ11,"30")</f>
        <v>#NAME?</v>
      </c>
      <c r="BU4" s="57" t="e">
        <f ca="1">[1]!xMatDet(BU5:BZ10,"30")</f>
        <v>#NAME?</v>
      </c>
      <c r="BV4" s="57" t="e">
        <f ca="1">[1]!xMatDet(BV5:BZ9,"30")</f>
        <v>#NAME?</v>
      </c>
      <c r="BW4" s="57" t="e">
        <f ca="1">[1]!xMatDet(BW5:BZ8,"30")</f>
        <v>#NAME?</v>
      </c>
      <c r="BX4" s="57" t="e">
        <f ca="1">[1]!xMatDet(BX5:BZ7,"30")</f>
        <v>#NAME?</v>
      </c>
      <c r="BY4" s="57" t="e">
        <f ca="1">[1]!xMatDet(BY5:BZ6,"30")</f>
        <v>#NAME?</v>
      </c>
      <c r="BZ4" s="57" t="e">
        <f ca="1">[1]!xMatDet(BZ5,"30")</f>
        <v>#NAME?</v>
      </c>
      <c r="CA4" s="6"/>
      <c r="CB4" s="57" t="e">
        <f ca="1">[1]!xMatDet(CB5:CK14,"30")</f>
        <v>#NAME?</v>
      </c>
      <c r="CC4" s="57" t="e">
        <f ca="1">[1]!xMatDet(CC5:CK13,"30")</f>
        <v>#NAME?</v>
      </c>
      <c r="CD4" s="57" t="e">
        <f ca="1">[1]!xMatDet(CD5:CK12,"30")</f>
        <v>#NAME?</v>
      </c>
      <c r="CE4" s="57" t="e">
        <f ca="1">[1]!xMatDet(CE5:CK11,"30")</f>
        <v>#NAME?</v>
      </c>
      <c r="CF4" s="57" t="e">
        <f ca="1">[1]!xMatDet(CF5:CK10,"30")</f>
        <v>#NAME?</v>
      </c>
      <c r="CG4" s="57" t="e">
        <f ca="1">[1]!xMatDet(CG5:CK9,"30")</f>
        <v>#NAME?</v>
      </c>
      <c r="CH4" s="57" t="e">
        <f ca="1">[1]!xMatDet(CH5:CK8,"30")</f>
        <v>#NAME?</v>
      </c>
      <c r="CI4" s="57" t="e">
        <f ca="1">[1]!xMatDet(CI5:CK7,"30")</f>
        <v>#NAME?</v>
      </c>
      <c r="CJ4" s="57" t="e">
        <f ca="1">[1]!xMatDet(CJ5:CK6,"30")</f>
        <v>#NAME?</v>
      </c>
      <c r="CK4" s="57" t="e">
        <f ca="1">[1]!xMatDet(CK5,"30")</f>
        <v>#NAME?</v>
      </c>
      <c r="CL4" s="6"/>
      <c r="CM4" s="57" t="e">
        <f ca="1">[1]!xMatDet(CM5:CV14,"30")</f>
        <v>#NAME?</v>
      </c>
      <c r="CN4" s="57" t="e">
        <f ca="1">[1]!xMatDet(CN5:CV13,"30")</f>
        <v>#NAME?</v>
      </c>
      <c r="CO4" s="57" t="e">
        <f ca="1">[1]!xMatDet(CO5:CV12,"30")</f>
        <v>#NAME?</v>
      </c>
      <c r="CP4" s="57" t="e">
        <f ca="1">[1]!xMatDet(CP5:CV11,"30")</f>
        <v>#NAME?</v>
      </c>
      <c r="CQ4" s="57" t="e">
        <f ca="1">[1]!xMatDet(CQ5:CV10,"30")</f>
        <v>#NAME?</v>
      </c>
      <c r="CR4" s="57" t="e">
        <f ca="1">[1]!xMatDet(CR5:CV9,"30")</f>
        <v>#NAME?</v>
      </c>
      <c r="CS4" s="57" t="e">
        <f ca="1">[1]!xMatDet(CS5:CV8,"30")</f>
        <v>#NAME?</v>
      </c>
      <c r="CT4" s="57" t="e">
        <f ca="1">[1]!xMatDet(CT5:CV7,"30")</f>
        <v>#NAME?</v>
      </c>
      <c r="CU4" s="57" t="e">
        <f ca="1">[1]!xMatDet(CU5:CV6,"30")</f>
        <v>#NAME?</v>
      </c>
      <c r="CV4" s="57" t="e">
        <f ca="1">[1]!xMatDet(CV5,"30")</f>
        <v>#NAME?</v>
      </c>
      <c r="CW4" s="6"/>
      <c r="CX4" s="57" t="e">
        <f ca="1">[1]!xMatDet(CX5:DG14,"30")</f>
        <v>#NAME?</v>
      </c>
      <c r="CY4" s="57" t="e">
        <f ca="1">[1]!xMatDet(CY5:DG13,"30")</f>
        <v>#NAME?</v>
      </c>
      <c r="CZ4" s="57" t="e">
        <f ca="1">[1]!xMatDet(CZ5:DG12,"30")</f>
        <v>#NAME?</v>
      </c>
      <c r="DA4" s="57" t="e">
        <f ca="1">[1]!xMatDet(DA5:DG11,"30")</f>
        <v>#NAME?</v>
      </c>
      <c r="DB4" s="57" t="e">
        <f ca="1">[1]!xMatDet(DB5:DG10,"30")</f>
        <v>#NAME?</v>
      </c>
      <c r="DC4" s="57" t="e">
        <f ca="1">[1]!xMatDet(DC5:DG9,"30")</f>
        <v>#NAME?</v>
      </c>
      <c r="DD4" s="57" t="e">
        <f ca="1">[1]!xMatDet(DD5:DG8,"30")</f>
        <v>#NAME?</v>
      </c>
      <c r="DE4" s="57" t="e">
        <f ca="1">[1]!xMatDet(DE5:DG7,"30")</f>
        <v>#NAME?</v>
      </c>
      <c r="DF4" s="57" t="e">
        <f ca="1">[1]!xMatDet(DF5:DG6,"30")</f>
        <v>#NAME?</v>
      </c>
      <c r="DG4" s="57" t="e">
        <f ca="1">[1]!xMatDet(DG5,"30")</f>
        <v>#NAME?</v>
      </c>
      <c r="DH4" s="6"/>
      <c r="DI4" s="57" t="e">
        <f ca="1">[1]!xMatDet(DI5:DR14,"30")</f>
        <v>#NAME?</v>
      </c>
      <c r="DJ4" s="57" t="e">
        <f ca="1">[1]!xMatDet(DJ5:DR13,"30")</f>
        <v>#NAME?</v>
      </c>
      <c r="DK4" s="57" t="e">
        <f ca="1">[1]!xMatDet(DK5:DR12,"30")</f>
        <v>#NAME?</v>
      </c>
      <c r="DL4" s="57" t="e">
        <f ca="1">[1]!xMatDet(DL5:DR11,"30")</f>
        <v>#NAME?</v>
      </c>
      <c r="DM4" s="57" t="e">
        <f ca="1">[1]!xMatDet(DM5:DR10,"30")</f>
        <v>#NAME?</v>
      </c>
      <c r="DN4" s="57" t="e">
        <f ca="1">[1]!xMatDet(DN5:DR9,"30")</f>
        <v>#NAME?</v>
      </c>
      <c r="DO4" s="57" t="e">
        <f ca="1">[1]!xMatDet(DO5:DR8,"30")</f>
        <v>#NAME?</v>
      </c>
      <c r="DP4" s="57" t="e">
        <f ca="1">[1]!xMatDet(DP5:DR7,"30")</f>
        <v>#NAME?</v>
      </c>
      <c r="DQ4" s="57" t="e">
        <f ca="1">[1]!xMatDet(DQ5:DR6,"30")</f>
        <v>#NAME?</v>
      </c>
      <c r="DR4" s="57" t="e">
        <f ca="1">[1]!xMatDet(DR5,"30")</f>
        <v>#NAME?</v>
      </c>
      <c r="DS4" s="6"/>
      <c r="DT4" s="57" t="e">
        <f ca="1">[1]!xMatDet(DT5:EC14,"30")</f>
        <v>#NAME?</v>
      </c>
      <c r="DU4" s="57" t="e">
        <f ca="1">[1]!xMatDet(DU5:EC13,"30")</f>
        <v>#NAME?</v>
      </c>
      <c r="DV4" s="57" t="e">
        <f ca="1">[1]!xMatDet(DV5:EC12,"30")</f>
        <v>#NAME?</v>
      </c>
      <c r="DW4" s="57" t="e">
        <f ca="1">[1]!xMatDet(DW5:EC11,"30")</f>
        <v>#NAME?</v>
      </c>
      <c r="DX4" s="57" t="e">
        <f ca="1">[1]!xMatDet(DX5:EC10,"30")</f>
        <v>#NAME?</v>
      </c>
      <c r="DY4" s="57" t="e">
        <f ca="1">[1]!xMatDet(DY5:EC9,"30")</f>
        <v>#NAME?</v>
      </c>
      <c r="DZ4" s="57" t="e">
        <f ca="1">[1]!xMatDet(DZ5:EC8,"30")</f>
        <v>#NAME?</v>
      </c>
      <c r="EA4" s="57" t="e">
        <f ca="1">[1]!xMatDet(EA5:EC7,"30")</f>
        <v>#NAME?</v>
      </c>
      <c r="EB4" s="57" t="e">
        <f ca="1">[1]!xMatDet(EB5:EC6,"30")</f>
        <v>#NAME?</v>
      </c>
      <c r="EC4" s="57" t="e">
        <f ca="1">[1]!xMatDet(EC5,"30")</f>
        <v>#NAME?</v>
      </c>
      <c r="ED4" s="6"/>
      <c r="EE4" s="57" t="e">
        <f ca="1">[1]!xMatDet(EE5:EN14,"30")</f>
        <v>#NAME?</v>
      </c>
      <c r="EF4" s="57" t="e">
        <f ca="1">[1]!xMatDet(EF5:EN13,"30")</f>
        <v>#NAME?</v>
      </c>
      <c r="EG4" s="57" t="e">
        <f ca="1">[1]!xMatDet(EG5:EN12,"30")</f>
        <v>#NAME?</v>
      </c>
      <c r="EH4" s="57" t="e">
        <f ca="1">[1]!xMatDet(EH5:EN11,"30")</f>
        <v>#NAME?</v>
      </c>
      <c r="EI4" s="57" t="e">
        <f ca="1">[1]!xMatDet(EI5:EN10,"30")</f>
        <v>#NAME?</v>
      </c>
      <c r="EJ4" s="57" t="e">
        <f ca="1">[1]!xMatDet(EJ5:EN9,"30")</f>
        <v>#NAME?</v>
      </c>
      <c r="EK4" s="57" t="e">
        <f ca="1">[1]!xMatDet(EK5:EN8,"30")</f>
        <v>#NAME?</v>
      </c>
      <c r="EL4" s="57" t="e">
        <f ca="1">[1]!xMatDet(EL5:EN7,"30")</f>
        <v>#NAME?</v>
      </c>
      <c r="EM4" s="57" t="e">
        <f ca="1">[1]!xMatDet(EM5:EN6,"30")</f>
        <v>#NAME?</v>
      </c>
      <c r="EN4" s="57" t="e">
        <f ca="1">[1]!xMatDet(EN5,"30")</f>
        <v>#NAME?</v>
      </c>
      <c r="EO4" s="6"/>
      <c r="EP4" s="57" t="e">
        <f ca="1">[1]!xMatDet(EP5:EY14,"30")</f>
        <v>#NAME?</v>
      </c>
      <c r="EQ4" s="57" t="e">
        <f ca="1">[1]!xMatDet(EQ5:EY13,"30")</f>
        <v>#NAME?</v>
      </c>
      <c r="ER4" s="57" t="e">
        <f ca="1">[1]!xMatDet(ER5:EY12,"30")</f>
        <v>#NAME?</v>
      </c>
      <c r="ES4" s="57" t="e">
        <f ca="1">[1]!xMatDet(ES5:EY11,"30")</f>
        <v>#NAME?</v>
      </c>
      <c r="ET4" s="57" t="e">
        <f ca="1">[1]!xMatDet(ET5:EY10,"30")</f>
        <v>#NAME?</v>
      </c>
      <c r="EU4" s="57" t="e">
        <f ca="1">[1]!xMatDet(EU5:EY9,"30")</f>
        <v>#NAME?</v>
      </c>
      <c r="EV4" s="57" t="e">
        <f ca="1">[1]!xMatDet(EV5:EY8,"30")</f>
        <v>#NAME?</v>
      </c>
      <c r="EW4" s="57" t="e">
        <f ca="1">[1]!xMatDet(EW5:EY7,"30")</f>
        <v>#NAME?</v>
      </c>
      <c r="EX4" s="58" t="e">
        <f ca="1">[1]!xMatDet(EX5:EY6,"30")</f>
        <v>#NAME?</v>
      </c>
      <c r="EY4" s="57" t="e">
        <f ca="1">[1]!xMatDet(EY5,"30")</f>
        <v>#NAME?</v>
      </c>
      <c r="EZ4" s="6"/>
      <c r="FA4" s="57" t="e">
        <f ca="1">[1]!xMatDet(FA5:FJ14,"30")</f>
        <v>#NAME?</v>
      </c>
      <c r="FB4" s="57" t="e">
        <f ca="1">[1]!xMatDet(FB5:FJ13,"30")</f>
        <v>#NAME?</v>
      </c>
      <c r="FC4" s="57" t="e">
        <f ca="1">[1]!xMatDet(FC5:FJ12,"30")</f>
        <v>#NAME?</v>
      </c>
      <c r="FD4" s="57" t="e">
        <f ca="1">[1]!xMatDet(FD5:FJ11,"30")</f>
        <v>#NAME?</v>
      </c>
      <c r="FE4" s="57" t="e">
        <f ca="1">[1]!xMatDet(FE5:FJ10,"30")</f>
        <v>#NAME?</v>
      </c>
      <c r="FF4" s="57" t="e">
        <f ca="1">[1]!xMatDet(FF5:FJ9,"30")</f>
        <v>#NAME?</v>
      </c>
      <c r="FG4" s="57" t="e">
        <f ca="1">[1]!xMatDet(FG5:FJ8,"30")</f>
        <v>#NAME?</v>
      </c>
      <c r="FH4" s="57" t="e">
        <f ca="1">[1]!xMatDet(FH5:FJ7,"30")</f>
        <v>#NAME?</v>
      </c>
      <c r="FI4" s="57" t="e">
        <f ca="1">[1]!xMatDet(FI5:FJ6,"30")</f>
        <v>#NAME?</v>
      </c>
      <c r="FJ4" s="57" t="e">
        <f ca="1">[1]!xMatDet(FJ5,"30")</f>
        <v>#NAME?</v>
      </c>
      <c r="FQ4" s="6"/>
      <c r="FZ4" s="6"/>
      <c r="GA4" s="3" t="e">
        <f ca="1">DY4/AZ4</f>
        <v>#NAME?</v>
      </c>
      <c r="GD4" s="3" t="e">
        <f ca="1">DM4/AY4</f>
        <v>#NAME?</v>
      </c>
      <c r="GG4" s="3" t="e">
        <f ca="1">DA4/AX4</f>
        <v>#NAME?</v>
      </c>
      <c r="GJ4" s="3" t="e">
        <f ca="1">CO4/AW4</f>
        <v>#NAME?</v>
      </c>
      <c r="GM4" s="3" t="e">
        <f ca="1">CC4/AV4</f>
        <v>#NAME?</v>
      </c>
      <c r="GP4" s="3" t="e">
        <f ca="1">BQ4/AU4</f>
        <v>#NAME?</v>
      </c>
      <c r="GR4" s="6" t="s">
        <v>15</v>
      </c>
      <c r="GS4" s="55" t="e">
        <f ca="1">SUM(GS6:GS14)</f>
        <v>#NAME?</v>
      </c>
      <c r="GT4" s="55" t="e">
        <f t="shared" ref="GT4:HB4" ca="1" si="4">SUM(GT6:GT14)</f>
        <v>#NAME?</v>
      </c>
      <c r="GU4" s="55" t="e">
        <f t="shared" ca="1" si="4"/>
        <v>#NAME?</v>
      </c>
      <c r="GV4" s="55" t="e">
        <f t="shared" ca="1" si="4"/>
        <v>#NAME?</v>
      </c>
      <c r="GW4" s="55" t="e">
        <f t="shared" ca="1" si="4"/>
        <v>#NAME?</v>
      </c>
      <c r="GX4" s="55" t="e">
        <f t="shared" ca="1" si="4"/>
        <v>#NAME?</v>
      </c>
      <c r="GY4" s="55" t="e">
        <f t="shared" ca="1" si="4"/>
        <v>#NAME?</v>
      </c>
      <c r="GZ4" s="55" t="e">
        <f t="shared" ca="1" si="4"/>
        <v>#NAME?</v>
      </c>
      <c r="HA4" s="55" t="e">
        <f t="shared" ca="1" si="4"/>
        <v>#NAME?</v>
      </c>
      <c r="HB4" s="55">
        <f t="shared" si="4"/>
        <v>20746.545355555561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9o. GRADO'!C5</f>
        <v>CÓDIGO</v>
      </c>
      <c r="D5" s="4" t="str">
        <f>'MODELO DE 9o. GRADO'!D5</f>
        <v>AÑO</v>
      </c>
      <c r="E5" s="4" t="str">
        <f>'MODELO DE 9o.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G5" si="6">SUM(P6:P15)</f>
        <v>3.0769441301004063E+21</v>
      </c>
      <c r="Q5" s="14">
        <f t="shared" si="6"/>
        <v>1.9933834427692247E+20</v>
      </c>
      <c r="R5" s="14">
        <f t="shared" si="6"/>
        <v>1.2936789700237347E+19</v>
      </c>
      <c r="S5" s="14">
        <f t="shared" si="6"/>
        <v>8.4135731015696166E+17</v>
      </c>
      <c r="T5" s="14">
        <f t="shared" si="6"/>
        <v>5.4858225616445912E+16</v>
      </c>
      <c r="U5" s="14">
        <f t="shared" si="6"/>
        <v>3587935610128655</v>
      </c>
      <c r="V5" s="14">
        <f t="shared" si="6"/>
        <v>235549623954633.03</v>
      </c>
      <c r="W5" s="14">
        <f t="shared" si="6"/>
        <v>15535556882873.059</v>
      </c>
      <c r="X5" s="14">
        <f t="shared" si="6"/>
        <v>1030519435105.9657</v>
      </c>
      <c r="Y5" s="14">
        <f t="shared" si="6"/>
        <v>68848950316.716461</v>
      </c>
      <c r="Z5" s="14">
        <f t="shared" si="6"/>
        <v>4641842510.9614477</v>
      </c>
      <c r="AA5" s="14">
        <f t="shared" si="6"/>
        <v>316660226.45608515</v>
      </c>
      <c r="AB5" s="14">
        <f t="shared" si="6"/>
        <v>21941199.197171364</v>
      </c>
      <c r="AC5" s="14">
        <f t="shared" si="6"/>
        <v>1552966.273971956</v>
      </c>
      <c r="AD5" s="14">
        <f t="shared" si="6"/>
        <v>113297.38475318</v>
      </c>
      <c r="AE5" s="14">
        <f t="shared" si="6"/>
        <v>8653.5311359999996</v>
      </c>
      <c r="AF5" s="14">
        <f t="shared" si="6"/>
        <v>713.20219999999995</v>
      </c>
      <c r="AG5" s="14">
        <f t="shared" si="6"/>
        <v>68</v>
      </c>
      <c r="AH5" s="14">
        <f>SUM(AH6:AH15)</f>
        <v>10</v>
      </c>
      <c r="AI5" s="4"/>
      <c r="AJ5" s="56">
        <f t="shared" ref="AJ5:AR5" si="7">SUM(AJ6:AJ15)</f>
        <v>21432271412347.316</v>
      </c>
      <c r="AK5" s="56">
        <f t="shared" si="7"/>
        <v>1436802818444.6433</v>
      </c>
      <c r="AL5" s="56">
        <f t="shared" si="7"/>
        <v>97314267388.414368</v>
      </c>
      <c r="AM5" s="56">
        <f t="shared" si="7"/>
        <v>6680517375.6833267</v>
      </c>
      <c r="AN5" s="56">
        <f t="shared" si="7"/>
        <v>467060477.87390107</v>
      </c>
      <c r="AO5" s="56">
        <f t="shared" si="7"/>
        <v>33504915.125470284</v>
      </c>
      <c r="AP5" s="56">
        <f t="shared" si="7"/>
        <v>2497330.0248805601</v>
      </c>
      <c r="AQ5" s="56">
        <f t="shared" si="7"/>
        <v>198018.911272</v>
      </c>
      <c r="AR5" s="56">
        <f t="shared" si="7"/>
        <v>17598.122200000002</v>
      </c>
      <c r="AS5" s="56">
        <f>SUM(AS6:AS15)</f>
        <v>2172.69</v>
      </c>
      <c r="AU5" s="15">
        <f>$Y$5</f>
        <v>68848950316.716461</v>
      </c>
      <c r="AV5" s="15">
        <f>$Z$5</f>
        <v>4641842510.9614477</v>
      </c>
      <c r="AW5" s="15">
        <f>$AA$5</f>
        <v>316660226.45608515</v>
      </c>
      <c r="AX5" s="15">
        <f>$AB$5</f>
        <v>21941199.197171364</v>
      </c>
      <c r="AY5" s="15">
        <f>$AC$5</f>
        <v>1552966.273971956</v>
      </c>
      <c r="AZ5" s="15">
        <f>$AD$5</f>
        <v>113297.38475318</v>
      </c>
      <c r="BA5" s="15">
        <f>$AE$5</f>
        <v>8653.5311359999996</v>
      </c>
      <c r="BB5" s="3">
        <f>$AF$5</f>
        <v>713.20219999999995</v>
      </c>
      <c r="BC5" s="3">
        <f>$AG$5</f>
        <v>68</v>
      </c>
      <c r="BD5" s="3">
        <f>$AH$5</f>
        <v>10</v>
      </c>
      <c r="BF5" s="54">
        <f>$AS$5</f>
        <v>2172.69</v>
      </c>
      <c r="BG5" s="15">
        <f>$Z$5</f>
        <v>4641842510.9614477</v>
      </c>
      <c r="BH5" s="15">
        <f>$AA$5</f>
        <v>316660226.45608515</v>
      </c>
      <c r="BI5" s="15">
        <f>$AB$5</f>
        <v>21941199.197171364</v>
      </c>
      <c r="BJ5" s="15">
        <f>$AC$5</f>
        <v>1552966.273971956</v>
      </c>
      <c r="BK5" s="15">
        <f>$AD$5</f>
        <v>113297.38475318</v>
      </c>
      <c r="BL5" s="15">
        <f>$AE$5</f>
        <v>8653.5311359999996</v>
      </c>
      <c r="BM5" s="3">
        <f>$AF$5</f>
        <v>713.20219999999995</v>
      </c>
      <c r="BN5" s="3">
        <f>$AG$5</f>
        <v>68</v>
      </c>
      <c r="BO5" s="3">
        <f>$AH$5</f>
        <v>10</v>
      </c>
      <c r="BQ5" s="15">
        <f>$Y$5</f>
        <v>68848950316.716461</v>
      </c>
      <c r="BR5" s="54">
        <f>$AS$5</f>
        <v>2172.69</v>
      </c>
      <c r="BS5" s="15">
        <f>$AA$5</f>
        <v>316660226.45608515</v>
      </c>
      <c r="BT5" s="15">
        <f>$AB$5</f>
        <v>21941199.197171364</v>
      </c>
      <c r="BU5" s="15">
        <f>$AC$5</f>
        <v>1552966.273971956</v>
      </c>
      <c r="BV5" s="15">
        <f>$AD$5</f>
        <v>113297.38475318</v>
      </c>
      <c r="BW5" s="15">
        <f>$AE$5</f>
        <v>8653.5311359999996</v>
      </c>
      <c r="BX5" s="3">
        <f>$AF$5</f>
        <v>713.20219999999995</v>
      </c>
      <c r="BY5" s="3">
        <f>$AG$5</f>
        <v>68</v>
      </c>
      <c r="BZ5" s="3">
        <f>$AH$5</f>
        <v>10</v>
      </c>
      <c r="CB5" s="15">
        <f>$Y$5</f>
        <v>68848950316.716461</v>
      </c>
      <c r="CC5" s="53">
        <f>$Z$5</f>
        <v>4641842510.9614477</v>
      </c>
      <c r="CD5" s="54">
        <f>$AS$5</f>
        <v>2172.69</v>
      </c>
      <c r="CE5" s="15">
        <f>$AB$5</f>
        <v>21941199.197171364</v>
      </c>
      <c r="CF5" s="15">
        <f>$AC$5</f>
        <v>1552966.273971956</v>
      </c>
      <c r="CG5" s="15">
        <f>$AD$5</f>
        <v>113297.38475318</v>
      </c>
      <c r="CH5" s="15">
        <f>$AE$5</f>
        <v>8653.5311359999996</v>
      </c>
      <c r="CI5" s="3">
        <f>$AF$5</f>
        <v>713.20219999999995</v>
      </c>
      <c r="CJ5" s="3">
        <f>$AG$5</f>
        <v>68</v>
      </c>
      <c r="CK5" s="3">
        <f>$AH$5</f>
        <v>10</v>
      </c>
      <c r="CM5" s="15">
        <f>$Y$5</f>
        <v>68848950316.716461</v>
      </c>
      <c r="CN5" s="15">
        <f>$Z$5</f>
        <v>4641842510.9614477</v>
      </c>
      <c r="CO5" s="15">
        <f>$AA$5</f>
        <v>316660226.45608515</v>
      </c>
      <c r="CP5" s="54">
        <f>$AS$5</f>
        <v>2172.69</v>
      </c>
      <c r="CQ5" s="15">
        <f>$AC$5</f>
        <v>1552966.273971956</v>
      </c>
      <c r="CR5" s="15">
        <f>$AD$5</f>
        <v>113297.38475318</v>
      </c>
      <c r="CS5" s="15">
        <f>$AE$5</f>
        <v>8653.5311359999996</v>
      </c>
      <c r="CT5" s="3">
        <f>$AF$5</f>
        <v>713.20219999999995</v>
      </c>
      <c r="CU5" s="3">
        <f>$AG$5</f>
        <v>68</v>
      </c>
      <c r="CV5" s="3">
        <f>$AH$5</f>
        <v>10</v>
      </c>
      <c r="CX5" s="15">
        <f>$Y$5</f>
        <v>68848950316.716461</v>
      </c>
      <c r="CY5" s="15">
        <f>$Z$5</f>
        <v>4641842510.9614477</v>
      </c>
      <c r="CZ5" s="15">
        <f>$AA$5</f>
        <v>316660226.45608515</v>
      </c>
      <c r="DA5" s="15">
        <f>$AB$5</f>
        <v>21941199.197171364</v>
      </c>
      <c r="DB5" s="54">
        <f>$AS$5</f>
        <v>2172.69</v>
      </c>
      <c r="DC5" s="15">
        <f>$AD$5</f>
        <v>113297.38475318</v>
      </c>
      <c r="DD5" s="15">
        <f>$AE$5</f>
        <v>8653.5311359999996</v>
      </c>
      <c r="DE5" s="3">
        <f>$AF$5</f>
        <v>713.20219999999995</v>
      </c>
      <c r="DF5" s="3">
        <f>$AG$5</f>
        <v>68</v>
      </c>
      <c r="DG5" s="3">
        <f>$AH$5</f>
        <v>10</v>
      </c>
      <c r="DI5" s="15">
        <f>$Y$5</f>
        <v>68848950316.716461</v>
      </c>
      <c r="DJ5" s="15">
        <f>$Z$5</f>
        <v>4641842510.9614477</v>
      </c>
      <c r="DK5" s="15">
        <f>$AA$5</f>
        <v>316660226.45608515</v>
      </c>
      <c r="DL5" s="15">
        <f>$AB$5</f>
        <v>21941199.197171364</v>
      </c>
      <c r="DM5" s="15">
        <f>$AC$5</f>
        <v>1552966.273971956</v>
      </c>
      <c r="DN5" s="54">
        <f>$AS$5</f>
        <v>2172.69</v>
      </c>
      <c r="DO5" s="15">
        <f>$AE$5</f>
        <v>8653.5311359999996</v>
      </c>
      <c r="DP5" s="3">
        <f>$AF$5</f>
        <v>713.20219999999995</v>
      </c>
      <c r="DQ5" s="3">
        <f>$AG$5</f>
        <v>68</v>
      </c>
      <c r="DR5" s="3">
        <f>$AH$5</f>
        <v>10</v>
      </c>
      <c r="DT5" s="15">
        <f>$Y$5</f>
        <v>68848950316.716461</v>
      </c>
      <c r="DU5" s="15">
        <f>$Z$5</f>
        <v>4641842510.9614477</v>
      </c>
      <c r="DV5" s="15">
        <f>$AA$5</f>
        <v>316660226.45608515</v>
      </c>
      <c r="DW5" s="15">
        <f>$AB$5</f>
        <v>21941199.197171364</v>
      </c>
      <c r="DX5" s="15">
        <f>$AC$5</f>
        <v>1552966.273971956</v>
      </c>
      <c r="DY5" s="15">
        <f>$AD$5</f>
        <v>113297.38475318</v>
      </c>
      <c r="DZ5" s="54">
        <f>$AS$5</f>
        <v>2172.69</v>
      </c>
      <c r="EA5" s="3">
        <f>$AF$5</f>
        <v>713.20219999999995</v>
      </c>
      <c r="EB5" s="3">
        <f>$AG$5</f>
        <v>68</v>
      </c>
      <c r="EC5" s="3">
        <f>$AH$5</f>
        <v>10</v>
      </c>
      <c r="EE5" s="15">
        <f>$Y$5</f>
        <v>68848950316.716461</v>
      </c>
      <c r="EF5" s="15">
        <f>$Z$5</f>
        <v>4641842510.9614477</v>
      </c>
      <c r="EG5" s="15">
        <f>$AA$5</f>
        <v>316660226.45608515</v>
      </c>
      <c r="EH5" s="15">
        <f>$AB$5</f>
        <v>21941199.197171364</v>
      </c>
      <c r="EI5" s="15">
        <f>$AC$5</f>
        <v>1552966.273971956</v>
      </c>
      <c r="EJ5" s="15">
        <f>$AD$5</f>
        <v>113297.38475318</v>
      </c>
      <c r="EK5" s="15">
        <f>$AE$5</f>
        <v>8653.5311359999996</v>
      </c>
      <c r="EL5" s="54">
        <f>$AS$5</f>
        <v>2172.69</v>
      </c>
      <c r="EM5" s="3">
        <f>$AG$5</f>
        <v>68</v>
      </c>
      <c r="EN5" s="3">
        <f>$AH$5</f>
        <v>10</v>
      </c>
      <c r="EP5" s="15">
        <f>$Y$5</f>
        <v>68848950316.716461</v>
      </c>
      <c r="EQ5" s="15">
        <f>$Z$5</f>
        <v>4641842510.9614477</v>
      </c>
      <c r="ER5" s="15">
        <f>$AA$5</f>
        <v>316660226.45608515</v>
      </c>
      <c r="ES5" s="15">
        <f>$AB$5</f>
        <v>21941199.197171364</v>
      </c>
      <c r="ET5" s="15">
        <f>$AC$5</f>
        <v>1552966.273971956</v>
      </c>
      <c r="EU5" s="15">
        <f>$AD$5</f>
        <v>113297.38475318</v>
      </c>
      <c r="EV5" s="15">
        <f>$AE$5</f>
        <v>8653.5311359999996</v>
      </c>
      <c r="EW5" s="3">
        <f>$AF$5</f>
        <v>713.20219999999995</v>
      </c>
      <c r="EX5" s="54">
        <f>$AS$5</f>
        <v>2172.69</v>
      </c>
      <c r="EY5" s="3">
        <f>$AH$5</f>
        <v>10</v>
      </c>
      <c r="FA5" s="15">
        <f>$Y$5</f>
        <v>68848950316.716461</v>
      </c>
      <c r="FB5" s="15">
        <f>$Z$5</f>
        <v>4641842510.9614477</v>
      </c>
      <c r="FC5" s="15">
        <f>$AA$5</f>
        <v>316660226.45608515</v>
      </c>
      <c r="FD5" s="15">
        <f>$AB$5</f>
        <v>21941199.197171364</v>
      </c>
      <c r="FE5" s="15">
        <f>$AC$5</f>
        <v>1552966.273971956</v>
      </c>
      <c r="FF5" s="15">
        <f>$AD$5</f>
        <v>113297.38475318</v>
      </c>
      <c r="FG5" s="15">
        <f>$AE$5</f>
        <v>8653.5311359999996</v>
      </c>
      <c r="FH5" s="3">
        <f>$AF$5</f>
        <v>713.20219999999995</v>
      </c>
      <c r="FI5" s="3">
        <f>$AG$5</f>
        <v>68</v>
      </c>
      <c r="FJ5" s="54">
        <f>$AS$5</f>
        <v>2172.69</v>
      </c>
      <c r="FU5" s="3" t="e">
        <f ca="1">EL4/BB4</f>
        <v>#NAME?</v>
      </c>
      <c r="FW5" s="6"/>
      <c r="FX5" s="3" t="e">
        <f ca="1">EK4/BA4</f>
        <v>#NAME?</v>
      </c>
      <c r="FZ5" s="6"/>
      <c r="GA5" s="3" t="e">
        <f ca="1">EJ4/AZ4</f>
        <v>#NAME?</v>
      </c>
      <c r="GD5" s="3" t="e">
        <f ca="1">DX4/AY4</f>
        <v>#NAME?</v>
      </c>
      <c r="GG5" s="3" t="e">
        <f ca="1">DL4/AX4</f>
        <v>#NAME?</v>
      </c>
      <c r="GJ5" s="3" t="e">
        <f ca="1">CZ4/AW4</f>
        <v>#NAME?</v>
      </c>
      <c r="GM5" s="3" t="e">
        <f ca="1">CN4/AV4</f>
        <v>#NAME?</v>
      </c>
      <c r="GP5" s="3" t="e">
        <f ca="1">CB4/AU4</f>
        <v>#NAME?</v>
      </c>
      <c r="GR5" s="6" t="s">
        <v>23</v>
      </c>
      <c r="GS5" s="55" t="e">
        <f ca="1">AVERAGE($N$6:$N$14)</f>
        <v>#NAME?</v>
      </c>
      <c r="GT5" s="55" t="e">
        <f ca="1">AVERAGE($M$6:$M$14)</f>
        <v>#NAME?</v>
      </c>
      <c r="GU5" s="55" t="e">
        <f ca="1">AVERAGE($L$6:$L$14)</f>
        <v>#NAME?</v>
      </c>
      <c r="GV5" s="55" t="e">
        <f ca="1">AVERAGE($K$6:$K$14)</f>
        <v>#NAME?</v>
      </c>
      <c r="GW5" s="55" t="e">
        <f ca="1">AVERAGE($J$6:$J$14)</f>
        <v>#NAME?</v>
      </c>
      <c r="GX5" s="55" t="e">
        <f ca="1">AVERAGE($I$6:$I$14)</f>
        <v>#NAME?</v>
      </c>
      <c r="GY5" s="55" t="e">
        <f ca="1">AVERAGE($H$6:$H$14)</f>
        <v>#NAME?</v>
      </c>
      <c r="GZ5" s="55" t="e">
        <f ca="1">AVERAGE($G$6:$G$14)</f>
        <v>#NAME?</v>
      </c>
      <c r="HA5" s="55" t="e">
        <f ca="1">AVERAGE($F$6:$F$14)</f>
        <v>#NAME?</v>
      </c>
      <c r="HB5" s="55">
        <f>AVERAGE(AS6:AS14)</f>
        <v>205.90222222222221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 ht="15">
      <c r="A6" s="33">
        <f>COUNT(D6)/$B$4*$B$1</f>
        <v>1</v>
      </c>
      <c r="B6" s="3">
        <v>1</v>
      </c>
      <c r="C6" s="3">
        <f>'MODELO DE 9o. GRADO'!C6</f>
        <v>0</v>
      </c>
      <c r="D6" s="4">
        <f>'MODELO DE 9o. GRADO'!D6</f>
        <v>0</v>
      </c>
      <c r="E6" s="43">
        <f>'MODELO DE 9o. GRADO'!E6</f>
        <v>153.66999999999999</v>
      </c>
      <c r="F6" s="20" t="e">
        <f t="shared" ref="F6:F40" ca="1" si="13">$FO$3*C6+$FO$9</f>
        <v>#NAME?</v>
      </c>
      <c r="G6" s="20" t="e">
        <f t="shared" ref="G6:G40" ca="1" si="14">$FU$5*POWER(C6,2)+$FU$17*C6+$FU$30</f>
        <v>#NAME?</v>
      </c>
      <c r="H6" s="20" t="e">
        <f t="shared" ref="H6:H40" ca="1" si="15">$FX$3*POWER(C6,3)+$FX$5*POWER(C6,2)+$FX$7*C6+$FX$9</f>
        <v>#NAME?</v>
      </c>
      <c r="I6" s="20" t="e">
        <f t="shared" ref="I6:I40" ca="1" si="16">$GA$3*POWER(C6,4)+$GA$4*POWER(C6,3)+$GA$5*POWER(C6,2)+$GA$6*C6+$GA$7</f>
        <v>#NAME?</v>
      </c>
      <c r="J6" s="20" t="e">
        <f t="shared" ref="J6:J40" ca="1" si="17">$GD$3*POWER(C6,5)+$GD$4*POWER(C6,4)+$GD$5*POWER(C6,3)+$GD$6*POWER(C6,2)+$GD$7*C6+$GD$8</f>
        <v>#NAME?</v>
      </c>
      <c r="K6" s="20" t="e">
        <f t="shared" ref="K6:K40" ca="1" si="18">$GG$3*POWER(C6,6)+$GG$4*POWER(C6,5)+$GG$5*POWER(C6,4)+$GG$6*POWER(C6,3)+$GG$7*POWER(C6,2)+$GG$8*C6+$GG$9</f>
        <v>#NAME?</v>
      </c>
      <c r="L6" s="20" t="e">
        <f t="shared" ref="L6:L40" ca="1" si="19">$GJ$3*POWER(C6,7)+$GJ$4*POWER(C6,6)+$GJ$5*POWER(C6,5)+$GJ$6*POWER(C6,4)+$GJ$7*POWER(C6,3)+$GJ$8*POWER(C6,2)+$GJ$9*C6+$GJ$10</f>
        <v>#NAME?</v>
      </c>
      <c r="M6" s="20" t="e">
        <f t="shared" ref="M6:M40" ca="1" si="20">$GM$3*POWER(C6,8)+$GM$4*POWER(C6,7)+$GM$5*POWER(C6,6)+$GM$6*POWER(C6,5)+$GM$7*POWER(C6,4)+$GM$8*POWER(C6,3)+$GM$9*POWER(C6,2)+$GM$10*C6+$GM$11</f>
        <v>#NAME?</v>
      </c>
      <c r="N6" s="20" t="e">
        <f t="shared" ref="N6:N40" ca="1" si="21">$GP$3*POWER(C6,9)+$GP$4*POWER(C6,8)+$GP$5*POWER(C6,7)+$GP$6*POWER(C6,6)+$GP$7*POWER(C6,5)+$GP$8*POWER(C6,4)+$GP$9*POWER(C6,3)+$GP$10*POWER(C6,2)+$GP$11*C6+$GP$12</f>
        <v>#NAME?</v>
      </c>
      <c r="P6" s="21">
        <f t="shared" ref="P6:AE15" si="22">POWER($C6,P$1)</f>
        <v>0</v>
      </c>
      <c r="Q6" s="21">
        <f t="shared" si="22"/>
        <v>0</v>
      </c>
      <c r="R6" s="21">
        <f t="shared" si="22"/>
        <v>0</v>
      </c>
      <c r="S6" s="21">
        <f t="shared" si="22"/>
        <v>0</v>
      </c>
      <c r="T6" s="21">
        <f t="shared" si="22"/>
        <v>0</v>
      </c>
      <c r="U6" s="21">
        <f t="shared" si="22"/>
        <v>0</v>
      </c>
      <c r="V6" s="21">
        <f t="shared" si="22"/>
        <v>0</v>
      </c>
      <c r="W6" s="21">
        <f t="shared" si="22"/>
        <v>0</v>
      </c>
      <c r="X6" s="21">
        <f t="shared" si="22"/>
        <v>0</v>
      </c>
      <c r="Y6" s="21">
        <f t="shared" si="22"/>
        <v>0</v>
      </c>
      <c r="Z6" s="21">
        <f t="shared" si="22"/>
        <v>0</v>
      </c>
      <c r="AA6" s="21">
        <f t="shared" si="22"/>
        <v>0</v>
      </c>
      <c r="AB6" s="21">
        <f t="shared" si="22"/>
        <v>0</v>
      </c>
      <c r="AC6" s="21">
        <f t="shared" si="22"/>
        <v>0</v>
      </c>
      <c r="AD6" s="21">
        <f t="shared" si="22"/>
        <v>0</v>
      </c>
      <c r="AE6" s="21">
        <f t="shared" si="22"/>
        <v>0</v>
      </c>
      <c r="AF6" s="21">
        <f t="shared" ref="AF6:AF15" si="23">POWER($C6,AF$1)</f>
        <v>0</v>
      </c>
      <c r="AG6" s="32">
        <f>C6</f>
        <v>0</v>
      </c>
      <c r="AH6" s="21">
        <f t="shared" ref="AH6:AH15" si="24">COUNT(C6)</f>
        <v>1</v>
      </c>
      <c r="AI6" s="22"/>
      <c r="AJ6" s="3">
        <f t="shared" ref="AJ6:AR15" si="25">PRODUCT(Y6,$AS6)</f>
        <v>0</v>
      </c>
      <c r="AK6" s="3">
        <f t="shared" si="25"/>
        <v>0</v>
      </c>
      <c r="AL6" s="3">
        <f t="shared" si="25"/>
        <v>0</v>
      </c>
      <c r="AM6" s="3">
        <f t="shared" si="25"/>
        <v>0</v>
      </c>
      <c r="AN6" s="3">
        <f t="shared" si="25"/>
        <v>0</v>
      </c>
      <c r="AO6" s="3">
        <f t="shared" si="25"/>
        <v>0</v>
      </c>
      <c r="AP6" s="3">
        <f t="shared" si="25"/>
        <v>0</v>
      </c>
      <c r="AQ6" s="3">
        <f t="shared" si="25"/>
        <v>0</v>
      </c>
      <c r="AR6" s="3">
        <f t="shared" si="25"/>
        <v>0</v>
      </c>
      <c r="AS6" s="3">
        <f t="shared" ref="AS6:AS15" si="26">E6</f>
        <v>153.66999999999999</v>
      </c>
      <c r="AU6" s="15">
        <f>$X$5</f>
        <v>1030519435105.9657</v>
      </c>
      <c r="AV6" s="15">
        <f>$Y$5</f>
        <v>68848950316.716461</v>
      </c>
      <c r="AW6" s="15">
        <f>$Z$5</f>
        <v>4641842510.9614477</v>
      </c>
      <c r="AX6" s="15">
        <f>$AA$5</f>
        <v>316660226.45608515</v>
      </c>
      <c r="AY6" s="15">
        <f>$AB$5</f>
        <v>21941199.197171364</v>
      </c>
      <c r="AZ6" s="15">
        <f>$AC$5</f>
        <v>1552966.273971956</v>
      </c>
      <c r="BA6" s="15">
        <f>$AD$5</f>
        <v>113297.38475318</v>
      </c>
      <c r="BB6" s="3">
        <f>$AE$5</f>
        <v>8653.5311359999996</v>
      </c>
      <c r="BC6" s="3">
        <f>$AF$5</f>
        <v>713.20219999999995</v>
      </c>
      <c r="BD6" s="3">
        <f>$AG$5</f>
        <v>68</v>
      </c>
      <c r="BF6" s="54">
        <f>$AR$5</f>
        <v>17598.122200000002</v>
      </c>
      <c r="BG6" s="15">
        <f>$Y$5</f>
        <v>68848950316.716461</v>
      </c>
      <c r="BH6" s="15">
        <f>$Z$5</f>
        <v>4641842510.9614477</v>
      </c>
      <c r="BI6" s="15">
        <f>$AA$5</f>
        <v>316660226.45608515</v>
      </c>
      <c r="BJ6" s="15">
        <f>$AB$5</f>
        <v>21941199.197171364</v>
      </c>
      <c r="BK6" s="15">
        <f>$AC$5</f>
        <v>1552966.273971956</v>
      </c>
      <c r="BL6" s="15">
        <f>$AD$5</f>
        <v>113297.38475318</v>
      </c>
      <c r="BM6" s="3">
        <f>$AE$5</f>
        <v>8653.5311359999996</v>
      </c>
      <c r="BN6" s="3">
        <f>$AF$5</f>
        <v>713.20219999999995</v>
      </c>
      <c r="BO6" s="3">
        <f>$AG$5</f>
        <v>68</v>
      </c>
      <c r="BQ6" s="15">
        <f>$X$5</f>
        <v>1030519435105.9657</v>
      </c>
      <c r="BR6" s="54">
        <f>$AR$5</f>
        <v>17598.122200000002</v>
      </c>
      <c r="BS6" s="15">
        <f>$Z$5</f>
        <v>4641842510.9614477</v>
      </c>
      <c r="BT6" s="15">
        <f>$AA$5</f>
        <v>316660226.45608515</v>
      </c>
      <c r="BU6" s="15">
        <f>$AB$5</f>
        <v>21941199.197171364</v>
      </c>
      <c r="BV6" s="15">
        <f>$AC$5</f>
        <v>1552966.273971956</v>
      </c>
      <c r="BW6" s="15">
        <f>$AD$5</f>
        <v>113297.38475318</v>
      </c>
      <c r="BX6" s="3">
        <f>$AE$5</f>
        <v>8653.5311359999996</v>
      </c>
      <c r="BY6" s="3">
        <f>$AF$5</f>
        <v>713.20219999999995</v>
      </c>
      <c r="BZ6" s="3">
        <f>$AG$5</f>
        <v>68</v>
      </c>
      <c r="CB6" s="15">
        <f>$X$5</f>
        <v>1030519435105.9657</v>
      </c>
      <c r="CC6" s="53">
        <f>$Y$5</f>
        <v>68848950316.716461</v>
      </c>
      <c r="CD6" s="54">
        <f>$AR$5</f>
        <v>17598.122200000002</v>
      </c>
      <c r="CE6" s="15">
        <f>$AA$5</f>
        <v>316660226.45608515</v>
      </c>
      <c r="CF6" s="15">
        <f>$AB$5</f>
        <v>21941199.197171364</v>
      </c>
      <c r="CG6" s="15">
        <f>$AC$5</f>
        <v>1552966.273971956</v>
      </c>
      <c r="CH6" s="15">
        <f>$AD$5</f>
        <v>113297.38475318</v>
      </c>
      <c r="CI6" s="3">
        <f>$AE$5</f>
        <v>8653.5311359999996</v>
      </c>
      <c r="CJ6" s="3">
        <f>$AF$5</f>
        <v>713.20219999999995</v>
      </c>
      <c r="CK6" s="3">
        <f>$AG$5</f>
        <v>68</v>
      </c>
      <c r="CM6" s="15">
        <f>$X$5</f>
        <v>1030519435105.9657</v>
      </c>
      <c r="CN6" s="15">
        <f>$Y$5</f>
        <v>68848950316.716461</v>
      </c>
      <c r="CO6" s="15">
        <f>$Z$5</f>
        <v>4641842510.9614477</v>
      </c>
      <c r="CP6" s="54">
        <f>$AR$5</f>
        <v>17598.122200000002</v>
      </c>
      <c r="CQ6" s="15">
        <f>$AB$5</f>
        <v>21941199.197171364</v>
      </c>
      <c r="CR6" s="15">
        <f>$AC$5</f>
        <v>1552966.273971956</v>
      </c>
      <c r="CS6" s="15">
        <f>$AD$5</f>
        <v>113297.38475318</v>
      </c>
      <c r="CT6" s="3">
        <f>$AE$5</f>
        <v>8653.5311359999996</v>
      </c>
      <c r="CU6" s="3">
        <f>$AF$5</f>
        <v>713.20219999999995</v>
      </c>
      <c r="CV6" s="3">
        <f>$AG$5</f>
        <v>68</v>
      </c>
      <c r="CX6" s="15">
        <f>$X$5</f>
        <v>1030519435105.9657</v>
      </c>
      <c r="CY6" s="15">
        <f>$Y$5</f>
        <v>68848950316.716461</v>
      </c>
      <c r="CZ6" s="15">
        <f>$Z$5</f>
        <v>4641842510.9614477</v>
      </c>
      <c r="DA6" s="15">
        <f>$AA$5</f>
        <v>316660226.45608515</v>
      </c>
      <c r="DB6" s="54">
        <f>$AR$5</f>
        <v>17598.122200000002</v>
      </c>
      <c r="DC6" s="15">
        <f>$AC$5</f>
        <v>1552966.273971956</v>
      </c>
      <c r="DD6" s="15">
        <f>$AD$5</f>
        <v>113297.38475318</v>
      </c>
      <c r="DE6" s="3">
        <f>$AE$5</f>
        <v>8653.5311359999996</v>
      </c>
      <c r="DF6" s="3">
        <f>$AF$5</f>
        <v>713.20219999999995</v>
      </c>
      <c r="DG6" s="3">
        <f>$AG$5</f>
        <v>68</v>
      </c>
      <c r="DI6" s="15">
        <f>$X$5</f>
        <v>1030519435105.9657</v>
      </c>
      <c r="DJ6" s="15">
        <f>$Y$5</f>
        <v>68848950316.716461</v>
      </c>
      <c r="DK6" s="15">
        <f>$Z$5</f>
        <v>4641842510.9614477</v>
      </c>
      <c r="DL6" s="15">
        <f>$AA$5</f>
        <v>316660226.45608515</v>
      </c>
      <c r="DM6" s="15">
        <f>$AB$5</f>
        <v>21941199.197171364</v>
      </c>
      <c r="DN6" s="54">
        <f>$AR$5</f>
        <v>17598.122200000002</v>
      </c>
      <c r="DO6" s="15">
        <f>$AD$5</f>
        <v>113297.38475318</v>
      </c>
      <c r="DP6" s="3">
        <f>$AE$5</f>
        <v>8653.5311359999996</v>
      </c>
      <c r="DQ6" s="3">
        <f>$AF$5</f>
        <v>713.20219999999995</v>
      </c>
      <c r="DR6" s="3">
        <f>$AG$5</f>
        <v>68</v>
      </c>
      <c r="DT6" s="15">
        <f>$X$5</f>
        <v>1030519435105.9657</v>
      </c>
      <c r="DU6" s="15">
        <f>$Y$5</f>
        <v>68848950316.716461</v>
      </c>
      <c r="DV6" s="15">
        <f>$Z$5</f>
        <v>4641842510.9614477</v>
      </c>
      <c r="DW6" s="15">
        <f>$AA$5</f>
        <v>316660226.45608515</v>
      </c>
      <c r="DX6" s="15">
        <f>$AB$5</f>
        <v>21941199.197171364</v>
      </c>
      <c r="DY6" s="15">
        <f>$AC$5</f>
        <v>1552966.273971956</v>
      </c>
      <c r="DZ6" s="54">
        <f>$AR$5</f>
        <v>17598.122200000002</v>
      </c>
      <c r="EA6" s="3">
        <f>$AE$5</f>
        <v>8653.5311359999996</v>
      </c>
      <c r="EB6" s="3">
        <f>$AF$5</f>
        <v>713.20219999999995</v>
      </c>
      <c r="EC6" s="3">
        <f>$AG$5</f>
        <v>68</v>
      </c>
      <c r="EE6" s="15">
        <f>$X$5</f>
        <v>1030519435105.9657</v>
      </c>
      <c r="EF6" s="15">
        <f>$Y$5</f>
        <v>68848950316.716461</v>
      </c>
      <c r="EG6" s="15">
        <f>$Z$5</f>
        <v>4641842510.9614477</v>
      </c>
      <c r="EH6" s="15">
        <f>$AA$5</f>
        <v>316660226.45608515</v>
      </c>
      <c r="EI6" s="15">
        <f>$AB$5</f>
        <v>21941199.197171364</v>
      </c>
      <c r="EJ6" s="15">
        <f>$AC$5</f>
        <v>1552966.273971956</v>
      </c>
      <c r="EK6" s="15">
        <f>$AD$5</f>
        <v>113297.38475318</v>
      </c>
      <c r="EL6" s="54">
        <f>$AR$5</f>
        <v>17598.122200000002</v>
      </c>
      <c r="EM6" s="3">
        <f>$AF$5</f>
        <v>713.20219999999995</v>
      </c>
      <c r="EN6" s="3">
        <f>$AG$5</f>
        <v>68</v>
      </c>
      <c r="EP6" s="15">
        <f>$X$5</f>
        <v>1030519435105.9657</v>
      </c>
      <c r="EQ6" s="15">
        <f>$Y$5</f>
        <v>68848950316.716461</v>
      </c>
      <c r="ER6" s="15">
        <f>$Z$5</f>
        <v>4641842510.9614477</v>
      </c>
      <c r="ES6" s="15">
        <f>$AA$5</f>
        <v>316660226.45608515</v>
      </c>
      <c r="ET6" s="15">
        <f>$AB$5</f>
        <v>21941199.197171364</v>
      </c>
      <c r="EU6" s="15">
        <f>$AC$5</f>
        <v>1552966.273971956</v>
      </c>
      <c r="EV6" s="15">
        <f>$AD$5</f>
        <v>113297.38475318</v>
      </c>
      <c r="EW6" s="3">
        <f>$AE$5</f>
        <v>8653.5311359999996</v>
      </c>
      <c r="EX6" s="54">
        <f>$AR$5</f>
        <v>17598.122200000002</v>
      </c>
      <c r="EY6" s="3">
        <f>$AG$5</f>
        <v>68</v>
      </c>
      <c r="FA6" s="15">
        <f>$X$5</f>
        <v>1030519435105.9657</v>
      </c>
      <c r="FB6" s="15">
        <f>$Y$5</f>
        <v>68848950316.716461</v>
      </c>
      <c r="FC6" s="15">
        <f>$Z$5</f>
        <v>4641842510.9614477</v>
      </c>
      <c r="FD6" s="15">
        <f>$AA$5</f>
        <v>316660226.45608515</v>
      </c>
      <c r="FE6" s="15">
        <f>$AB$5</f>
        <v>21941199.197171364</v>
      </c>
      <c r="FF6" s="15">
        <f>$AC$5</f>
        <v>1552966.273971956</v>
      </c>
      <c r="FG6" s="15">
        <f>$AD$5</f>
        <v>113297.38475318</v>
      </c>
      <c r="FH6" s="3">
        <f>$AE$5</f>
        <v>8653.5311359999996</v>
      </c>
      <c r="FI6" s="3">
        <f>$AF$5</f>
        <v>713.20219999999995</v>
      </c>
      <c r="FJ6" s="54">
        <f>$AR$5</f>
        <v>17598.122200000002</v>
      </c>
      <c r="FZ6" s="6"/>
      <c r="GA6" s="3" t="e">
        <f ca="1">EU4/AZ4</f>
        <v>#NAME?</v>
      </c>
      <c r="GD6" s="3" t="e">
        <f ca="1">EI4/AY4</f>
        <v>#NAME?</v>
      </c>
      <c r="GG6" s="3" t="e">
        <f ca="1">DW4/AX4</f>
        <v>#NAME?</v>
      </c>
      <c r="GJ6" s="3" t="e">
        <f ca="1">DK4/AW4</f>
        <v>#NAME?</v>
      </c>
      <c r="GM6" s="3" t="e">
        <f ca="1">CY4/AV4</f>
        <v>#NAME?</v>
      </c>
      <c r="GP6" s="3" t="e">
        <f ca="1">CM4/AU4</f>
        <v>#NAME?</v>
      </c>
      <c r="GS6" s="3" t="e">
        <f t="shared" ref="GS6:GS14" ca="1" si="27">POWER(N6-$GS$5,2)</f>
        <v>#NAME?</v>
      </c>
      <c r="GT6" s="3" t="e">
        <f t="shared" ref="GT6:GT14" ca="1" si="28">POWER(M6-$GT$5,2)</f>
        <v>#NAME?</v>
      </c>
      <c r="GU6" s="3" t="e">
        <f t="shared" ref="GU6:GU14" ca="1" si="29">POWER(L6-$GU$5,2)</f>
        <v>#NAME?</v>
      </c>
      <c r="GV6" s="3" t="e">
        <f t="shared" ref="GV6:GV14" ca="1" si="30">POWER(K6-$GV$5,2)</f>
        <v>#NAME?</v>
      </c>
      <c r="GW6" s="3" t="e">
        <f t="shared" ref="GW6:GW14" ca="1" si="31">POWER(J6-$GW$5,2)</f>
        <v>#NAME?</v>
      </c>
      <c r="GX6" s="3" t="e">
        <f t="shared" ref="GX6:GX14" ca="1" si="32">POWER(I6-$GX$5,2)</f>
        <v>#NAME?</v>
      </c>
      <c r="GY6" s="3" t="e">
        <f t="shared" ref="GY6:GY14" ca="1" si="33">POWER(H6-$GY$5,2)</f>
        <v>#NAME?</v>
      </c>
      <c r="GZ6" s="3" t="e">
        <f t="shared" ref="GZ6:GZ14" ca="1" si="34">POWER(G6-$GZ$5,2)</f>
        <v>#NAME?</v>
      </c>
      <c r="HA6" s="3" t="e">
        <f t="shared" ref="HA6:HA14" ca="1" si="35">POWER(F6-$HA$5,2)</f>
        <v>#NAME?</v>
      </c>
      <c r="HB6" s="3">
        <f>POWER(AS6-$HB$5,2)</f>
        <v>2728.2050382716047</v>
      </c>
      <c r="HD6" s="17">
        <f>$D$6</f>
        <v>0</v>
      </c>
      <c r="HE6" s="23" t="e">
        <f t="shared" ref="HE6:HM13" ca="1" si="36">1-ABS($E6-F6)/$E6</f>
        <v>#NAME?</v>
      </c>
      <c r="HF6" s="23" t="e">
        <f t="shared" ca="1" si="36"/>
        <v>#NAME?</v>
      </c>
      <c r="HG6" s="23" t="e">
        <f t="shared" ca="1" si="36"/>
        <v>#NAME?</v>
      </c>
      <c r="HH6" s="23" t="e">
        <f t="shared" ca="1" si="36"/>
        <v>#NAME?</v>
      </c>
      <c r="HI6" s="23" t="e">
        <f t="shared" ca="1" si="36"/>
        <v>#NAME?</v>
      </c>
      <c r="HJ6" s="23" t="e">
        <f t="shared" ca="1" si="36"/>
        <v>#NAME?</v>
      </c>
      <c r="HK6" s="23" t="e">
        <f t="shared" ca="1" si="36"/>
        <v>#NAME?</v>
      </c>
      <c r="HL6" s="23" t="e">
        <f t="shared" ca="1" si="36"/>
        <v>#NAME?</v>
      </c>
      <c r="HM6" s="23" t="e">
        <f t="shared" ca="1" si="36"/>
        <v>#NAME?</v>
      </c>
      <c r="HO6" s="17">
        <f>$D$6</f>
        <v>0</v>
      </c>
      <c r="HP6" s="24" t="e">
        <f ca="1">HE6/MAX(HE6:HM6)</f>
        <v>#NAME?</v>
      </c>
      <c r="HQ6" s="24" t="e">
        <f ca="1">HF6/MAX(HE6:HM6)</f>
        <v>#NAME?</v>
      </c>
      <c r="HR6" s="24" t="e">
        <f ca="1">HG6/MAX(HE6:HM6)</f>
        <v>#NAME?</v>
      </c>
      <c r="HS6" s="24" t="e">
        <f ca="1">HH6/MAX(HE6:HM6)</f>
        <v>#NAME?</v>
      </c>
      <c r="HT6" s="24" t="e">
        <f ca="1">HI6/MAX(HE6:HM6)</f>
        <v>#NAME?</v>
      </c>
      <c r="HU6" s="24" t="e">
        <f ca="1">HJ6/MAX(HE6:HM6)</f>
        <v>#NAME?</v>
      </c>
      <c r="HV6" s="24" t="e">
        <f ca="1">HK6/MAX(HE6:HM6)</f>
        <v>#NAME?</v>
      </c>
      <c r="HW6" s="24" t="e">
        <f ca="1">HL6/MAX(HE6:HM6)</f>
        <v>#NAME?</v>
      </c>
      <c r="HX6" s="24" t="e">
        <f ca="1">HM6/MAX(HE6:HM6)</f>
        <v>#NAME?</v>
      </c>
      <c r="HZ6" s="17">
        <f>$D$6</f>
        <v>0</v>
      </c>
      <c r="IA6" s="24" t="e">
        <f t="shared" ref="IA6:II12" ca="1" si="37">IF(OR(ABS(F14-$E$13)&gt;$IA$4*(HP6/SUMIFS($HP6:$HX6,$HP6:$HX6,"&gt;=0",$HP6:$HX6,"&lt;=1")+F$4/SUMIFS($F$4:$N$4,$F$4:$N$4,"&gt;=0",$F$4:$N$4,"&lt;=1")),F14&lt;0),0,F$4/SUMIFS($F$4:$N$4,$F$4:$N$4,"&gt;=0",$F$4:$N$4,"&lt;=1"))</f>
        <v>#NAME?</v>
      </c>
      <c r="IB6" s="24" t="e">
        <f t="shared" ca="1" si="37"/>
        <v>#NAME?</v>
      </c>
      <c r="IC6" s="24" t="e">
        <f t="shared" ca="1" si="37"/>
        <v>#NAME?</v>
      </c>
      <c r="ID6" s="24" t="e">
        <f t="shared" ca="1" si="37"/>
        <v>#NAME?</v>
      </c>
      <c r="IE6" s="24" t="e">
        <f t="shared" ca="1" si="37"/>
        <v>#NAME?</v>
      </c>
      <c r="IF6" s="24" t="e">
        <f t="shared" ca="1" si="37"/>
        <v>#NAME?</v>
      </c>
      <c r="IG6" s="24" t="e">
        <f t="shared" ca="1" si="37"/>
        <v>#NAME?</v>
      </c>
      <c r="IH6" s="24" t="e">
        <f t="shared" ca="1" si="37"/>
        <v>#NAME?</v>
      </c>
      <c r="II6" s="24" t="e">
        <f t="shared" ca="1" si="37"/>
        <v>#NAME?</v>
      </c>
      <c r="IK6" s="17">
        <f>$D$6</f>
        <v>0</v>
      </c>
      <c r="IL6" s="24" t="e">
        <f ca="1">IF(AND(HP6&gt;75%,HP6&lt;1),HP6*IA6,0)</f>
        <v>#NAME?</v>
      </c>
      <c r="IM6" s="24" t="e">
        <f t="shared" ref="IM6:IT13" ca="1" si="38">IF(AND(HQ6&gt;75%,HQ6&lt;1),HQ6*IB6,0)</f>
        <v>#NAME?</v>
      </c>
      <c r="IN6" s="24" t="e">
        <f t="shared" ca="1" si="38"/>
        <v>#NAME?</v>
      </c>
      <c r="IO6" s="24" t="e">
        <f t="shared" ca="1" si="38"/>
        <v>#NAME?</v>
      </c>
      <c r="IP6" s="24" t="e">
        <f t="shared" ca="1" si="38"/>
        <v>#NAME?</v>
      </c>
      <c r="IQ6" s="24" t="e">
        <f t="shared" ca="1" si="38"/>
        <v>#NAME?</v>
      </c>
      <c r="IR6" s="24" t="e">
        <f t="shared" ca="1" si="38"/>
        <v>#NAME?</v>
      </c>
      <c r="IS6" s="24" t="e">
        <f t="shared" ca="1" si="38"/>
        <v>#NAME?</v>
      </c>
      <c r="IT6" s="24" t="e">
        <f t="shared" ca="1" si="38"/>
        <v>#NAME?</v>
      </c>
      <c r="IV6" s="17">
        <f>$D$6</f>
        <v>0</v>
      </c>
      <c r="IW6" s="24">
        <f ca="1">IFERROR(IL6/SUM($IL6:$IT6),0)</f>
        <v>0</v>
      </c>
      <c r="IX6" s="24">
        <f t="shared" ref="IX6:JE13" ca="1" si="39">IFERROR(IM6/SUM($IL6:$IT6),0)</f>
        <v>0</v>
      </c>
      <c r="IY6" s="24">
        <f t="shared" ca="1" si="39"/>
        <v>0</v>
      </c>
      <c r="IZ6" s="24">
        <f t="shared" ca="1" si="39"/>
        <v>0</v>
      </c>
      <c r="JA6" s="24">
        <f t="shared" ca="1" si="39"/>
        <v>0</v>
      </c>
      <c r="JB6" s="24">
        <f t="shared" ca="1" si="39"/>
        <v>0</v>
      </c>
      <c r="JC6" s="24">
        <f t="shared" ca="1" si="39"/>
        <v>0</v>
      </c>
      <c r="JD6" s="24">
        <f t="shared" ca="1" si="39"/>
        <v>0</v>
      </c>
      <c r="JE6" s="24">
        <f t="shared" ca="1" si="39"/>
        <v>0</v>
      </c>
    </row>
    <row r="7" spans="1:265" ht="15">
      <c r="A7" s="33">
        <f>COUNT($D$6:D7)/$B$4*$B$1</f>
        <v>2</v>
      </c>
      <c r="B7" s="3">
        <f t="shared" ref="B7:B12" si="40">B6+1</f>
        <v>2</v>
      </c>
      <c r="C7" s="3">
        <f>'MODELO DE 9o. GRADO'!C7</f>
        <v>1.07</v>
      </c>
      <c r="D7" s="4">
        <f>'MODELO DE 9o. GRADO'!D7</f>
        <v>1.07</v>
      </c>
      <c r="E7" s="43">
        <f>'MODELO DE 9o. GRADO'!E7</f>
        <v>149.66999999999999</v>
      </c>
      <c r="F7" s="20" t="e">
        <f t="shared" ca="1" si="13"/>
        <v>#NAME?</v>
      </c>
      <c r="G7" s="20" t="e">
        <f t="shared" ca="1" si="14"/>
        <v>#NAME?</v>
      </c>
      <c r="H7" s="20" t="e">
        <f t="shared" ca="1" si="15"/>
        <v>#NAME?</v>
      </c>
      <c r="I7" s="20" t="e">
        <f t="shared" ca="1" si="16"/>
        <v>#NAME?</v>
      </c>
      <c r="J7" s="20" t="e">
        <f t="shared" ca="1" si="17"/>
        <v>#NAME?</v>
      </c>
      <c r="K7" s="20" t="e">
        <f t="shared" ca="1" si="18"/>
        <v>#NAME?</v>
      </c>
      <c r="L7" s="20" t="e">
        <f t="shared" ca="1" si="19"/>
        <v>#NAME?</v>
      </c>
      <c r="M7" s="20" t="e">
        <f t="shared" ca="1" si="20"/>
        <v>#NAME?</v>
      </c>
      <c r="N7" s="20" t="e">
        <f t="shared" ca="1" si="21"/>
        <v>#NAME?</v>
      </c>
      <c r="P7" s="21">
        <f t="shared" si="22"/>
        <v>3.3799322757325352</v>
      </c>
      <c r="Q7" s="21">
        <f t="shared" si="22"/>
        <v>3.1588152109649861</v>
      </c>
      <c r="R7" s="21">
        <f t="shared" si="22"/>
        <v>2.9521637485654075</v>
      </c>
      <c r="S7" s="21">
        <f t="shared" si="22"/>
        <v>2.7590315407153345</v>
      </c>
      <c r="T7" s="21">
        <f t="shared" si="22"/>
        <v>2.5785341502012469</v>
      </c>
      <c r="U7" s="21">
        <f t="shared" si="22"/>
        <v>2.4098450001880813</v>
      </c>
      <c r="V7" s="21">
        <f t="shared" si="22"/>
        <v>2.2521915889608235</v>
      </c>
      <c r="W7" s="21">
        <f t="shared" si="22"/>
        <v>2.1048519522998355</v>
      </c>
      <c r="X7" s="21">
        <f t="shared" si="22"/>
        <v>1.9671513572895656</v>
      </c>
      <c r="Y7" s="21">
        <f t="shared" si="22"/>
        <v>1.8384592124201549</v>
      </c>
      <c r="Z7" s="21">
        <f t="shared" si="22"/>
        <v>1.7181861798319202</v>
      </c>
      <c r="AA7" s="21">
        <f t="shared" si="22"/>
        <v>1.6057814764784302</v>
      </c>
      <c r="AB7" s="21">
        <f t="shared" si="22"/>
        <v>1.5007303518490001</v>
      </c>
      <c r="AC7" s="21">
        <f t="shared" si="22"/>
        <v>1.4025517307000002</v>
      </c>
      <c r="AD7" s="21">
        <f t="shared" si="22"/>
        <v>1.31079601</v>
      </c>
      <c r="AE7" s="21">
        <f t="shared" si="22"/>
        <v>1.2250430000000001</v>
      </c>
      <c r="AF7" s="21">
        <f t="shared" si="23"/>
        <v>1.1449</v>
      </c>
      <c r="AG7" s="32">
        <f t="shared" ref="AG7:AG15" si="41">C7</f>
        <v>1.07</v>
      </c>
      <c r="AH7" s="21">
        <f t="shared" si="24"/>
        <v>1</v>
      </c>
      <c r="AI7" s="22"/>
      <c r="AJ7" s="3">
        <f t="shared" si="25"/>
        <v>275.16219032292457</v>
      </c>
      <c r="AK7" s="3">
        <f t="shared" si="25"/>
        <v>257.16092553544348</v>
      </c>
      <c r="AL7" s="3">
        <f t="shared" si="25"/>
        <v>240.33731358452661</v>
      </c>
      <c r="AM7" s="3">
        <f t="shared" si="25"/>
        <v>224.61431176123983</v>
      </c>
      <c r="AN7" s="3">
        <f t="shared" si="25"/>
        <v>209.91991753386901</v>
      </c>
      <c r="AO7" s="3">
        <f t="shared" si="25"/>
        <v>196.18683881669998</v>
      </c>
      <c r="AP7" s="3">
        <f t="shared" si="25"/>
        <v>183.35218581000001</v>
      </c>
      <c r="AQ7" s="3">
        <f t="shared" si="25"/>
        <v>171.35718299999999</v>
      </c>
      <c r="AR7" s="3">
        <f t="shared" si="25"/>
        <v>160.14689999999999</v>
      </c>
      <c r="AS7" s="3">
        <f t="shared" si="26"/>
        <v>149.66999999999999</v>
      </c>
      <c r="AU7" s="15">
        <f>$W$5</f>
        <v>15535556882873.059</v>
      </c>
      <c r="AV7" s="15">
        <f>$X$5</f>
        <v>1030519435105.9657</v>
      </c>
      <c r="AW7" s="15">
        <f>$Y$5</f>
        <v>68848950316.716461</v>
      </c>
      <c r="AX7" s="15">
        <f>$Z$5</f>
        <v>4641842510.9614477</v>
      </c>
      <c r="AY7" s="15">
        <f>$AA$5</f>
        <v>316660226.45608515</v>
      </c>
      <c r="AZ7" s="15">
        <f>$AB$5</f>
        <v>21941199.197171364</v>
      </c>
      <c r="BA7" s="15">
        <f>$AC$5</f>
        <v>1552966.273971956</v>
      </c>
      <c r="BB7" s="3">
        <f>$AD$5</f>
        <v>113297.38475318</v>
      </c>
      <c r="BC7" s="3">
        <f>$AE$5</f>
        <v>8653.5311359999996</v>
      </c>
      <c r="BD7" s="3">
        <f>$AF$5</f>
        <v>713.20219999999995</v>
      </c>
      <c r="BF7" s="54">
        <f>$AQ$5</f>
        <v>198018.911272</v>
      </c>
      <c r="BG7" s="15">
        <f>$X$5</f>
        <v>1030519435105.9657</v>
      </c>
      <c r="BH7" s="15">
        <f>$Y$5</f>
        <v>68848950316.716461</v>
      </c>
      <c r="BI7" s="15">
        <f>$Z$5</f>
        <v>4641842510.9614477</v>
      </c>
      <c r="BJ7" s="15">
        <f>$AA$5</f>
        <v>316660226.45608515</v>
      </c>
      <c r="BK7" s="15">
        <f>$AB$5</f>
        <v>21941199.197171364</v>
      </c>
      <c r="BL7" s="15">
        <f>$AC$5</f>
        <v>1552966.273971956</v>
      </c>
      <c r="BM7" s="3">
        <f>$AD$5</f>
        <v>113297.38475318</v>
      </c>
      <c r="BN7" s="3">
        <f>$AE$5</f>
        <v>8653.5311359999996</v>
      </c>
      <c r="BO7" s="3">
        <f>$AF$5</f>
        <v>713.20219999999995</v>
      </c>
      <c r="BQ7" s="15">
        <f>$W$5</f>
        <v>15535556882873.059</v>
      </c>
      <c r="BR7" s="54">
        <f>$AQ$5</f>
        <v>198018.911272</v>
      </c>
      <c r="BS7" s="15">
        <f>$Y$5</f>
        <v>68848950316.716461</v>
      </c>
      <c r="BT7" s="15">
        <f>$Z$5</f>
        <v>4641842510.9614477</v>
      </c>
      <c r="BU7" s="15">
        <f>$AA$5</f>
        <v>316660226.45608515</v>
      </c>
      <c r="BV7" s="15">
        <f>$AB$5</f>
        <v>21941199.197171364</v>
      </c>
      <c r="BW7" s="15">
        <f>$AC$5</f>
        <v>1552966.273971956</v>
      </c>
      <c r="BX7" s="3">
        <f>$AD$5</f>
        <v>113297.38475318</v>
      </c>
      <c r="BY7" s="3">
        <f>$AE$5</f>
        <v>8653.5311359999996</v>
      </c>
      <c r="BZ7" s="3">
        <f>$AF$5</f>
        <v>713.20219999999995</v>
      </c>
      <c r="CB7" s="15">
        <f>$W$5</f>
        <v>15535556882873.059</v>
      </c>
      <c r="CC7" s="53">
        <f>$X$5</f>
        <v>1030519435105.9657</v>
      </c>
      <c r="CD7" s="54">
        <f>$AQ$5</f>
        <v>198018.911272</v>
      </c>
      <c r="CE7" s="15">
        <f>$Z$5</f>
        <v>4641842510.9614477</v>
      </c>
      <c r="CF7" s="15">
        <f>$AA$5</f>
        <v>316660226.45608515</v>
      </c>
      <c r="CG7" s="15">
        <f>$AB$5</f>
        <v>21941199.197171364</v>
      </c>
      <c r="CH7" s="15">
        <f>$AC$5</f>
        <v>1552966.273971956</v>
      </c>
      <c r="CI7" s="3">
        <f>$AD$5</f>
        <v>113297.38475318</v>
      </c>
      <c r="CJ7" s="3">
        <f>$AE$5</f>
        <v>8653.5311359999996</v>
      </c>
      <c r="CK7" s="3">
        <f>$AF$5</f>
        <v>713.20219999999995</v>
      </c>
      <c r="CM7" s="15">
        <f>$W$5</f>
        <v>15535556882873.059</v>
      </c>
      <c r="CN7" s="15">
        <f>$X$5</f>
        <v>1030519435105.9657</v>
      </c>
      <c r="CO7" s="15">
        <f>$Y$5</f>
        <v>68848950316.716461</v>
      </c>
      <c r="CP7" s="54">
        <f>$AQ$5</f>
        <v>198018.911272</v>
      </c>
      <c r="CQ7" s="15">
        <f>$AA$5</f>
        <v>316660226.45608515</v>
      </c>
      <c r="CR7" s="15">
        <f>$AB$5</f>
        <v>21941199.197171364</v>
      </c>
      <c r="CS7" s="15">
        <f>$AC$5</f>
        <v>1552966.273971956</v>
      </c>
      <c r="CT7" s="3">
        <f>$AD$5</f>
        <v>113297.38475318</v>
      </c>
      <c r="CU7" s="3">
        <f>$AE$5</f>
        <v>8653.5311359999996</v>
      </c>
      <c r="CV7" s="3">
        <f>$AF$5</f>
        <v>713.20219999999995</v>
      </c>
      <c r="CX7" s="15">
        <f>$W$5</f>
        <v>15535556882873.059</v>
      </c>
      <c r="CY7" s="15">
        <f>$X$5</f>
        <v>1030519435105.9657</v>
      </c>
      <c r="CZ7" s="15">
        <f>$Y$5</f>
        <v>68848950316.716461</v>
      </c>
      <c r="DA7" s="15">
        <f>$Z$5</f>
        <v>4641842510.9614477</v>
      </c>
      <c r="DB7" s="54">
        <f>$AQ$5</f>
        <v>198018.911272</v>
      </c>
      <c r="DC7" s="15">
        <f>$AB$5</f>
        <v>21941199.197171364</v>
      </c>
      <c r="DD7" s="15">
        <f>$AC$5</f>
        <v>1552966.273971956</v>
      </c>
      <c r="DE7" s="3">
        <f>$AD$5</f>
        <v>113297.38475318</v>
      </c>
      <c r="DF7" s="3">
        <f>$AE$5</f>
        <v>8653.5311359999996</v>
      </c>
      <c r="DG7" s="3">
        <f>$AF$5</f>
        <v>713.20219999999995</v>
      </c>
      <c r="DI7" s="15">
        <f>$W$5</f>
        <v>15535556882873.059</v>
      </c>
      <c r="DJ7" s="15">
        <f>$X$5</f>
        <v>1030519435105.9657</v>
      </c>
      <c r="DK7" s="15">
        <f>$Y$5</f>
        <v>68848950316.716461</v>
      </c>
      <c r="DL7" s="15">
        <f>$Z$5</f>
        <v>4641842510.9614477</v>
      </c>
      <c r="DM7" s="15">
        <f>$AA$5</f>
        <v>316660226.45608515</v>
      </c>
      <c r="DN7" s="54">
        <f>$AQ$5</f>
        <v>198018.911272</v>
      </c>
      <c r="DO7" s="15">
        <f>$AC$5</f>
        <v>1552966.273971956</v>
      </c>
      <c r="DP7" s="3">
        <f>$AD$5</f>
        <v>113297.38475318</v>
      </c>
      <c r="DQ7" s="3">
        <f>$AE$5</f>
        <v>8653.5311359999996</v>
      </c>
      <c r="DR7" s="3">
        <f>$AF$5</f>
        <v>713.20219999999995</v>
      </c>
      <c r="DT7" s="15">
        <f>$W$5</f>
        <v>15535556882873.059</v>
      </c>
      <c r="DU7" s="15">
        <f>$X$5</f>
        <v>1030519435105.9657</v>
      </c>
      <c r="DV7" s="15">
        <f>$Y$5</f>
        <v>68848950316.716461</v>
      </c>
      <c r="DW7" s="15">
        <f>$Z$5</f>
        <v>4641842510.9614477</v>
      </c>
      <c r="DX7" s="15">
        <f>$AA$5</f>
        <v>316660226.45608515</v>
      </c>
      <c r="DY7" s="15">
        <f>$AB$5</f>
        <v>21941199.197171364</v>
      </c>
      <c r="DZ7" s="54">
        <f>$AQ$5</f>
        <v>198018.911272</v>
      </c>
      <c r="EA7" s="3">
        <f>$AD$5</f>
        <v>113297.38475318</v>
      </c>
      <c r="EB7" s="3">
        <f>$AE$5</f>
        <v>8653.5311359999996</v>
      </c>
      <c r="EC7" s="3">
        <f>$AF$5</f>
        <v>713.20219999999995</v>
      </c>
      <c r="EE7" s="15">
        <f>$W$5</f>
        <v>15535556882873.059</v>
      </c>
      <c r="EF7" s="15">
        <f>$X$5</f>
        <v>1030519435105.9657</v>
      </c>
      <c r="EG7" s="15">
        <f>$Y$5</f>
        <v>68848950316.716461</v>
      </c>
      <c r="EH7" s="15">
        <f>$Z$5</f>
        <v>4641842510.9614477</v>
      </c>
      <c r="EI7" s="15">
        <f>$AA$5</f>
        <v>316660226.45608515</v>
      </c>
      <c r="EJ7" s="15">
        <f>$AB$5</f>
        <v>21941199.197171364</v>
      </c>
      <c r="EK7" s="15">
        <f>$AC$5</f>
        <v>1552966.273971956</v>
      </c>
      <c r="EL7" s="54">
        <f>$AQ$5</f>
        <v>198018.911272</v>
      </c>
      <c r="EM7" s="3">
        <f>$AE$5</f>
        <v>8653.5311359999996</v>
      </c>
      <c r="EN7" s="3">
        <f>$AF$5</f>
        <v>713.20219999999995</v>
      </c>
      <c r="EP7" s="15">
        <f>$W$5</f>
        <v>15535556882873.059</v>
      </c>
      <c r="EQ7" s="15">
        <f>$X$5</f>
        <v>1030519435105.9657</v>
      </c>
      <c r="ER7" s="15">
        <f>$Y$5</f>
        <v>68848950316.716461</v>
      </c>
      <c r="ES7" s="15">
        <f>$Z$5</f>
        <v>4641842510.9614477</v>
      </c>
      <c r="ET7" s="15">
        <f>$AA$5</f>
        <v>316660226.45608515</v>
      </c>
      <c r="EU7" s="15">
        <f>$AB$5</f>
        <v>21941199.197171364</v>
      </c>
      <c r="EV7" s="15">
        <f>$AC$5</f>
        <v>1552966.273971956</v>
      </c>
      <c r="EW7" s="3">
        <f>$AD$5</f>
        <v>113297.38475318</v>
      </c>
      <c r="EX7" s="54">
        <f>$AQ$5</f>
        <v>198018.911272</v>
      </c>
      <c r="EY7" s="3">
        <f>$AF$5</f>
        <v>713.20219999999995</v>
      </c>
      <c r="FA7" s="15">
        <f>$W$5</f>
        <v>15535556882873.059</v>
      </c>
      <c r="FB7" s="15">
        <f>$X$5</f>
        <v>1030519435105.9657</v>
      </c>
      <c r="FC7" s="15">
        <f>$Y$5</f>
        <v>68848950316.716461</v>
      </c>
      <c r="FD7" s="15">
        <f>$Z$5</f>
        <v>4641842510.9614477</v>
      </c>
      <c r="FE7" s="15">
        <f>$AA$5</f>
        <v>316660226.45608515</v>
      </c>
      <c r="FF7" s="15">
        <f>$AB$5</f>
        <v>21941199.197171364</v>
      </c>
      <c r="FG7" s="15">
        <f>$AC$5</f>
        <v>1552966.273971956</v>
      </c>
      <c r="FH7" s="3">
        <f>$AD$5</f>
        <v>113297.38475318</v>
      </c>
      <c r="FI7" s="3">
        <f>$AE$5</f>
        <v>8653.5311359999996</v>
      </c>
      <c r="FJ7" s="54">
        <f>$AQ$5</f>
        <v>198018.911272</v>
      </c>
      <c r="FW7" s="6"/>
      <c r="FX7" s="3" t="e">
        <f ca="1">EV4/BA4</f>
        <v>#NAME?</v>
      </c>
      <c r="FZ7" s="6"/>
      <c r="GA7" s="3" t="e">
        <f ca="1">FF4/AZ4</f>
        <v>#NAME?</v>
      </c>
      <c r="GD7" s="3" t="e">
        <f ca="1">ET4/AY4</f>
        <v>#NAME?</v>
      </c>
      <c r="GG7" s="3" t="e">
        <f ca="1">EH4/AX4</f>
        <v>#NAME?</v>
      </c>
      <c r="GJ7" s="3" t="e">
        <f ca="1">DV4/AW4</f>
        <v>#NAME?</v>
      </c>
      <c r="GM7" s="3" t="e">
        <f ca="1">DJ4/AV4</f>
        <v>#NAME?</v>
      </c>
      <c r="GP7" s="3" t="e">
        <f ca="1">CX4/AU4</f>
        <v>#NAME?</v>
      </c>
      <c r="GS7" s="3" t="e">
        <f t="shared" ca="1" si="27"/>
        <v>#NAME?</v>
      </c>
      <c r="GT7" s="3" t="e">
        <f t="shared" ca="1" si="28"/>
        <v>#NAME?</v>
      </c>
      <c r="GU7" s="3" t="e">
        <f t="shared" ca="1" si="29"/>
        <v>#NAME?</v>
      </c>
      <c r="GV7" s="3" t="e">
        <f t="shared" ca="1" si="30"/>
        <v>#NAME?</v>
      </c>
      <c r="GW7" s="3" t="e">
        <f t="shared" ca="1" si="31"/>
        <v>#NAME?</v>
      </c>
      <c r="GX7" s="3" t="e">
        <f t="shared" ca="1" si="32"/>
        <v>#NAME?</v>
      </c>
      <c r="GY7" s="3" t="e">
        <f t="shared" ca="1" si="33"/>
        <v>#NAME?</v>
      </c>
      <c r="GZ7" s="3" t="e">
        <f t="shared" ca="1" si="34"/>
        <v>#NAME?</v>
      </c>
      <c r="HA7" s="3" t="e">
        <f t="shared" ca="1" si="35"/>
        <v>#NAME?</v>
      </c>
      <c r="HB7" s="3">
        <f t="shared" ref="HB7:HB14" si="42">POWER(AS7-$HB$5,2)</f>
        <v>3162.0628160493825</v>
      </c>
      <c r="HD7" s="17">
        <f>$D$7</f>
        <v>1.07</v>
      </c>
      <c r="HE7" s="23" t="e">
        <f t="shared" ca="1" si="36"/>
        <v>#NAME?</v>
      </c>
      <c r="HF7" s="23" t="e">
        <f t="shared" ca="1" si="36"/>
        <v>#NAME?</v>
      </c>
      <c r="HG7" s="23" t="e">
        <f t="shared" ca="1" si="36"/>
        <v>#NAME?</v>
      </c>
      <c r="HH7" s="23" t="e">
        <f t="shared" ca="1" si="36"/>
        <v>#NAME?</v>
      </c>
      <c r="HI7" s="23" t="e">
        <f t="shared" ca="1" si="36"/>
        <v>#NAME?</v>
      </c>
      <c r="HJ7" s="23" t="e">
        <f t="shared" ca="1" si="36"/>
        <v>#NAME?</v>
      </c>
      <c r="HK7" s="23" t="e">
        <f t="shared" ca="1" si="36"/>
        <v>#NAME?</v>
      </c>
      <c r="HL7" s="23" t="e">
        <f t="shared" ca="1" si="36"/>
        <v>#NAME?</v>
      </c>
      <c r="HM7" s="23" t="e">
        <f t="shared" ca="1" si="36"/>
        <v>#NAME?</v>
      </c>
      <c r="HO7" s="17">
        <f>$D$7</f>
        <v>1.07</v>
      </c>
      <c r="HP7" s="24" t="e">
        <f t="shared" ref="HP7:HP13" ca="1" si="43">HE7/MAX(HE7:HM7)</f>
        <v>#NAME?</v>
      </c>
      <c r="HQ7" s="24" t="e">
        <f t="shared" ref="HQ7:HQ13" ca="1" si="44">HF7/MAX(HE7:HM7)</f>
        <v>#NAME?</v>
      </c>
      <c r="HR7" s="24" t="e">
        <f t="shared" ref="HR7:HR13" ca="1" si="45">HG7/MAX(HE7:HM7)</f>
        <v>#NAME?</v>
      </c>
      <c r="HS7" s="24" t="e">
        <f t="shared" ref="HS7:HS13" ca="1" si="46">HH7/MAX(HE7:HM7)</f>
        <v>#NAME?</v>
      </c>
      <c r="HT7" s="24" t="e">
        <f t="shared" ref="HT7:HT13" ca="1" si="47">HI7/MAX(HE7:HM7)</f>
        <v>#NAME?</v>
      </c>
      <c r="HU7" s="24" t="e">
        <f t="shared" ref="HU7:HU13" ca="1" si="48">HJ7/MAX(HE7:HM7)</f>
        <v>#NAME?</v>
      </c>
      <c r="HV7" s="24" t="e">
        <f t="shared" ref="HV7:HV13" ca="1" si="49">HK7/MAX(HE7:HM7)</f>
        <v>#NAME?</v>
      </c>
      <c r="HW7" s="24" t="e">
        <f t="shared" ref="HW7:HW13" ca="1" si="50">HL7/MAX(HE7:HM7)</f>
        <v>#NAME?</v>
      </c>
      <c r="HX7" s="24" t="e">
        <f t="shared" ref="HX7:HX13" ca="1" si="51">HM7/MAX(HE7:HM7)</f>
        <v>#NAME?</v>
      </c>
      <c r="HZ7" s="17">
        <f>$D$7</f>
        <v>1.07</v>
      </c>
      <c r="IA7" s="24" t="e">
        <f t="shared" ca="1" si="37"/>
        <v>#NAME?</v>
      </c>
      <c r="IB7" s="24" t="e">
        <f t="shared" ca="1" si="37"/>
        <v>#NAME?</v>
      </c>
      <c r="IC7" s="24" t="e">
        <f t="shared" ca="1" si="37"/>
        <v>#NAME?</v>
      </c>
      <c r="ID7" s="24" t="e">
        <f t="shared" ca="1" si="37"/>
        <v>#NAME?</v>
      </c>
      <c r="IE7" s="24" t="e">
        <f t="shared" ca="1" si="37"/>
        <v>#NAME?</v>
      </c>
      <c r="IF7" s="24" t="e">
        <f t="shared" ca="1" si="37"/>
        <v>#NAME?</v>
      </c>
      <c r="IG7" s="24" t="e">
        <f t="shared" ca="1" si="37"/>
        <v>#NAME?</v>
      </c>
      <c r="IH7" s="24" t="e">
        <f t="shared" ca="1" si="37"/>
        <v>#NAME?</v>
      </c>
      <c r="II7" s="24" t="e">
        <f t="shared" ca="1" si="37"/>
        <v>#NAME?</v>
      </c>
      <c r="IK7" s="17">
        <f>$D$7</f>
        <v>1.07</v>
      </c>
      <c r="IL7" s="24" t="e">
        <f t="shared" ref="IL7:IL13" ca="1" si="52">IF(AND(HP7&gt;75%,HP7&lt;1),HP7*IA7,0)</f>
        <v>#NAME?</v>
      </c>
      <c r="IM7" s="24" t="e">
        <f t="shared" ca="1" si="38"/>
        <v>#NAME?</v>
      </c>
      <c r="IN7" s="24" t="e">
        <f t="shared" ca="1" si="38"/>
        <v>#NAME?</v>
      </c>
      <c r="IO7" s="24" t="e">
        <f t="shared" ca="1" si="38"/>
        <v>#NAME?</v>
      </c>
      <c r="IP7" s="24" t="e">
        <f t="shared" ca="1" si="38"/>
        <v>#NAME?</v>
      </c>
      <c r="IQ7" s="24" t="e">
        <f t="shared" ca="1" si="38"/>
        <v>#NAME?</v>
      </c>
      <c r="IR7" s="24" t="e">
        <f t="shared" ca="1" si="38"/>
        <v>#NAME?</v>
      </c>
      <c r="IS7" s="24" t="e">
        <f t="shared" ca="1" si="38"/>
        <v>#NAME?</v>
      </c>
      <c r="IT7" s="24" t="e">
        <f t="shared" ca="1" si="38"/>
        <v>#NAME?</v>
      </c>
      <c r="IV7" s="17">
        <f>$D$7</f>
        <v>1.07</v>
      </c>
      <c r="IW7" s="24">
        <f t="shared" ref="IW7:IW13" ca="1" si="53">IFERROR(IL7/SUM($IL7:$IT7),0)</f>
        <v>0</v>
      </c>
      <c r="IX7" s="24">
        <f t="shared" ca="1" si="39"/>
        <v>0</v>
      </c>
      <c r="IY7" s="24">
        <f t="shared" ca="1" si="39"/>
        <v>0</v>
      </c>
      <c r="IZ7" s="24">
        <f t="shared" ca="1" si="39"/>
        <v>0</v>
      </c>
      <c r="JA7" s="24">
        <f t="shared" ca="1" si="39"/>
        <v>0</v>
      </c>
      <c r="JB7" s="24">
        <f t="shared" ca="1" si="39"/>
        <v>0</v>
      </c>
      <c r="JC7" s="24">
        <f t="shared" ca="1" si="39"/>
        <v>0</v>
      </c>
      <c r="JD7" s="24">
        <f t="shared" ca="1" si="39"/>
        <v>0</v>
      </c>
      <c r="JE7" s="24">
        <f t="shared" ca="1" si="39"/>
        <v>0</v>
      </c>
    </row>
    <row r="8" spans="1:265" ht="15">
      <c r="A8" s="33">
        <f>COUNT($D$6:D8)/$B$4*$B$1</f>
        <v>3</v>
      </c>
      <c r="B8" s="3">
        <f t="shared" si="40"/>
        <v>3</v>
      </c>
      <c r="C8" s="3">
        <f>'MODELO DE 9o. GRADO'!C8</f>
        <v>2.31</v>
      </c>
      <c r="D8" s="4">
        <f>'MODELO DE 9o. GRADO'!D8</f>
        <v>2.31</v>
      </c>
      <c r="E8" s="43">
        <f>'MODELO DE 9o. GRADO'!E8</f>
        <v>151.72</v>
      </c>
      <c r="F8" s="20" t="e">
        <f t="shared" ca="1" si="13"/>
        <v>#NAME?</v>
      </c>
      <c r="G8" s="20" t="e">
        <f t="shared" ca="1" si="14"/>
        <v>#NAME?</v>
      </c>
      <c r="H8" s="20" t="e">
        <f t="shared" ca="1" si="15"/>
        <v>#NAME?</v>
      </c>
      <c r="I8" s="20" t="e">
        <f t="shared" ca="1" si="16"/>
        <v>#NAME?</v>
      </c>
      <c r="J8" s="20" t="e">
        <f t="shared" ca="1" si="17"/>
        <v>#NAME?</v>
      </c>
      <c r="K8" s="20" t="e">
        <f t="shared" ca="1" si="18"/>
        <v>#NAME?</v>
      </c>
      <c r="L8" s="20" t="e">
        <f t="shared" ca="1" si="19"/>
        <v>#NAME?</v>
      </c>
      <c r="M8" s="20" t="e">
        <f t="shared" ca="1" si="20"/>
        <v>#NAME?</v>
      </c>
      <c r="N8" s="20" t="e">
        <f t="shared" ca="1" si="21"/>
        <v>#NAME?</v>
      </c>
      <c r="P8" s="21">
        <f t="shared" si="22"/>
        <v>3507645.0403961972</v>
      </c>
      <c r="Q8" s="21">
        <f t="shared" si="22"/>
        <v>1518461.0564485702</v>
      </c>
      <c r="R8" s="21">
        <f t="shared" si="22"/>
        <v>657342.44867903471</v>
      </c>
      <c r="S8" s="21">
        <f t="shared" si="22"/>
        <v>284563.83059698477</v>
      </c>
      <c r="T8" s="21">
        <f t="shared" si="22"/>
        <v>123187.80545324013</v>
      </c>
      <c r="U8" s="21">
        <f t="shared" si="22"/>
        <v>53328.054308761966</v>
      </c>
      <c r="V8" s="21">
        <f t="shared" si="22"/>
        <v>23085.737796000853</v>
      </c>
      <c r="W8" s="21">
        <f t="shared" si="22"/>
        <v>9993.8258857146539</v>
      </c>
      <c r="X8" s="21">
        <f t="shared" si="22"/>
        <v>4326.3315522574258</v>
      </c>
      <c r="Y8" s="21">
        <f t="shared" si="22"/>
        <v>1872.8708018430416</v>
      </c>
      <c r="Z8" s="21">
        <f t="shared" si="22"/>
        <v>810.76658088443355</v>
      </c>
      <c r="AA8" s="21">
        <f t="shared" si="22"/>
        <v>350.98120384607518</v>
      </c>
      <c r="AB8" s="21">
        <f t="shared" si="22"/>
        <v>151.93991508488099</v>
      </c>
      <c r="AC8" s="21">
        <f t="shared" si="22"/>
        <v>65.774855015100002</v>
      </c>
      <c r="AD8" s="21">
        <f t="shared" si="22"/>
        <v>28.473963210000001</v>
      </c>
      <c r="AE8" s="21">
        <f t="shared" si="22"/>
        <v>12.326391000000001</v>
      </c>
      <c r="AF8" s="21">
        <f t="shared" si="23"/>
        <v>5.3361000000000001</v>
      </c>
      <c r="AG8" s="32">
        <f t="shared" si="41"/>
        <v>2.31</v>
      </c>
      <c r="AH8" s="21">
        <f t="shared" si="24"/>
        <v>1</v>
      </c>
      <c r="AI8" s="22"/>
      <c r="AJ8" s="3">
        <f t="shared" si="25"/>
        <v>284151.95805562625</v>
      </c>
      <c r="AK8" s="3">
        <f t="shared" si="25"/>
        <v>123009.50565178625</v>
      </c>
      <c r="AL8" s="3">
        <f t="shared" si="25"/>
        <v>53250.868247526523</v>
      </c>
      <c r="AM8" s="3">
        <f t="shared" si="25"/>
        <v>23052.323916678146</v>
      </c>
      <c r="AN8" s="3">
        <f t="shared" si="25"/>
        <v>9979.3610028909716</v>
      </c>
      <c r="AO8" s="3">
        <f t="shared" si="25"/>
        <v>4320.0696982212003</v>
      </c>
      <c r="AP8" s="3">
        <f t="shared" si="25"/>
        <v>1870.1600425200002</v>
      </c>
      <c r="AQ8" s="3">
        <f t="shared" si="25"/>
        <v>809.59309199999996</v>
      </c>
      <c r="AR8" s="3">
        <f t="shared" si="25"/>
        <v>350.47320000000002</v>
      </c>
      <c r="AS8" s="3">
        <f t="shared" si="26"/>
        <v>151.72</v>
      </c>
      <c r="AU8" s="15">
        <f>$V$5</f>
        <v>235549623954633.03</v>
      </c>
      <c r="AV8" s="15">
        <f>$W$5</f>
        <v>15535556882873.059</v>
      </c>
      <c r="AW8" s="15">
        <f>$X$5</f>
        <v>1030519435105.9657</v>
      </c>
      <c r="AX8" s="15">
        <f>$Y$5</f>
        <v>68848950316.716461</v>
      </c>
      <c r="AY8" s="15">
        <f>$Z$5</f>
        <v>4641842510.9614477</v>
      </c>
      <c r="AZ8" s="15">
        <f>$AA$5</f>
        <v>316660226.45608515</v>
      </c>
      <c r="BA8" s="15">
        <f>$AB$5</f>
        <v>21941199.197171364</v>
      </c>
      <c r="BB8" s="15">
        <f>$AC$5</f>
        <v>1552966.273971956</v>
      </c>
      <c r="BC8" s="15">
        <f>$AD$5</f>
        <v>113297.38475318</v>
      </c>
      <c r="BD8" s="15">
        <f>$AE$5</f>
        <v>8653.5311359999996</v>
      </c>
      <c r="BF8" s="54">
        <f>$AP$5</f>
        <v>2497330.0248805601</v>
      </c>
      <c r="BG8" s="15">
        <f>$W$5</f>
        <v>15535556882873.059</v>
      </c>
      <c r="BH8" s="15">
        <f>$X$5</f>
        <v>1030519435105.9657</v>
      </c>
      <c r="BI8" s="15">
        <f>$Y$5</f>
        <v>68848950316.716461</v>
      </c>
      <c r="BJ8" s="15">
        <f>$Z$5</f>
        <v>4641842510.9614477</v>
      </c>
      <c r="BK8" s="15">
        <f>$AA$5</f>
        <v>316660226.45608515</v>
      </c>
      <c r="BL8" s="15">
        <f>$AB$5</f>
        <v>21941199.197171364</v>
      </c>
      <c r="BM8" s="15">
        <f>$AC$5</f>
        <v>1552966.273971956</v>
      </c>
      <c r="BN8" s="15">
        <f>$AD$5</f>
        <v>113297.38475318</v>
      </c>
      <c r="BO8" s="15">
        <f>$AE$5</f>
        <v>8653.5311359999996</v>
      </c>
      <c r="BQ8" s="15">
        <f>$V$5</f>
        <v>235549623954633.03</v>
      </c>
      <c r="BR8" s="54">
        <f>$AP$5</f>
        <v>2497330.0248805601</v>
      </c>
      <c r="BS8" s="15">
        <f>$X$5</f>
        <v>1030519435105.9657</v>
      </c>
      <c r="BT8" s="15">
        <f>$Y$5</f>
        <v>68848950316.716461</v>
      </c>
      <c r="BU8" s="15">
        <f>$Z$5</f>
        <v>4641842510.9614477</v>
      </c>
      <c r="BV8" s="15">
        <f>$AA$5</f>
        <v>316660226.45608515</v>
      </c>
      <c r="BW8" s="15">
        <f>$AB$5</f>
        <v>21941199.197171364</v>
      </c>
      <c r="BX8" s="15">
        <f>$AC$5</f>
        <v>1552966.273971956</v>
      </c>
      <c r="BY8" s="15">
        <f>$AD$5</f>
        <v>113297.38475318</v>
      </c>
      <c r="BZ8" s="15">
        <f>$AE$5</f>
        <v>8653.5311359999996</v>
      </c>
      <c r="CB8" s="15">
        <f>$V$5</f>
        <v>235549623954633.03</v>
      </c>
      <c r="CC8" s="53">
        <f>$W$5</f>
        <v>15535556882873.059</v>
      </c>
      <c r="CD8" s="54">
        <f>$AP$5</f>
        <v>2497330.0248805601</v>
      </c>
      <c r="CE8" s="15">
        <f>$Y$5</f>
        <v>68848950316.716461</v>
      </c>
      <c r="CF8" s="15">
        <f>$Z$5</f>
        <v>4641842510.9614477</v>
      </c>
      <c r="CG8" s="15">
        <f>$AA$5</f>
        <v>316660226.45608515</v>
      </c>
      <c r="CH8" s="15">
        <f>$AB$5</f>
        <v>21941199.197171364</v>
      </c>
      <c r="CI8" s="15">
        <f>$AC$5</f>
        <v>1552966.273971956</v>
      </c>
      <c r="CJ8" s="15">
        <f>$AD$5</f>
        <v>113297.38475318</v>
      </c>
      <c r="CK8" s="15">
        <f>$AE$5</f>
        <v>8653.5311359999996</v>
      </c>
      <c r="CM8" s="15">
        <f>$V$5</f>
        <v>235549623954633.03</v>
      </c>
      <c r="CN8" s="15">
        <f>$W$5</f>
        <v>15535556882873.059</v>
      </c>
      <c r="CO8" s="15">
        <f>$X$5</f>
        <v>1030519435105.9657</v>
      </c>
      <c r="CP8" s="54">
        <f>$AP$5</f>
        <v>2497330.0248805601</v>
      </c>
      <c r="CQ8" s="15">
        <f>$Z$5</f>
        <v>4641842510.9614477</v>
      </c>
      <c r="CR8" s="15">
        <f>$AA$5</f>
        <v>316660226.45608515</v>
      </c>
      <c r="CS8" s="15">
        <f>$AB$5</f>
        <v>21941199.197171364</v>
      </c>
      <c r="CT8" s="15">
        <f>$AC$5</f>
        <v>1552966.273971956</v>
      </c>
      <c r="CU8" s="15">
        <f>$AD$5</f>
        <v>113297.38475318</v>
      </c>
      <c r="CV8" s="15">
        <f>$AE$5</f>
        <v>8653.5311359999996</v>
      </c>
      <c r="CX8" s="15">
        <f>$V$5</f>
        <v>235549623954633.03</v>
      </c>
      <c r="CY8" s="15">
        <f>$W$5</f>
        <v>15535556882873.059</v>
      </c>
      <c r="CZ8" s="15">
        <f>$X$5</f>
        <v>1030519435105.9657</v>
      </c>
      <c r="DA8" s="15">
        <f>$Y$5</f>
        <v>68848950316.716461</v>
      </c>
      <c r="DB8" s="54">
        <f>$AP$5</f>
        <v>2497330.0248805601</v>
      </c>
      <c r="DC8" s="15">
        <f>$AA$5</f>
        <v>316660226.45608515</v>
      </c>
      <c r="DD8" s="15">
        <f>$AB$5</f>
        <v>21941199.197171364</v>
      </c>
      <c r="DE8" s="15">
        <f>$AC$5</f>
        <v>1552966.273971956</v>
      </c>
      <c r="DF8" s="15">
        <f>$AD$5</f>
        <v>113297.38475318</v>
      </c>
      <c r="DG8" s="15">
        <f>$AE$5</f>
        <v>8653.5311359999996</v>
      </c>
      <c r="DI8" s="15">
        <f>$V$5</f>
        <v>235549623954633.03</v>
      </c>
      <c r="DJ8" s="15">
        <f>$W$5</f>
        <v>15535556882873.059</v>
      </c>
      <c r="DK8" s="15">
        <f>$X$5</f>
        <v>1030519435105.9657</v>
      </c>
      <c r="DL8" s="15">
        <f>$Y$5</f>
        <v>68848950316.716461</v>
      </c>
      <c r="DM8" s="15">
        <f>$Z$5</f>
        <v>4641842510.9614477</v>
      </c>
      <c r="DN8" s="54">
        <f>$AP$5</f>
        <v>2497330.0248805601</v>
      </c>
      <c r="DO8" s="15">
        <f>$AB$5</f>
        <v>21941199.197171364</v>
      </c>
      <c r="DP8" s="15">
        <f>$AC$5</f>
        <v>1552966.273971956</v>
      </c>
      <c r="DQ8" s="15">
        <f>$AD$5</f>
        <v>113297.38475318</v>
      </c>
      <c r="DR8" s="15">
        <f>$AE$5</f>
        <v>8653.5311359999996</v>
      </c>
      <c r="DS8" s="15"/>
      <c r="DT8" s="15">
        <f>$V$5</f>
        <v>235549623954633.03</v>
      </c>
      <c r="DU8" s="15">
        <f>$W$5</f>
        <v>15535556882873.059</v>
      </c>
      <c r="DV8" s="15">
        <f>$X$5</f>
        <v>1030519435105.9657</v>
      </c>
      <c r="DW8" s="15">
        <f>$Y$5</f>
        <v>68848950316.716461</v>
      </c>
      <c r="DX8" s="15">
        <f>$Z$5</f>
        <v>4641842510.9614477</v>
      </c>
      <c r="DY8" s="15">
        <f>$AA$5</f>
        <v>316660226.45608515</v>
      </c>
      <c r="DZ8" s="54">
        <f>$AP$5</f>
        <v>2497330.0248805601</v>
      </c>
      <c r="EA8" s="15">
        <f>$AC$5</f>
        <v>1552966.273971956</v>
      </c>
      <c r="EB8" s="15">
        <f>$AD$5</f>
        <v>113297.38475318</v>
      </c>
      <c r="EC8" s="15">
        <f>$AE$5</f>
        <v>8653.5311359999996</v>
      </c>
      <c r="EE8" s="15">
        <f>$V$5</f>
        <v>235549623954633.03</v>
      </c>
      <c r="EF8" s="15">
        <f>$W$5</f>
        <v>15535556882873.059</v>
      </c>
      <c r="EG8" s="15">
        <f>$X$5</f>
        <v>1030519435105.9657</v>
      </c>
      <c r="EH8" s="15">
        <f>$Y$5</f>
        <v>68848950316.716461</v>
      </c>
      <c r="EI8" s="15">
        <f>$Z$5</f>
        <v>4641842510.9614477</v>
      </c>
      <c r="EJ8" s="15">
        <f>$AA$5</f>
        <v>316660226.45608515</v>
      </c>
      <c r="EK8" s="15">
        <f>$AB$5</f>
        <v>21941199.197171364</v>
      </c>
      <c r="EL8" s="54">
        <f>$AP$5</f>
        <v>2497330.0248805601</v>
      </c>
      <c r="EM8" s="15">
        <f>$AD$5</f>
        <v>113297.38475318</v>
      </c>
      <c r="EN8" s="15">
        <f>$AE$5</f>
        <v>8653.5311359999996</v>
      </c>
      <c r="EP8" s="15">
        <f>$V$5</f>
        <v>235549623954633.03</v>
      </c>
      <c r="EQ8" s="15">
        <f>$W$5</f>
        <v>15535556882873.059</v>
      </c>
      <c r="ER8" s="15">
        <f>$X$5</f>
        <v>1030519435105.9657</v>
      </c>
      <c r="ES8" s="15">
        <f>$Y$5</f>
        <v>68848950316.716461</v>
      </c>
      <c r="ET8" s="15">
        <f>$Z$5</f>
        <v>4641842510.9614477</v>
      </c>
      <c r="EU8" s="15">
        <f>$AA$5</f>
        <v>316660226.45608515</v>
      </c>
      <c r="EV8" s="15">
        <f>$AB$5</f>
        <v>21941199.197171364</v>
      </c>
      <c r="EW8" s="15">
        <f>$AC$5</f>
        <v>1552966.273971956</v>
      </c>
      <c r="EX8" s="54">
        <f>$AP$5</f>
        <v>2497330.0248805601</v>
      </c>
      <c r="EY8" s="15">
        <f>$AE$5</f>
        <v>8653.5311359999996</v>
      </c>
      <c r="FA8" s="15">
        <f>$V$5</f>
        <v>235549623954633.03</v>
      </c>
      <c r="FB8" s="15">
        <f>$W$5</f>
        <v>15535556882873.059</v>
      </c>
      <c r="FC8" s="15">
        <f>$X$5</f>
        <v>1030519435105.9657</v>
      </c>
      <c r="FD8" s="15">
        <f>$Y$5</f>
        <v>68848950316.716461</v>
      </c>
      <c r="FE8" s="15">
        <f>$Z$5</f>
        <v>4641842510.9614477</v>
      </c>
      <c r="FF8" s="15">
        <f>$AA$5</f>
        <v>316660226.45608515</v>
      </c>
      <c r="FG8" s="15">
        <f>$AB$5</f>
        <v>21941199.197171364</v>
      </c>
      <c r="FH8" s="15">
        <f>$AC$5</f>
        <v>1552966.273971956</v>
      </c>
      <c r="FI8" s="15">
        <f>$AD$5</f>
        <v>113297.38475318</v>
      </c>
      <c r="FJ8" s="54">
        <f>$AP$5</f>
        <v>2497330.0248805601</v>
      </c>
      <c r="FL8" s="6"/>
      <c r="GD8" s="3" t="e">
        <f ca="1">FE4/AY4</f>
        <v>#NAME?</v>
      </c>
      <c r="GG8" s="3" t="e">
        <f ca="1">ES4/AX4</f>
        <v>#NAME?</v>
      </c>
      <c r="GJ8" s="3" t="e">
        <f ca="1">EG4/AW4</f>
        <v>#NAME?</v>
      </c>
      <c r="GM8" s="3" t="e">
        <f ca="1">DU4/AV4</f>
        <v>#NAME?</v>
      </c>
      <c r="GP8" s="3" t="e">
        <f ca="1">DI4/AU4</f>
        <v>#NAME?</v>
      </c>
      <c r="GS8" s="3" t="e">
        <f t="shared" ca="1" si="27"/>
        <v>#NAME?</v>
      </c>
      <c r="GT8" s="3" t="e">
        <f t="shared" ca="1" si="28"/>
        <v>#NAME?</v>
      </c>
      <c r="GU8" s="3" t="e">
        <f t="shared" ca="1" si="29"/>
        <v>#NAME?</v>
      </c>
      <c r="GV8" s="3" t="e">
        <f t="shared" ca="1" si="30"/>
        <v>#NAME?</v>
      </c>
      <c r="GW8" s="3" t="e">
        <f t="shared" ca="1" si="31"/>
        <v>#NAME?</v>
      </c>
      <c r="GX8" s="3" t="e">
        <f t="shared" ca="1" si="32"/>
        <v>#NAME?</v>
      </c>
      <c r="GY8" s="3" t="e">
        <f t="shared" ca="1" si="33"/>
        <v>#NAME?</v>
      </c>
      <c r="GZ8" s="3" t="e">
        <f t="shared" ca="1" si="34"/>
        <v>#NAME?</v>
      </c>
      <c r="HA8" s="3" t="e">
        <f t="shared" ca="1" si="35"/>
        <v>#NAME?</v>
      </c>
      <c r="HB8" s="3">
        <f t="shared" si="42"/>
        <v>2935.7132049382699</v>
      </c>
      <c r="HD8" s="17">
        <f>$D$8</f>
        <v>2.31</v>
      </c>
      <c r="HE8" s="23" t="e">
        <f t="shared" ca="1" si="36"/>
        <v>#NAME?</v>
      </c>
      <c r="HF8" s="23" t="e">
        <f t="shared" ca="1" si="36"/>
        <v>#NAME?</v>
      </c>
      <c r="HG8" s="23" t="e">
        <f t="shared" ca="1" si="36"/>
        <v>#NAME?</v>
      </c>
      <c r="HH8" s="23" t="e">
        <f t="shared" ca="1" si="36"/>
        <v>#NAME?</v>
      </c>
      <c r="HI8" s="23" t="e">
        <f t="shared" ca="1" si="36"/>
        <v>#NAME?</v>
      </c>
      <c r="HJ8" s="23" t="e">
        <f t="shared" ca="1" si="36"/>
        <v>#NAME?</v>
      </c>
      <c r="HK8" s="23" t="e">
        <f t="shared" ca="1" si="36"/>
        <v>#NAME?</v>
      </c>
      <c r="HL8" s="23" t="e">
        <f t="shared" ca="1" si="36"/>
        <v>#NAME?</v>
      </c>
      <c r="HM8" s="23" t="e">
        <f t="shared" ca="1" si="36"/>
        <v>#NAME?</v>
      </c>
      <c r="HO8" s="17">
        <f>$D$8</f>
        <v>2.31</v>
      </c>
      <c r="HP8" s="24" t="e">
        <f t="shared" ca="1" si="43"/>
        <v>#NAME?</v>
      </c>
      <c r="HQ8" s="24" t="e">
        <f t="shared" ca="1" si="44"/>
        <v>#NAME?</v>
      </c>
      <c r="HR8" s="24" t="e">
        <f t="shared" ca="1" si="45"/>
        <v>#NAME?</v>
      </c>
      <c r="HS8" s="24" t="e">
        <f t="shared" ca="1" si="46"/>
        <v>#NAME?</v>
      </c>
      <c r="HT8" s="24" t="e">
        <f t="shared" ca="1" si="47"/>
        <v>#NAME?</v>
      </c>
      <c r="HU8" s="24" t="e">
        <f t="shared" ca="1" si="48"/>
        <v>#NAME?</v>
      </c>
      <c r="HV8" s="24" t="e">
        <f t="shared" ca="1" si="49"/>
        <v>#NAME?</v>
      </c>
      <c r="HW8" s="24" t="e">
        <f t="shared" ca="1" si="50"/>
        <v>#NAME?</v>
      </c>
      <c r="HX8" s="24" t="e">
        <f t="shared" ca="1" si="51"/>
        <v>#NAME?</v>
      </c>
      <c r="HZ8" s="17">
        <f>$D$8</f>
        <v>2.31</v>
      </c>
      <c r="IA8" s="24" t="e">
        <f t="shared" ca="1" si="37"/>
        <v>#NAME?</v>
      </c>
      <c r="IB8" s="24" t="e">
        <f t="shared" ca="1" si="37"/>
        <v>#NAME?</v>
      </c>
      <c r="IC8" s="24" t="e">
        <f t="shared" ca="1" si="37"/>
        <v>#NAME?</v>
      </c>
      <c r="ID8" s="24" t="e">
        <f t="shared" ca="1" si="37"/>
        <v>#NAME?</v>
      </c>
      <c r="IE8" s="24" t="e">
        <f t="shared" ca="1" si="37"/>
        <v>#NAME?</v>
      </c>
      <c r="IF8" s="24" t="e">
        <f t="shared" ca="1" si="37"/>
        <v>#NAME?</v>
      </c>
      <c r="IG8" s="24" t="e">
        <f t="shared" ca="1" si="37"/>
        <v>#NAME?</v>
      </c>
      <c r="IH8" s="24" t="e">
        <f t="shared" ca="1" si="37"/>
        <v>#NAME?</v>
      </c>
      <c r="II8" s="24" t="e">
        <f t="shared" ca="1" si="37"/>
        <v>#NAME?</v>
      </c>
      <c r="IK8" s="17">
        <f>$D$8</f>
        <v>2.31</v>
      </c>
      <c r="IL8" s="24" t="e">
        <f t="shared" ca="1" si="52"/>
        <v>#NAME?</v>
      </c>
      <c r="IM8" s="24" t="e">
        <f t="shared" ca="1" si="38"/>
        <v>#NAME?</v>
      </c>
      <c r="IN8" s="24" t="e">
        <f t="shared" ca="1" si="38"/>
        <v>#NAME?</v>
      </c>
      <c r="IO8" s="24" t="e">
        <f t="shared" ca="1" si="38"/>
        <v>#NAME?</v>
      </c>
      <c r="IP8" s="24" t="e">
        <f t="shared" ca="1" si="38"/>
        <v>#NAME?</v>
      </c>
      <c r="IQ8" s="24" t="e">
        <f t="shared" ca="1" si="38"/>
        <v>#NAME?</v>
      </c>
      <c r="IR8" s="24" t="e">
        <f t="shared" ca="1" si="38"/>
        <v>#NAME?</v>
      </c>
      <c r="IS8" s="24" t="e">
        <f t="shared" ca="1" si="38"/>
        <v>#NAME?</v>
      </c>
      <c r="IT8" s="24" t="e">
        <f t="shared" ca="1" si="38"/>
        <v>#NAME?</v>
      </c>
      <c r="IV8" s="17">
        <f>$D$8</f>
        <v>2.31</v>
      </c>
      <c r="IW8" s="24">
        <f t="shared" ca="1" si="53"/>
        <v>0</v>
      </c>
      <c r="IX8" s="24">
        <f t="shared" ca="1" si="39"/>
        <v>0</v>
      </c>
      <c r="IY8" s="24">
        <f t="shared" ca="1" si="39"/>
        <v>0</v>
      </c>
      <c r="IZ8" s="24">
        <f t="shared" ca="1" si="39"/>
        <v>0</v>
      </c>
      <c r="JA8" s="24">
        <f t="shared" ca="1" si="39"/>
        <v>0</v>
      </c>
      <c r="JB8" s="24">
        <f t="shared" ca="1" si="39"/>
        <v>0</v>
      </c>
      <c r="JC8" s="24">
        <f t="shared" ca="1" si="39"/>
        <v>0</v>
      </c>
      <c r="JD8" s="24">
        <f t="shared" ca="1" si="39"/>
        <v>0</v>
      </c>
      <c r="JE8" s="24">
        <f t="shared" ca="1" si="39"/>
        <v>0</v>
      </c>
    </row>
    <row r="9" spans="1:265" ht="15">
      <c r="A9" s="33">
        <f>COUNT($D$6:D9)/$B$4*$B$1</f>
        <v>4</v>
      </c>
      <c r="B9" s="3">
        <f t="shared" si="40"/>
        <v>4</v>
      </c>
      <c r="C9" s="3">
        <f>'MODELO DE 9o. GRADO'!C9</f>
        <v>3.71</v>
      </c>
      <c r="D9" s="4">
        <f>'MODELO DE 9o. GRADO'!D9</f>
        <v>3.71</v>
      </c>
      <c r="E9" s="43">
        <f>'MODELO DE 9o. GRADO'!E9</f>
        <v>176.49</v>
      </c>
      <c r="F9" s="20" t="e">
        <f t="shared" ca="1" si="13"/>
        <v>#NAME?</v>
      </c>
      <c r="G9" s="20" t="e">
        <f t="shared" ca="1" si="14"/>
        <v>#NAME?</v>
      </c>
      <c r="H9" s="20" t="e">
        <f t="shared" ca="1" si="15"/>
        <v>#NAME?</v>
      </c>
      <c r="I9" s="20" t="e">
        <f t="shared" ca="1" si="16"/>
        <v>#NAME?</v>
      </c>
      <c r="J9" s="20" t="e">
        <f t="shared" ca="1" si="17"/>
        <v>#NAME?</v>
      </c>
      <c r="K9" s="20" t="e">
        <f t="shared" ca="1" si="18"/>
        <v>#NAME?</v>
      </c>
      <c r="L9" s="20" t="e">
        <f t="shared" ca="1" si="19"/>
        <v>#NAME?</v>
      </c>
      <c r="M9" s="20" t="e">
        <f t="shared" ca="1" si="20"/>
        <v>#NAME?</v>
      </c>
      <c r="N9" s="20" t="e">
        <f t="shared" ca="1" si="21"/>
        <v>#NAME?</v>
      </c>
      <c r="P9" s="21">
        <f t="shared" si="22"/>
        <v>17730883368.116096</v>
      </c>
      <c r="Q9" s="21">
        <f t="shared" si="22"/>
        <v>4779213845.8533955</v>
      </c>
      <c r="R9" s="21">
        <f t="shared" si="22"/>
        <v>1288197802.1168182</v>
      </c>
      <c r="S9" s="21">
        <f t="shared" si="22"/>
        <v>347223127.25520712</v>
      </c>
      <c r="T9" s="21">
        <f t="shared" si="22"/>
        <v>93591139.421888709</v>
      </c>
      <c r="U9" s="21">
        <f t="shared" si="22"/>
        <v>25226722.216142513</v>
      </c>
      <c r="V9" s="21">
        <f t="shared" si="22"/>
        <v>6799655.5838659061</v>
      </c>
      <c r="W9" s="21">
        <f t="shared" si="22"/>
        <v>1832791.2624975489</v>
      </c>
      <c r="X9" s="21">
        <f t="shared" si="22"/>
        <v>494013.81738478405</v>
      </c>
      <c r="Y9" s="21">
        <f t="shared" si="22"/>
        <v>133157.36317649166</v>
      </c>
      <c r="Z9" s="21">
        <f t="shared" si="22"/>
        <v>35891.472554310421</v>
      </c>
      <c r="AA9" s="21">
        <f t="shared" si="22"/>
        <v>9674.2513623478244</v>
      </c>
      <c r="AB9" s="21">
        <f t="shared" si="22"/>
        <v>2607.6149224657206</v>
      </c>
      <c r="AC9" s="21">
        <f t="shared" si="22"/>
        <v>702.86116508509997</v>
      </c>
      <c r="AD9" s="21">
        <f t="shared" si="22"/>
        <v>189.45044880999998</v>
      </c>
      <c r="AE9" s="21">
        <f t="shared" si="22"/>
        <v>51.064810999999999</v>
      </c>
      <c r="AF9" s="21">
        <f t="shared" si="23"/>
        <v>13.764099999999999</v>
      </c>
      <c r="AG9" s="32">
        <f t="shared" si="41"/>
        <v>3.71</v>
      </c>
      <c r="AH9" s="21">
        <f t="shared" si="24"/>
        <v>1</v>
      </c>
      <c r="AI9" s="22"/>
      <c r="AJ9" s="3">
        <f t="shared" si="25"/>
        <v>23500943.027019016</v>
      </c>
      <c r="AK9" s="3">
        <f t="shared" si="25"/>
        <v>6334485.9911102466</v>
      </c>
      <c r="AL9" s="3">
        <f t="shared" si="25"/>
        <v>1707408.6229407676</v>
      </c>
      <c r="AM9" s="3">
        <f t="shared" si="25"/>
        <v>460217.95766597503</v>
      </c>
      <c r="AN9" s="3">
        <f t="shared" si="25"/>
        <v>124047.96702586929</v>
      </c>
      <c r="AO9" s="3">
        <f t="shared" si="25"/>
        <v>33436.1097104769</v>
      </c>
      <c r="AP9" s="3">
        <f t="shared" si="25"/>
        <v>9012.4284933899999</v>
      </c>
      <c r="AQ9" s="3">
        <f t="shared" si="25"/>
        <v>2429.226009</v>
      </c>
      <c r="AR9" s="3">
        <f t="shared" si="25"/>
        <v>654.77790000000005</v>
      </c>
      <c r="AS9" s="3">
        <f t="shared" si="26"/>
        <v>176.49</v>
      </c>
      <c r="AU9" s="15">
        <f>$U$5</f>
        <v>3587935610128655</v>
      </c>
      <c r="AV9" s="15">
        <f>$V$5</f>
        <v>235549623954633.03</v>
      </c>
      <c r="AW9" s="15">
        <f>$W$5</f>
        <v>15535556882873.059</v>
      </c>
      <c r="AX9" s="15">
        <f>$X$5</f>
        <v>1030519435105.9657</v>
      </c>
      <c r="AY9" s="15">
        <f>$Y$5</f>
        <v>68848950316.716461</v>
      </c>
      <c r="AZ9" s="15">
        <f>$Z$5</f>
        <v>4641842510.9614477</v>
      </c>
      <c r="BA9" s="15">
        <f>$AA$5</f>
        <v>316660226.45608515</v>
      </c>
      <c r="BB9" s="15">
        <f>$AB$5</f>
        <v>21941199.197171364</v>
      </c>
      <c r="BC9" s="15">
        <f>$AC$5</f>
        <v>1552966.273971956</v>
      </c>
      <c r="BD9" s="15">
        <f>$AD$5</f>
        <v>113297.38475318</v>
      </c>
      <c r="BF9" s="54">
        <f>$AO$5</f>
        <v>33504915.125470284</v>
      </c>
      <c r="BG9" s="15">
        <f>$V$5</f>
        <v>235549623954633.03</v>
      </c>
      <c r="BH9" s="15">
        <f>$W$5</f>
        <v>15535556882873.059</v>
      </c>
      <c r="BI9" s="15">
        <f>$X$5</f>
        <v>1030519435105.9657</v>
      </c>
      <c r="BJ9" s="15">
        <f>$Y$5</f>
        <v>68848950316.716461</v>
      </c>
      <c r="BK9" s="15">
        <f>$Z$5</f>
        <v>4641842510.9614477</v>
      </c>
      <c r="BL9" s="15">
        <f>$AA$5</f>
        <v>316660226.45608515</v>
      </c>
      <c r="BM9" s="15">
        <f>$AB$5</f>
        <v>21941199.197171364</v>
      </c>
      <c r="BN9" s="15">
        <f>$AC$5</f>
        <v>1552966.273971956</v>
      </c>
      <c r="BO9" s="15">
        <f>$AD$5</f>
        <v>113297.38475318</v>
      </c>
      <c r="BQ9" s="15">
        <f>$U$5</f>
        <v>3587935610128655</v>
      </c>
      <c r="BR9" s="54">
        <f>$AO$5</f>
        <v>33504915.125470284</v>
      </c>
      <c r="BS9" s="15">
        <f>$W$5</f>
        <v>15535556882873.059</v>
      </c>
      <c r="BT9" s="15">
        <f>$X$5</f>
        <v>1030519435105.9657</v>
      </c>
      <c r="BU9" s="15">
        <f>$Y$5</f>
        <v>68848950316.716461</v>
      </c>
      <c r="BV9" s="15">
        <f>$Z$5</f>
        <v>4641842510.9614477</v>
      </c>
      <c r="BW9" s="15">
        <f>$AA$5</f>
        <v>316660226.45608515</v>
      </c>
      <c r="BX9" s="15">
        <f>$AB$5</f>
        <v>21941199.197171364</v>
      </c>
      <c r="BY9" s="15">
        <f>$AC$5</f>
        <v>1552966.273971956</v>
      </c>
      <c r="BZ9" s="15">
        <f>$AD$5</f>
        <v>113297.38475318</v>
      </c>
      <c r="CB9" s="15">
        <f>$U$5</f>
        <v>3587935610128655</v>
      </c>
      <c r="CC9" s="53">
        <f>$V$5</f>
        <v>235549623954633.03</v>
      </c>
      <c r="CD9" s="54">
        <f>$AO$5</f>
        <v>33504915.125470284</v>
      </c>
      <c r="CE9" s="15">
        <f>$X$5</f>
        <v>1030519435105.9657</v>
      </c>
      <c r="CF9" s="15">
        <f>$Y$5</f>
        <v>68848950316.716461</v>
      </c>
      <c r="CG9" s="15">
        <f>$Z$5</f>
        <v>4641842510.9614477</v>
      </c>
      <c r="CH9" s="15">
        <f>$AA$5</f>
        <v>316660226.45608515</v>
      </c>
      <c r="CI9" s="15">
        <f>$AB$5</f>
        <v>21941199.197171364</v>
      </c>
      <c r="CJ9" s="15">
        <f>$AC$5</f>
        <v>1552966.273971956</v>
      </c>
      <c r="CK9" s="15">
        <f>$AD$5</f>
        <v>113297.38475318</v>
      </c>
      <c r="CM9" s="15">
        <f>$U$5</f>
        <v>3587935610128655</v>
      </c>
      <c r="CN9" s="15">
        <f>$V$5</f>
        <v>235549623954633.03</v>
      </c>
      <c r="CO9" s="15">
        <f>$W$5</f>
        <v>15535556882873.059</v>
      </c>
      <c r="CP9" s="54">
        <f>$AO$5</f>
        <v>33504915.125470284</v>
      </c>
      <c r="CQ9" s="15">
        <f>$Y$5</f>
        <v>68848950316.716461</v>
      </c>
      <c r="CR9" s="15">
        <f>$Z$5</f>
        <v>4641842510.9614477</v>
      </c>
      <c r="CS9" s="15">
        <f>$AA$5</f>
        <v>316660226.45608515</v>
      </c>
      <c r="CT9" s="15">
        <f>$AB$5</f>
        <v>21941199.197171364</v>
      </c>
      <c r="CU9" s="15">
        <f>$AC$5</f>
        <v>1552966.273971956</v>
      </c>
      <c r="CV9" s="15">
        <f>$AD$5</f>
        <v>113297.38475318</v>
      </c>
      <c r="CX9" s="15">
        <f>$U$5</f>
        <v>3587935610128655</v>
      </c>
      <c r="CY9" s="15">
        <f>$V$5</f>
        <v>235549623954633.03</v>
      </c>
      <c r="CZ9" s="15">
        <f>$W$5</f>
        <v>15535556882873.059</v>
      </c>
      <c r="DA9" s="15">
        <f>$X$5</f>
        <v>1030519435105.9657</v>
      </c>
      <c r="DB9" s="54">
        <f>$AO$5</f>
        <v>33504915.125470284</v>
      </c>
      <c r="DC9" s="15">
        <f>$Z$5</f>
        <v>4641842510.9614477</v>
      </c>
      <c r="DD9" s="15">
        <f>$AA$5</f>
        <v>316660226.45608515</v>
      </c>
      <c r="DE9" s="15">
        <f>$AB$5</f>
        <v>21941199.197171364</v>
      </c>
      <c r="DF9" s="15">
        <f>$AC$5</f>
        <v>1552966.273971956</v>
      </c>
      <c r="DG9" s="15">
        <f>$AD$5</f>
        <v>113297.38475318</v>
      </c>
      <c r="DI9" s="15">
        <f>$U$5</f>
        <v>3587935610128655</v>
      </c>
      <c r="DJ9" s="15">
        <f>$V$5</f>
        <v>235549623954633.03</v>
      </c>
      <c r="DK9" s="15">
        <f>$W$5</f>
        <v>15535556882873.059</v>
      </c>
      <c r="DL9" s="15">
        <f>$X$5</f>
        <v>1030519435105.9657</v>
      </c>
      <c r="DM9" s="15">
        <f>$Y$5</f>
        <v>68848950316.716461</v>
      </c>
      <c r="DN9" s="54">
        <f>$AO$5</f>
        <v>33504915.125470284</v>
      </c>
      <c r="DO9" s="15">
        <f>$AA$5</f>
        <v>316660226.45608515</v>
      </c>
      <c r="DP9" s="15">
        <f>$AB$5</f>
        <v>21941199.197171364</v>
      </c>
      <c r="DQ9" s="15">
        <f>$AC$5</f>
        <v>1552966.273971956</v>
      </c>
      <c r="DR9" s="15">
        <f>$AD$5</f>
        <v>113297.38475318</v>
      </c>
      <c r="DS9" s="15"/>
      <c r="DT9" s="15">
        <f>$U$5</f>
        <v>3587935610128655</v>
      </c>
      <c r="DU9" s="15">
        <f>$V$5</f>
        <v>235549623954633.03</v>
      </c>
      <c r="DV9" s="15">
        <f>$W$5</f>
        <v>15535556882873.059</v>
      </c>
      <c r="DW9" s="15">
        <f>$X$5</f>
        <v>1030519435105.9657</v>
      </c>
      <c r="DX9" s="15">
        <f>$Y$5</f>
        <v>68848950316.716461</v>
      </c>
      <c r="DY9" s="15">
        <f>$Z$5</f>
        <v>4641842510.9614477</v>
      </c>
      <c r="DZ9" s="54">
        <f>$AO$5</f>
        <v>33504915.125470284</v>
      </c>
      <c r="EA9" s="15">
        <f>$AB$5</f>
        <v>21941199.197171364</v>
      </c>
      <c r="EB9" s="15">
        <f>$AC$5</f>
        <v>1552966.273971956</v>
      </c>
      <c r="EC9" s="15">
        <f>$AD$5</f>
        <v>113297.38475318</v>
      </c>
      <c r="EE9" s="15">
        <f>$U$5</f>
        <v>3587935610128655</v>
      </c>
      <c r="EF9" s="15">
        <f>$V$5</f>
        <v>235549623954633.03</v>
      </c>
      <c r="EG9" s="15">
        <f>$W$5</f>
        <v>15535556882873.059</v>
      </c>
      <c r="EH9" s="15">
        <f>$X$5</f>
        <v>1030519435105.9657</v>
      </c>
      <c r="EI9" s="15">
        <f>$Y$5</f>
        <v>68848950316.716461</v>
      </c>
      <c r="EJ9" s="15">
        <f>$Z$5</f>
        <v>4641842510.9614477</v>
      </c>
      <c r="EK9" s="15">
        <f>$AA$5</f>
        <v>316660226.45608515</v>
      </c>
      <c r="EL9" s="54">
        <f>$AO$5</f>
        <v>33504915.125470284</v>
      </c>
      <c r="EM9" s="15">
        <f>$AC$5</f>
        <v>1552966.273971956</v>
      </c>
      <c r="EN9" s="15">
        <f>$AD$5</f>
        <v>113297.38475318</v>
      </c>
      <c r="EP9" s="15">
        <f>$U$5</f>
        <v>3587935610128655</v>
      </c>
      <c r="EQ9" s="15">
        <f>$V$5</f>
        <v>235549623954633.03</v>
      </c>
      <c r="ER9" s="15">
        <f>$W$5</f>
        <v>15535556882873.059</v>
      </c>
      <c r="ES9" s="15">
        <f>$X$5</f>
        <v>1030519435105.9657</v>
      </c>
      <c r="ET9" s="15">
        <f>$Y$5</f>
        <v>68848950316.716461</v>
      </c>
      <c r="EU9" s="15">
        <f>$Z$5</f>
        <v>4641842510.9614477</v>
      </c>
      <c r="EV9" s="15">
        <f>$AA$5</f>
        <v>316660226.45608515</v>
      </c>
      <c r="EW9" s="15">
        <f>$AB$5</f>
        <v>21941199.197171364</v>
      </c>
      <c r="EX9" s="54">
        <f>$AO$5</f>
        <v>33504915.125470284</v>
      </c>
      <c r="EY9" s="15">
        <f>$AD$5</f>
        <v>113297.38475318</v>
      </c>
      <c r="FA9" s="15">
        <f>$U$5</f>
        <v>3587935610128655</v>
      </c>
      <c r="FB9" s="15">
        <f>$V$5</f>
        <v>235549623954633.03</v>
      </c>
      <c r="FC9" s="15">
        <f>$W$5</f>
        <v>15535556882873.059</v>
      </c>
      <c r="FD9" s="15">
        <f>$X$5</f>
        <v>1030519435105.9657</v>
      </c>
      <c r="FE9" s="15">
        <f>$Y$5</f>
        <v>68848950316.716461</v>
      </c>
      <c r="FF9" s="15">
        <f>$Z$5</f>
        <v>4641842510.9614477</v>
      </c>
      <c r="FG9" s="15">
        <f>$AA$5</f>
        <v>316660226.45608515</v>
      </c>
      <c r="FH9" s="15">
        <f>$AB$5</f>
        <v>21941199.197171364</v>
      </c>
      <c r="FI9" s="15">
        <f>$AC$5</f>
        <v>1552966.273971956</v>
      </c>
      <c r="FJ9" s="54">
        <f>$AO$5</f>
        <v>33504915.125470284</v>
      </c>
      <c r="FO9" s="3" t="e">
        <f ca="1">FI4/BC4</f>
        <v>#NAME?</v>
      </c>
      <c r="FW9" s="6"/>
      <c r="FX9" s="3" t="e">
        <f ca="1">FG4/BA4</f>
        <v>#NAME?</v>
      </c>
      <c r="GG9" s="3" t="e">
        <f ca="1">FD4/AX4</f>
        <v>#NAME?</v>
      </c>
      <c r="GJ9" s="3" t="e">
        <f ca="1">ER4/AW4</f>
        <v>#NAME?</v>
      </c>
      <c r="GM9" s="3" t="e">
        <f ca="1">EF4/AV4</f>
        <v>#NAME?</v>
      </c>
      <c r="GP9" s="3" t="e">
        <f ca="1">DT4/AU4</f>
        <v>#NAME?</v>
      </c>
      <c r="GS9" s="3" t="e">
        <f t="shared" ca="1" si="27"/>
        <v>#NAME?</v>
      </c>
      <c r="GT9" s="3" t="e">
        <f t="shared" ca="1" si="28"/>
        <v>#NAME?</v>
      </c>
      <c r="GU9" s="3" t="e">
        <f t="shared" ca="1" si="29"/>
        <v>#NAME?</v>
      </c>
      <c r="GV9" s="3" t="e">
        <f t="shared" ca="1" si="30"/>
        <v>#NAME?</v>
      </c>
      <c r="GW9" s="3" t="e">
        <f t="shared" ca="1" si="31"/>
        <v>#NAME?</v>
      </c>
      <c r="GX9" s="3" t="e">
        <f t="shared" ca="1" si="32"/>
        <v>#NAME?</v>
      </c>
      <c r="GY9" s="3" t="e">
        <f t="shared" ca="1" si="33"/>
        <v>#NAME?</v>
      </c>
      <c r="GZ9" s="3" t="e">
        <f t="shared" ca="1" si="34"/>
        <v>#NAME?</v>
      </c>
      <c r="HA9" s="3" t="e">
        <f t="shared" ca="1" si="35"/>
        <v>#NAME?</v>
      </c>
      <c r="HB9" s="3">
        <f t="shared" si="42"/>
        <v>865.07881604938132</v>
      </c>
      <c r="HD9" s="17">
        <f>$D$9</f>
        <v>3.71</v>
      </c>
      <c r="HE9" s="23" t="e">
        <f t="shared" ca="1" si="36"/>
        <v>#NAME?</v>
      </c>
      <c r="HF9" s="23" t="e">
        <f t="shared" ca="1" si="36"/>
        <v>#NAME?</v>
      </c>
      <c r="HG9" s="23" t="e">
        <f t="shared" ca="1" si="36"/>
        <v>#NAME?</v>
      </c>
      <c r="HH9" s="23" t="e">
        <f t="shared" ca="1" si="36"/>
        <v>#NAME?</v>
      </c>
      <c r="HI9" s="23" t="e">
        <f t="shared" ca="1" si="36"/>
        <v>#NAME?</v>
      </c>
      <c r="HJ9" s="23" t="e">
        <f t="shared" ca="1" si="36"/>
        <v>#NAME?</v>
      </c>
      <c r="HK9" s="23" t="e">
        <f t="shared" ca="1" si="36"/>
        <v>#NAME?</v>
      </c>
      <c r="HL9" s="23" t="e">
        <f t="shared" ca="1" si="36"/>
        <v>#NAME?</v>
      </c>
      <c r="HM9" s="23" t="e">
        <f t="shared" ca="1" si="36"/>
        <v>#NAME?</v>
      </c>
      <c r="HO9" s="17">
        <f>$D$9</f>
        <v>3.71</v>
      </c>
      <c r="HP9" s="24" t="e">
        <f t="shared" ca="1" si="43"/>
        <v>#NAME?</v>
      </c>
      <c r="HQ9" s="24" t="e">
        <f t="shared" ca="1" si="44"/>
        <v>#NAME?</v>
      </c>
      <c r="HR9" s="24" t="e">
        <f t="shared" ca="1" si="45"/>
        <v>#NAME?</v>
      </c>
      <c r="HS9" s="24" t="e">
        <f t="shared" ca="1" si="46"/>
        <v>#NAME?</v>
      </c>
      <c r="HT9" s="24" t="e">
        <f t="shared" ca="1" si="47"/>
        <v>#NAME?</v>
      </c>
      <c r="HU9" s="24" t="e">
        <f t="shared" ca="1" si="48"/>
        <v>#NAME?</v>
      </c>
      <c r="HV9" s="24" t="e">
        <f t="shared" ca="1" si="49"/>
        <v>#NAME?</v>
      </c>
      <c r="HW9" s="24" t="e">
        <f t="shared" ca="1" si="50"/>
        <v>#NAME?</v>
      </c>
      <c r="HX9" s="24" t="e">
        <f t="shared" ca="1" si="51"/>
        <v>#NAME?</v>
      </c>
      <c r="HZ9" s="17">
        <f>$D$9</f>
        <v>3.71</v>
      </c>
      <c r="IA9" s="24" t="e">
        <f t="shared" ca="1" si="37"/>
        <v>#NAME?</v>
      </c>
      <c r="IB9" s="24" t="e">
        <f t="shared" ca="1" si="37"/>
        <v>#NAME?</v>
      </c>
      <c r="IC9" s="24" t="e">
        <f t="shared" ca="1" si="37"/>
        <v>#NAME?</v>
      </c>
      <c r="ID9" s="24" t="e">
        <f t="shared" ca="1" si="37"/>
        <v>#NAME?</v>
      </c>
      <c r="IE9" s="24" t="e">
        <f t="shared" ca="1" si="37"/>
        <v>#NAME?</v>
      </c>
      <c r="IF9" s="24" t="e">
        <f t="shared" ca="1" si="37"/>
        <v>#NAME?</v>
      </c>
      <c r="IG9" s="24" t="e">
        <f t="shared" ca="1" si="37"/>
        <v>#NAME?</v>
      </c>
      <c r="IH9" s="24" t="e">
        <f t="shared" ca="1" si="37"/>
        <v>#NAME?</v>
      </c>
      <c r="II9" s="24" t="e">
        <f t="shared" ca="1" si="37"/>
        <v>#NAME?</v>
      </c>
      <c r="IK9" s="17">
        <f>$D$9</f>
        <v>3.71</v>
      </c>
      <c r="IL9" s="24" t="e">
        <f t="shared" ca="1" si="52"/>
        <v>#NAME?</v>
      </c>
      <c r="IM9" s="24" t="e">
        <f t="shared" ca="1" si="38"/>
        <v>#NAME?</v>
      </c>
      <c r="IN9" s="24" t="e">
        <f t="shared" ca="1" si="38"/>
        <v>#NAME?</v>
      </c>
      <c r="IO9" s="24" t="e">
        <f t="shared" ca="1" si="38"/>
        <v>#NAME?</v>
      </c>
      <c r="IP9" s="24" t="e">
        <f t="shared" ca="1" si="38"/>
        <v>#NAME?</v>
      </c>
      <c r="IQ9" s="24" t="e">
        <f t="shared" ca="1" si="38"/>
        <v>#NAME?</v>
      </c>
      <c r="IR9" s="24" t="e">
        <f t="shared" ca="1" si="38"/>
        <v>#NAME?</v>
      </c>
      <c r="IS9" s="24" t="e">
        <f t="shared" ca="1" si="38"/>
        <v>#NAME?</v>
      </c>
      <c r="IT9" s="24" t="e">
        <f t="shared" ca="1" si="38"/>
        <v>#NAME?</v>
      </c>
      <c r="IV9" s="17">
        <f>$D$9</f>
        <v>3.71</v>
      </c>
      <c r="IW9" s="24">
        <f t="shared" ca="1" si="53"/>
        <v>0</v>
      </c>
      <c r="IX9" s="24">
        <f t="shared" ca="1" si="39"/>
        <v>0</v>
      </c>
      <c r="IY9" s="24">
        <f t="shared" ca="1" si="39"/>
        <v>0</v>
      </c>
      <c r="IZ9" s="24">
        <f t="shared" ca="1" si="39"/>
        <v>0</v>
      </c>
      <c r="JA9" s="24">
        <f t="shared" ca="1" si="39"/>
        <v>0</v>
      </c>
      <c r="JB9" s="24">
        <f t="shared" ca="1" si="39"/>
        <v>0</v>
      </c>
      <c r="JC9" s="24">
        <f t="shared" ca="1" si="39"/>
        <v>0</v>
      </c>
      <c r="JD9" s="24">
        <f t="shared" ca="1" si="39"/>
        <v>0</v>
      </c>
      <c r="JE9" s="24">
        <f t="shared" ca="1" si="39"/>
        <v>0</v>
      </c>
    </row>
    <row r="10" spans="1:265" ht="15">
      <c r="A10" s="33">
        <f>COUNT($D$6:D10)/$B$4*$B$1</f>
        <v>5</v>
      </c>
      <c r="B10" s="3">
        <f t="shared" si="40"/>
        <v>5</v>
      </c>
      <c r="C10" s="3">
        <f>'MODELO DE 9o. GRADO'!C10</f>
        <v>5.27</v>
      </c>
      <c r="D10" s="4">
        <f>'MODELO DE 9o. GRADO'!D10</f>
        <v>5.27</v>
      </c>
      <c r="E10" s="43">
        <f>'MODELO DE 9o. GRADO'!E10</f>
        <v>207.79</v>
      </c>
      <c r="F10" s="20" t="e">
        <f t="shared" ca="1" si="13"/>
        <v>#NAME?</v>
      </c>
      <c r="G10" s="20" t="e">
        <f t="shared" ca="1" si="14"/>
        <v>#NAME?</v>
      </c>
      <c r="H10" s="20" t="e">
        <f t="shared" ca="1" si="15"/>
        <v>#NAME?</v>
      </c>
      <c r="I10" s="20" t="e">
        <f t="shared" ca="1" si="16"/>
        <v>#NAME?</v>
      </c>
      <c r="J10" s="20" t="e">
        <f t="shared" ca="1" si="17"/>
        <v>#NAME?</v>
      </c>
      <c r="K10" s="20" t="e">
        <f t="shared" ca="1" si="18"/>
        <v>#NAME?</v>
      </c>
      <c r="L10" s="20" t="e">
        <f t="shared" ca="1" si="19"/>
        <v>#NAME?</v>
      </c>
      <c r="M10" s="20" t="e">
        <f t="shared" ca="1" si="20"/>
        <v>#NAME?</v>
      </c>
      <c r="N10" s="20" t="e">
        <f t="shared" ca="1" si="21"/>
        <v>#NAME?</v>
      </c>
      <c r="P10" s="21">
        <f t="shared" si="22"/>
        <v>9830850094570.2168</v>
      </c>
      <c r="Q10" s="21">
        <f t="shared" si="22"/>
        <v>1865436450582.584</v>
      </c>
      <c r="R10" s="21">
        <f t="shared" si="22"/>
        <v>353972761021.36322</v>
      </c>
      <c r="S10" s="21">
        <f t="shared" si="22"/>
        <v>67167506835.173286</v>
      </c>
      <c r="T10" s="21">
        <f t="shared" si="22"/>
        <v>12745257463.979753</v>
      </c>
      <c r="U10" s="21">
        <f t="shared" si="22"/>
        <v>2418454926.7513762</v>
      </c>
      <c r="V10" s="21">
        <f t="shared" si="22"/>
        <v>458909853.27350599</v>
      </c>
      <c r="W10" s="21">
        <f t="shared" si="22"/>
        <v>87079668.552847445</v>
      </c>
      <c r="X10" s="21">
        <f t="shared" si="22"/>
        <v>16523656.271887561</v>
      </c>
      <c r="Y10" s="21">
        <f t="shared" si="22"/>
        <v>3135418.6474169949</v>
      </c>
      <c r="Z10" s="21">
        <f t="shared" si="22"/>
        <v>594956.10007912619</v>
      </c>
      <c r="AA10" s="21">
        <f t="shared" si="22"/>
        <v>112894.89565068808</v>
      </c>
      <c r="AB10" s="21">
        <f t="shared" si="22"/>
        <v>21422.181337891481</v>
      </c>
      <c r="AC10" s="21">
        <f t="shared" si="22"/>
        <v>4064.9300451406984</v>
      </c>
      <c r="AD10" s="21">
        <f t="shared" si="22"/>
        <v>771.33397440999977</v>
      </c>
      <c r="AE10" s="21">
        <f t="shared" si="22"/>
        <v>146.36318299999996</v>
      </c>
      <c r="AF10" s="21">
        <f t="shared" si="23"/>
        <v>27.772899999999996</v>
      </c>
      <c r="AG10" s="32">
        <f t="shared" si="41"/>
        <v>5.27</v>
      </c>
      <c r="AH10" s="21">
        <f t="shared" si="24"/>
        <v>1</v>
      </c>
      <c r="AI10" s="22"/>
      <c r="AJ10" s="3">
        <f t="shared" si="25"/>
        <v>651508640.7467773</v>
      </c>
      <c r="AK10" s="3">
        <f t="shared" si="25"/>
        <v>123625928.03544162</v>
      </c>
      <c r="AL10" s="3">
        <f t="shared" si="25"/>
        <v>23458430.367256474</v>
      </c>
      <c r="AM10" s="3">
        <f t="shared" si="25"/>
        <v>4451315.0602004705</v>
      </c>
      <c r="AN10" s="3">
        <f t="shared" si="25"/>
        <v>844651.81407978572</v>
      </c>
      <c r="AO10" s="3">
        <f t="shared" si="25"/>
        <v>160275.48654265385</v>
      </c>
      <c r="AP10" s="3">
        <f t="shared" si="25"/>
        <v>30412.805795569991</v>
      </c>
      <c r="AQ10" s="3">
        <f t="shared" si="25"/>
        <v>5770.9308909999991</v>
      </c>
      <c r="AR10" s="3">
        <f t="shared" si="25"/>
        <v>1095.0532999999998</v>
      </c>
      <c r="AS10" s="3">
        <f t="shared" si="26"/>
        <v>207.79</v>
      </c>
      <c r="AU10" s="15">
        <f>$T$5</f>
        <v>5.4858225616445912E+16</v>
      </c>
      <c r="AV10" s="15">
        <f>$U$5</f>
        <v>3587935610128655</v>
      </c>
      <c r="AW10" s="15">
        <f>$V$5</f>
        <v>235549623954633.03</v>
      </c>
      <c r="AX10" s="15">
        <f>$W$5</f>
        <v>15535556882873.059</v>
      </c>
      <c r="AY10" s="15">
        <f>$X$5</f>
        <v>1030519435105.9657</v>
      </c>
      <c r="AZ10" s="15">
        <f>$Y$5</f>
        <v>68848950316.716461</v>
      </c>
      <c r="BA10" s="15">
        <f>$Z$5</f>
        <v>4641842510.9614477</v>
      </c>
      <c r="BB10" s="15">
        <f>$AA$5</f>
        <v>316660226.45608515</v>
      </c>
      <c r="BC10" s="15">
        <f>$AB$5</f>
        <v>21941199.197171364</v>
      </c>
      <c r="BD10" s="15">
        <f>$AC$5</f>
        <v>1552966.273971956</v>
      </c>
      <c r="BF10" s="54">
        <f>$AN$5</f>
        <v>467060477.87390107</v>
      </c>
      <c r="BG10" s="15">
        <f>$U$5</f>
        <v>3587935610128655</v>
      </c>
      <c r="BH10" s="15">
        <f>$V$5</f>
        <v>235549623954633.03</v>
      </c>
      <c r="BI10" s="15">
        <f>$W$5</f>
        <v>15535556882873.059</v>
      </c>
      <c r="BJ10" s="15">
        <f>$X$5</f>
        <v>1030519435105.9657</v>
      </c>
      <c r="BK10" s="15">
        <f>$Y$5</f>
        <v>68848950316.716461</v>
      </c>
      <c r="BL10" s="15">
        <f>$Z$5</f>
        <v>4641842510.9614477</v>
      </c>
      <c r="BM10" s="15">
        <f>$AA$5</f>
        <v>316660226.45608515</v>
      </c>
      <c r="BN10" s="15">
        <f>$AB$5</f>
        <v>21941199.197171364</v>
      </c>
      <c r="BO10" s="15">
        <f>$AC$5</f>
        <v>1552966.273971956</v>
      </c>
      <c r="BQ10" s="15">
        <f>$T$5</f>
        <v>5.4858225616445912E+16</v>
      </c>
      <c r="BR10" s="54">
        <f>$AN$5</f>
        <v>467060477.87390107</v>
      </c>
      <c r="BS10" s="15">
        <f>$V$5</f>
        <v>235549623954633.03</v>
      </c>
      <c r="BT10" s="15">
        <f>$W$5</f>
        <v>15535556882873.059</v>
      </c>
      <c r="BU10" s="15">
        <f>$X$5</f>
        <v>1030519435105.9657</v>
      </c>
      <c r="BV10" s="15">
        <f>$Y$5</f>
        <v>68848950316.716461</v>
      </c>
      <c r="BW10" s="15">
        <f>$Z$5</f>
        <v>4641842510.9614477</v>
      </c>
      <c r="BX10" s="15">
        <f>$AA$5</f>
        <v>316660226.45608515</v>
      </c>
      <c r="BY10" s="15">
        <f>$AB$5</f>
        <v>21941199.197171364</v>
      </c>
      <c r="BZ10" s="15">
        <f>$AC$5</f>
        <v>1552966.273971956</v>
      </c>
      <c r="CB10" s="15">
        <f>$T$5</f>
        <v>5.4858225616445912E+16</v>
      </c>
      <c r="CC10" s="53">
        <f>$U$5</f>
        <v>3587935610128655</v>
      </c>
      <c r="CD10" s="54">
        <f>$AN$5</f>
        <v>467060477.87390107</v>
      </c>
      <c r="CE10" s="15">
        <f>$W$5</f>
        <v>15535556882873.059</v>
      </c>
      <c r="CF10" s="15">
        <f>$X$5</f>
        <v>1030519435105.9657</v>
      </c>
      <c r="CG10" s="15">
        <f>$Y$5</f>
        <v>68848950316.716461</v>
      </c>
      <c r="CH10" s="15">
        <f>$Z$5</f>
        <v>4641842510.9614477</v>
      </c>
      <c r="CI10" s="15">
        <f>$AA$5</f>
        <v>316660226.45608515</v>
      </c>
      <c r="CJ10" s="15">
        <f>$AB$5</f>
        <v>21941199.197171364</v>
      </c>
      <c r="CK10" s="15">
        <f>$AC$5</f>
        <v>1552966.273971956</v>
      </c>
      <c r="CM10" s="15">
        <f>$T$5</f>
        <v>5.4858225616445912E+16</v>
      </c>
      <c r="CN10" s="15">
        <f>$U$5</f>
        <v>3587935610128655</v>
      </c>
      <c r="CO10" s="15">
        <f>$V$5</f>
        <v>235549623954633.03</v>
      </c>
      <c r="CP10" s="54">
        <f>$AN$5</f>
        <v>467060477.87390107</v>
      </c>
      <c r="CQ10" s="15">
        <f>$X$5</f>
        <v>1030519435105.9657</v>
      </c>
      <c r="CR10" s="15">
        <f>$Y$5</f>
        <v>68848950316.716461</v>
      </c>
      <c r="CS10" s="15">
        <f>$Z$5</f>
        <v>4641842510.9614477</v>
      </c>
      <c r="CT10" s="15">
        <f>$AA$5</f>
        <v>316660226.45608515</v>
      </c>
      <c r="CU10" s="15">
        <f>$AB$5</f>
        <v>21941199.197171364</v>
      </c>
      <c r="CV10" s="15">
        <f>$AC$5</f>
        <v>1552966.273971956</v>
      </c>
      <c r="CX10" s="15">
        <f>$T$5</f>
        <v>5.4858225616445912E+16</v>
      </c>
      <c r="CY10" s="15">
        <f>$U$5</f>
        <v>3587935610128655</v>
      </c>
      <c r="CZ10" s="15">
        <f>$V$5</f>
        <v>235549623954633.03</v>
      </c>
      <c r="DA10" s="15">
        <f>$W$5</f>
        <v>15535556882873.059</v>
      </c>
      <c r="DB10" s="54">
        <f>$AN$5</f>
        <v>467060477.87390107</v>
      </c>
      <c r="DC10" s="15">
        <f>$Y$5</f>
        <v>68848950316.716461</v>
      </c>
      <c r="DD10" s="15">
        <f>$Z$5</f>
        <v>4641842510.9614477</v>
      </c>
      <c r="DE10" s="15">
        <f>$AA$5</f>
        <v>316660226.45608515</v>
      </c>
      <c r="DF10" s="15">
        <f>$AB$5</f>
        <v>21941199.197171364</v>
      </c>
      <c r="DG10" s="15">
        <f>$AC$5</f>
        <v>1552966.273971956</v>
      </c>
      <c r="DI10" s="15">
        <f>$T$5</f>
        <v>5.4858225616445912E+16</v>
      </c>
      <c r="DJ10" s="15">
        <f>$U$5</f>
        <v>3587935610128655</v>
      </c>
      <c r="DK10" s="15">
        <f>$V$5</f>
        <v>235549623954633.03</v>
      </c>
      <c r="DL10" s="15">
        <f>$W$5</f>
        <v>15535556882873.059</v>
      </c>
      <c r="DM10" s="15">
        <f>$X$5</f>
        <v>1030519435105.9657</v>
      </c>
      <c r="DN10" s="54">
        <f>$AN$5</f>
        <v>467060477.87390107</v>
      </c>
      <c r="DO10" s="15">
        <f>$Z$5</f>
        <v>4641842510.9614477</v>
      </c>
      <c r="DP10" s="15">
        <f>$AA$5</f>
        <v>316660226.45608515</v>
      </c>
      <c r="DQ10" s="15">
        <f>$AB$5</f>
        <v>21941199.197171364</v>
      </c>
      <c r="DR10" s="15">
        <f>$AC$5</f>
        <v>1552966.273971956</v>
      </c>
      <c r="DT10" s="15">
        <f>$T$5</f>
        <v>5.4858225616445912E+16</v>
      </c>
      <c r="DU10" s="15">
        <f>$U$5</f>
        <v>3587935610128655</v>
      </c>
      <c r="DV10" s="15">
        <f>$V$5</f>
        <v>235549623954633.03</v>
      </c>
      <c r="DW10" s="15">
        <f>$W$5</f>
        <v>15535556882873.059</v>
      </c>
      <c r="DX10" s="15">
        <f>$X$5</f>
        <v>1030519435105.9657</v>
      </c>
      <c r="DY10" s="15">
        <f>$Y$5</f>
        <v>68848950316.716461</v>
      </c>
      <c r="DZ10" s="54">
        <f>$AN$5</f>
        <v>467060477.87390107</v>
      </c>
      <c r="EA10" s="15">
        <f>$AA$5</f>
        <v>316660226.45608515</v>
      </c>
      <c r="EB10" s="15">
        <f>$AB$5</f>
        <v>21941199.197171364</v>
      </c>
      <c r="EC10" s="15">
        <f>$AC$5</f>
        <v>1552966.273971956</v>
      </c>
      <c r="EE10" s="15">
        <f>$T$5</f>
        <v>5.4858225616445912E+16</v>
      </c>
      <c r="EF10" s="15">
        <f>$U$5</f>
        <v>3587935610128655</v>
      </c>
      <c r="EG10" s="15">
        <f>$V$5</f>
        <v>235549623954633.03</v>
      </c>
      <c r="EH10" s="15">
        <f>$W$5</f>
        <v>15535556882873.059</v>
      </c>
      <c r="EI10" s="15">
        <f>$X$5</f>
        <v>1030519435105.9657</v>
      </c>
      <c r="EJ10" s="15">
        <f>$Y$5</f>
        <v>68848950316.716461</v>
      </c>
      <c r="EK10" s="15">
        <f>$Z$5</f>
        <v>4641842510.9614477</v>
      </c>
      <c r="EL10" s="54">
        <f>$AN$5</f>
        <v>467060477.87390107</v>
      </c>
      <c r="EM10" s="15">
        <f>$AB$5</f>
        <v>21941199.197171364</v>
      </c>
      <c r="EN10" s="15">
        <f>$AC$5</f>
        <v>1552966.273971956</v>
      </c>
      <c r="EP10" s="15">
        <f>$T$5</f>
        <v>5.4858225616445912E+16</v>
      </c>
      <c r="EQ10" s="15">
        <f>$U$5</f>
        <v>3587935610128655</v>
      </c>
      <c r="ER10" s="15">
        <f>$V$5</f>
        <v>235549623954633.03</v>
      </c>
      <c r="ES10" s="15">
        <f>$W$5</f>
        <v>15535556882873.059</v>
      </c>
      <c r="ET10" s="15">
        <f>$X$5</f>
        <v>1030519435105.9657</v>
      </c>
      <c r="EU10" s="15">
        <f>$Y$5</f>
        <v>68848950316.716461</v>
      </c>
      <c r="EV10" s="15">
        <f>$Z$5</f>
        <v>4641842510.9614477</v>
      </c>
      <c r="EW10" s="15">
        <f>$AA$5</f>
        <v>316660226.45608515</v>
      </c>
      <c r="EX10" s="54">
        <f>$AN$5</f>
        <v>467060477.87390107</v>
      </c>
      <c r="EY10" s="15">
        <f>$AC$5</f>
        <v>1552966.273971956</v>
      </c>
      <c r="FA10" s="15">
        <f>$T$5</f>
        <v>5.4858225616445912E+16</v>
      </c>
      <c r="FB10" s="15">
        <f>$U$5</f>
        <v>3587935610128655</v>
      </c>
      <c r="FC10" s="15">
        <f>$V$5</f>
        <v>235549623954633.03</v>
      </c>
      <c r="FD10" s="15">
        <f>$W$5</f>
        <v>15535556882873.059</v>
      </c>
      <c r="FE10" s="15">
        <f>$X$5</f>
        <v>1030519435105.9657</v>
      </c>
      <c r="FF10" s="15">
        <f>$Y$5</f>
        <v>68848950316.716461</v>
      </c>
      <c r="FG10" s="15">
        <f>$Z$5</f>
        <v>4641842510.9614477</v>
      </c>
      <c r="FH10" s="15">
        <f>$AA$5</f>
        <v>316660226.45608515</v>
      </c>
      <c r="FI10" s="15">
        <f>$AB$5</f>
        <v>21941199.197171364</v>
      </c>
      <c r="FJ10" s="54">
        <f>$AN$5</f>
        <v>467060477.87390107</v>
      </c>
      <c r="GJ10" s="3" t="e">
        <f ca="1">FC4/AW4</f>
        <v>#NAME?</v>
      </c>
      <c r="GM10" s="3" t="e">
        <f ca="1">EQ4/AV4</f>
        <v>#NAME?</v>
      </c>
      <c r="GP10" s="3" t="e">
        <f ca="1">EE4/AU4</f>
        <v>#NAME?</v>
      </c>
      <c r="GS10" s="3" t="e">
        <f t="shared" ca="1" si="27"/>
        <v>#NAME?</v>
      </c>
      <c r="GT10" s="3" t="e">
        <f t="shared" ca="1" si="28"/>
        <v>#NAME?</v>
      </c>
      <c r="GU10" s="3" t="e">
        <f t="shared" ca="1" si="29"/>
        <v>#NAME?</v>
      </c>
      <c r="GV10" s="3" t="e">
        <f t="shared" ca="1" si="30"/>
        <v>#NAME?</v>
      </c>
      <c r="GW10" s="3" t="e">
        <f t="shared" ca="1" si="31"/>
        <v>#NAME?</v>
      </c>
      <c r="GX10" s="3" t="e">
        <f t="shared" ca="1" si="32"/>
        <v>#NAME?</v>
      </c>
      <c r="GY10" s="3" t="e">
        <f t="shared" ca="1" si="33"/>
        <v>#NAME?</v>
      </c>
      <c r="GZ10" s="3" t="e">
        <f t="shared" ca="1" si="34"/>
        <v>#NAME?</v>
      </c>
      <c r="HA10" s="3" t="e">
        <f t="shared" ca="1" si="35"/>
        <v>#NAME?</v>
      </c>
      <c r="HB10" s="3">
        <f t="shared" si="42"/>
        <v>3.5637049382716328</v>
      </c>
      <c r="HD10" s="17">
        <f>$D$10</f>
        <v>5.27</v>
      </c>
      <c r="HE10" s="23" t="e">
        <f t="shared" ca="1" si="36"/>
        <v>#NAME?</v>
      </c>
      <c r="HF10" s="23" t="e">
        <f t="shared" ca="1" si="36"/>
        <v>#NAME?</v>
      </c>
      <c r="HG10" s="23" t="e">
        <f t="shared" ca="1" si="36"/>
        <v>#NAME?</v>
      </c>
      <c r="HH10" s="23" t="e">
        <f t="shared" ca="1" si="36"/>
        <v>#NAME?</v>
      </c>
      <c r="HI10" s="23" t="e">
        <f t="shared" ca="1" si="36"/>
        <v>#NAME?</v>
      </c>
      <c r="HJ10" s="23" t="e">
        <f t="shared" ca="1" si="36"/>
        <v>#NAME?</v>
      </c>
      <c r="HK10" s="23" t="e">
        <f t="shared" ca="1" si="36"/>
        <v>#NAME?</v>
      </c>
      <c r="HL10" s="23" t="e">
        <f t="shared" ca="1" si="36"/>
        <v>#NAME?</v>
      </c>
      <c r="HM10" s="23" t="e">
        <f t="shared" ca="1" si="36"/>
        <v>#NAME?</v>
      </c>
      <c r="HO10" s="17">
        <f>$D$10</f>
        <v>5.27</v>
      </c>
      <c r="HP10" s="24" t="e">
        <f t="shared" ca="1" si="43"/>
        <v>#NAME?</v>
      </c>
      <c r="HQ10" s="24" t="e">
        <f t="shared" ca="1" si="44"/>
        <v>#NAME?</v>
      </c>
      <c r="HR10" s="24" t="e">
        <f t="shared" ca="1" si="45"/>
        <v>#NAME?</v>
      </c>
      <c r="HS10" s="24" t="e">
        <f t="shared" ca="1" si="46"/>
        <v>#NAME?</v>
      </c>
      <c r="HT10" s="24" t="e">
        <f t="shared" ca="1" si="47"/>
        <v>#NAME?</v>
      </c>
      <c r="HU10" s="24" t="e">
        <f t="shared" ca="1" si="48"/>
        <v>#NAME?</v>
      </c>
      <c r="HV10" s="24" t="e">
        <f t="shared" ca="1" si="49"/>
        <v>#NAME?</v>
      </c>
      <c r="HW10" s="24" t="e">
        <f t="shared" ca="1" si="50"/>
        <v>#NAME?</v>
      </c>
      <c r="HX10" s="24" t="e">
        <f t="shared" ca="1" si="51"/>
        <v>#NAME?</v>
      </c>
      <c r="HZ10" s="17">
        <f>$D$10</f>
        <v>5.27</v>
      </c>
      <c r="IA10" s="24" t="e">
        <f t="shared" ca="1" si="37"/>
        <v>#NAME?</v>
      </c>
      <c r="IB10" s="24" t="e">
        <f t="shared" ca="1" si="37"/>
        <v>#NAME?</v>
      </c>
      <c r="IC10" s="24" t="e">
        <f t="shared" ca="1" si="37"/>
        <v>#NAME?</v>
      </c>
      <c r="ID10" s="24" t="e">
        <f t="shared" ca="1" si="37"/>
        <v>#NAME?</v>
      </c>
      <c r="IE10" s="24" t="e">
        <f t="shared" ca="1" si="37"/>
        <v>#NAME?</v>
      </c>
      <c r="IF10" s="24" t="e">
        <f t="shared" ca="1" si="37"/>
        <v>#NAME?</v>
      </c>
      <c r="IG10" s="24" t="e">
        <f t="shared" ca="1" si="37"/>
        <v>#NAME?</v>
      </c>
      <c r="IH10" s="24" t="e">
        <f t="shared" ca="1" si="37"/>
        <v>#NAME?</v>
      </c>
      <c r="II10" s="24" t="e">
        <f t="shared" ca="1" si="37"/>
        <v>#NAME?</v>
      </c>
      <c r="IK10" s="17">
        <f>$D$10</f>
        <v>5.27</v>
      </c>
      <c r="IL10" s="24" t="e">
        <f t="shared" ca="1" si="52"/>
        <v>#NAME?</v>
      </c>
      <c r="IM10" s="24" t="e">
        <f t="shared" ca="1" si="38"/>
        <v>#NAME?</v>
      </c>
      <c r="IN10" s="24" t="e">
        <f t="shared" ca="1" si="38"/>
        <v>#NAME?</v>
      </c>
      <c r="IO10" s="24" t="e">
        <f t="shared" ca="1" si="38"/>
        <v>#NAME?</v>
      </c>
      <c r="IP10" s="24" t="e">
        <f t="shared" ca="1" si="38"/>
        <v>#NAME?</v>
      </c>
      <c r="IQ10" s="24" t="e">
        <f t="shared" ca="1" si="38"/>
        <v>#NAME?</v>
      </c>
      <c r="IR10" s="24" t="e">
        <f t="shared" ca="1" si="38"/>
        <v>#NAME?</v>
      </c>
      <c r="IS10" s="24" t="e">
        <f t="shared" ca="1" si="38"/>
        <v>#NAME?</v>
      </c>
      <c r="IT10" s="24" t="e">
        <f t="shared" ca="1" si="38"/>
        <v>#NAME?</v>
      </c>
      <c r="IV10" s="17">
        <f>$D$10</f>
        <v>5.27</v>
      </c>
      <c r="IW10" s="24">
        <f t="shared" ca="1" si="53"/>
        <v>0</v>
      </c>
      <c r="IX10" s="24">
        <f t="shared" ca="1" si="39"/>
        <v>0</v>
      </c>
      <c r="IY10" s="24">
        <f t="shared" ca="1" si="39"/>
        <v>0</v>
      </c>
      <c r="IZ10" s="24">
        <f t="shared" ca="1" si="39"/>
        <v>0</v>
      </c>
      <c r="JA10" s="24">
        <f t="shared" ca="1" si="39"/>
        <v>0</v>
      </c>
      <c r="JB10" s="24">
        <f t="shared" ca="1" si="39"/>
        <v>0</v>
      </c>
      <c r="JC10" s="24">
        <f t="shared" ca="1" si="39"/>
        <v>0</v>
      </c>
      <c r="JD10" s="24">
        <f t="shared" ca="1" si="39"/>
        <v>0</v>
      </c>
      <c r="JE10" s="24">
        <f t="shared" ca="1" si="39"/>
        <v>0</v>
      </c>
    </row>
    <row r="11" spans="1:265" ht="15">
      <c r="A11" s="33">
        <f>COUNT($D$6:D11)/$B$4*$B$1</f>
        <v>6</v>
      </c>
      <c r="B11" s="3">
        <f t="shared" si="40"/>
        <v>6</v>
      </c>
      <c r="C11" s="3">
        <f>'MODELO DE 9o. GRADO'!C11</f>
        <v>7.01</v>
      </c>
      <c r="D11" s="4">
        <f>'MODELO DE 9o. GRADO'!D11</f>
        <v>7.01</v>
      </c>
      <c r="E11" s="43">
        <f>'MODELO DE 9o. GRADO'!E11</f>
        <v>226.54</v>
      </c>
      <c r="F11" s="20" t="e">
        <f t="shared" ca="1" si="13"/>
        <v>#NAME?</v>
      </c>
      <c r="G11" s="20" t="e">
        <f t="shared" ca="1" si="14"/>
        <v>#NAME?</v>
      </c>
      <c r="H11" s="20" t="e">
        <f t="shared" ca="1" si="15"/>
        <v>#NAME?</v>
      </c>
      <c r="I11" s="20" t="e">
        <f t="shared" ca="1" si="16"/>
        <v>#NAME?</v>
      </c>
      <c r="J11" s="20" t="e">
        <f t="shared" ca="1" si="17"/>
        <v>#NAME?</v>
      </c>
      <c r="K11" s="20" t="e">
        <f t="shared" ca="1" si="18"/>
        <v>#NAME?</v>
      </c>
      <c r="L11" s="20" t="e">
        <f t="shared" ca="1" si="19"/>
        <v>#NAME?</v>
      </c>
      <c r="M11" s="20" t="e">
        <f t="shared" ca="1" si="20"/>
        <v>#NAME?</v>
      </c>
      <c r="N11" s="20" t="e">
        <f t="shared" ca="1" si="21"/>
        <v>#NAME?</v>
      </c>
      <c r="P11" s="21">
        <f t="shared" si="22"/>
        <v>1670799449112950</v>
      </c>
      <c r="Q11" s="21">
        <f t="shared" si="22"/>
        <v>238345142526811.72</v>
      </c>
      <c r="R11" s="21">
        <f t="shared" si="22"/>
        <v>34000733598689.262</v>
      </c>
      <c r="S11" s="21">
        <f t="shared" si="22"/>
        <v>4850318630340.8369</v>
      </c>
      <c r="T11" s="21">
        <f t="shared" si="22"/>
        <v>691914212602.11646</v>
      </c>
      <c r="U11" s="21">
        <f t="shared" si="22"/>
        <v>98703881968.918198</v>
      </c>
      <c r="V11" s="21">
        <f t="shared" si="22"/>
        <v>14080439653.19803</v>
      </c>
      <c r="W11" s="21">
        <f t="shared" si="22"/>
        <v>2008621919.1437991</v>
      </c>
      <c r="X11" s="21">
        <f t="shared" si="22"/>
        <v>286536650.37714684</v>
      </c>
      <c r="Y11" s="21">
        <f t="shared" si="22"/>
        <v>40875413.748523086</v>
      </c>
      <c r="Z11" s="21">
        <f t="shared" si="22"/>
        <v>5831014.8000746202</v>
      </c>
      <c r="AA11" s="21">
        <f t="shared" si="22"/>
        <v>831813.80885515269</v>
      </c>
      <c r="AB11" s="21">
        <f t="shared" si="22"/>
        <v>118661.02836735417</v>
      </c>
      <c r="AC11" s="21">
        <f t="shared" si="22"/>
        <v>16927.393490350096</v>
      </c>
      <c r="AD11" s="21">
        <f t="shared" si="22"/>
        <v>2414.7494280099995</v>
      </c>
      <c r="AE11" s="21">
        <f t="shared" si="22"/>
        <v>344.47210099999995</v>
      </c>
      <c r="AF11" s="21">
        <f t="shared" si="23"/>
        <v>49.140099999999997</v>
      </c>
      <c r="AG11" s="32">
        <f t="shared" si="41"/>
        <v>7.01</v>
      </c>
      <c r="AH11" s="21">
        <f t="shared" si="24"/>
        <v>1</v>
      </c>
      <c r="AI11" s="22"/>
      <c r="AJ11" s="3">
        <f t="shared" si="25"/>
        <v>9259916230.5904198</v>
      </c>
      <c r="AK11" s="3">
        <f t="shared" si="25"/>
        <v>1320958092.8089044</v>
      </c>
      <c r="AL11" s="3">
        <f t="shared" si="25"/>
        <v>188439100.25804627</v>
      </c>
      <c r="AM11" s="3">
        <f t="shared" si="25"/>
        <v>26881469.366340414</v>
      </c>
      <c r="AN11" s="3">
        <f t="shared" si="25"/>
        <v>3834731.7213039105</v>
      </c>
      <c r="AO11" s="3">
        <f t="shared" si="25"/>
        <v>547037.33542138524</v>
      </c>
      <c r="AP11" s="3">
        <f t="shared" si="25"/>
        <v>78036.70976053999</v>
      </c>
      <c r="AQ11" s="3">
        <f t="shared" si="25"/>
        <v>11132.198253999999</v>
      </c>
      <c r="AR11" s="3">
        <f t="shared" si="25"/>
        <v>1588.0454</v>
      </c>
      <c r="AS11" s="3">
        <f t="shared" si="26"/>
        <v>226.54</v>
      </c>
      <c r="AU11" s="15">
        <f>$S$5</f>
        <v>8.4135731015696166E+17</v>
      </c>
      <c r="AV11" s="15">
        <f>$T$5</f>
        <v>5.4858225616445912E+16</v>
      </c>
      <c r="AW11" s="15">
        <f>$U$5</f>
        <v>3587935610128655</v>
      </c>
      <c r="AX11" s="15">
        <f>$V$5</f>
        <v>235549623954633.03</v>
      </c>
      <c r="AY11" s="15">
        <f>$W$5</f>
        <v>15535556882873.059</v>
      </c>
      <c r="AZ11" s="15">
        <f>$X$5</f>
        <v>1030519435105.9657</v>
      </c>
      <c r="BA11" s="15">
        <f>$Y$5</f>
        <v>68848950316.716461</v>
      </c>
      <c r="BB11" s="15">
        <f>$Z$5</f>
        <v>4641842510.9614477</v>
      </c>
      <c r="BC11" s="15">
        <f>$AA$5</f>
        <v>316660226.45608515</v>
      </c>
      <c r="BD11" s="15">
        <f>$AB$5</f>
        <v>21941199.197171364</v>
      </c>
      <c r="BF11" s="54">
        <f>$AM$5</f>
        <v>6680517375.6833267</v>
      </c>
      <c r="BG11" s="15">
        <f>$T$5</f>
        <v>5.4858225616445912E+16</v>
      </c>
      <c r="BH11" s="15">
        <f>$U$5</f>
        <v>3587935610128655</v>
      </c>
      <c r="BI11" s="15">
        <f>$V$5</f>
        <v>235549623954633.03</v>
      </c>
      <c r="BJ11" s="15">
        <f>$W$5</f>
        <v>15535556882873.059</v>
      </c>
      <c r="BK11" s="15">
        <f>$X$5</f>
        <v>1030519435105.9657</v>
      </c>
      <c r="BL11" s="15">
        <f>$Y$5</f>
        <v>68848950316.716461</v>
      </c>
      <c r="BM11" s="15">
        <f>$Z$5</f>
        <v>4641842510.9614477</v>
      </c>
      <c r="BN11" s="15">
        <f>$AA$5</f>
        <v>316660226.45608515</v>
      </c>
      <c r="BO11" s="15">
        <f>$AB$5</f>
        <v>21941199.197171364</v>
      </c>
      <c r="BQ11" s="15">
        <f>$S$5</f>
        <v>8.4135731015696166E+17</v>
      </c>
      <c r="BR11" s="54">
        <f>$AM$5</f>
        <v>6680517375.6833267</v>
      </c>
      <c r="BS11" s="15">
        <f>$U$5</f>
        <v>3587935610128655</v>
      </c>
      <c r="BT11" s="15">
        <f>$V$5</f>
        <v>235549623954633.03</v>
      </c>
      <c r="BU11" s="15">
        <f>$W$5</f>
        <v>15535556882873.059</v>
      </c>
      <c r="BV11" s="15">
        <f>$X$5</f>
        <v>1030519435105.9657</v>
      </c>
      <c r="BW11" s="15">
        <f>$Y$5</f>
        <v>68848950316.716461</v>
      </c>
      <c r="BX11" s="15">
        <f>$Z$5</f>
        <v>4641842510.9614477</v>
      </c>
      <c r="BY11" s="15">
        <f>$AA$5</f>
        <v>316660226.45608515</v>
      </c>
      <c r="BZ11" s="15">
        <f>$AB$5</f>
        <v>21941199.197171364</v>
      </c>
      <c r="CB11" s="15">
        <f>$S$5</f>
        <v>8.4135731015696166E+17</v>
      </c>
      <c r="CC11" s="53">
        <f>$T$5</f>
        <v>5.4858225616445912E+16</v>
      </c>
      <c r="CD11" s="54">
        <f>$AM$5</f>
        <v>6680517375.6833267</v>
      </c>
      <c r="CE11" s="15">
        <f>$V$5</f>
        <v>235549623954633.03</v>
      </c>
      <c r="CF11" s="15">
        <f>$W$5</f>
        <v>15535556882873.059</v>
      </c>
      <c r="CG11" s="15">
        <f>$X$5</f>
        <v>1030519435105.9657</v>
      </c>
      <c r="CH11" s="15">
        <f>$Y$5</f>
        <v>68848950316.716461</v>
      </c>
      <c r="CI11" s="15">
        <f>$Z$5</f>
        <v>4641842510.9614477</v>
      </c>
      <c r="CJ11" s="15">
        <f>$AA$5</f>
        <v>316660226.45608515</v>
      </c>
      <c r="CK11" s="15">
        <f>$AB$5</f>
        <v>21941199.197171364</v>
      </c>
      <c r="CM11" s="15">
        <f>$S$5</f>
        <v>8.4135731015696166E+17</v>
      </c>
      <c r="CN11" s="15">
        <f>$T$5</f>
        <v>5.4858225616445912E+16</v>
      </c>
      <c r="CO11" s="15">
        <f>$U$5</f>
        <v>3587935610128655</v>
      </c>
      <c r="CP11" s="54">
        <f>$AM$5</f>
        <v>6680517375.6833267</v>
      </c>
      <c r="CQ11" s="15">
        <f>$W$5</f>
        <v>15535556882873.059</v>
      </c>
      <c r="CR11" s="15">
        <f>$X$5</f>
        <v>1030519435105.9657</v>
      </c>
      <c r="CS11" s="15">
        <f>$Y$5</f>
        <v>68848950316.716461</v>
      </c>
      <c r="CT11" s="15">
        <f>$Z$5</f>
        <v>4641842510.9614477</v>
      </c>
      <c r="CU11" s="15">
        <f>$AA$5</f>
        <v>316660226.45608515</v>
      </c>
      <c r="CV11" s="15">
        <f>$AB$5</f>
        <v>21941199.197171364</v>
      </c>
      <c r="CX11" s="15">
        <f>$S$5</f>
        <v>8.4135731015696166E+17</v>
      </c>
      <c r="CY11" s="15">
        <f>$T$5</f>
        <v>5.4858225616445912E+16</v>
      </c>
      <c r="CZ11" s="15">
        <f>$U$5</f>
        <v>3587935610128655</v>
      </c>
      <c r="DA11" s="15">
        <f>$V$5</f>
        <v>235549623954633.03</v>
      </c>
      <c r="DB11" s="54">
        <f>$AM$5</f>
        <v>6680517375.6833267</v>
      </c>
      <c r="DC11" s="15">
        <f>$X$5</f>
        <v>1030519435105.9657</v>
      </c>
      <c r="DD11" s="15">
        <f>$Y$5</f>
        <v>68848950316.716461</v>
      </c>
      <c r="DE11" s="15">
        <f>$Z$5</f>
        <v>4641842510.9614477</v>
      </c>
      <c r="DF11" s="15">
        <f>$AA$5</f>
        <v>316660226.45608515</v>
      </c>
      <c r="DG11" s="15">
        <f>$AB$5</f>
        <v>21941199.197171364</v>
      </c>
      <c r="DI11" s="15">
        <f>$S$5</f>
        <v>8.4135731015696166E+17</v>
      </c>
      <c r="DJ11" s="15">
        <f>$T$5</f>
        <v>5.4858225616445912E+16</v>
      </c>
      <c r="DK11" s="15">
        <f>$U$5</f>
        <v>3587935610128655</v>
      </c>
      <c r="DL11" s="15">
        <f>$V$5</f>
        <v>235549623954633.03</v>
      </c>
      <c r="DM11" s="15">
        <f>$W$5</f>
        <v>15535556882873.059</v>
      </c>
      <c r="DN11" s="54">
        <f>$AM$5</f>
        <v>6680517375.6833267</v>
      </c>
      <c r="DO11" s="15">
        <f>$Y$5</f>
        <v>68848950316.716461</v>
      </c>
      <c r="DP11" s="15">
        <f>$Z$5</f>
        <v>4641842510.9614477</v>
      </c>
      <c r="DQ11" s="15">
        <f>$AA$5</f>
        <v>316660226.45608515</v>
      </c>
      <c r="DR11" s="15">
        <f>$AB$5</f>
        <v>21941199.197171364</v>
      </c>
      <c r="DT11" s="15">
        <f>$S$5</f>
        <v>8.4135731015696166E+17</v>
      </c>
      <c r="DU11" s="15">
        <f>$T$5</f>
        <v>5.4858225616445912E+16</v>
      </c>
      <c r="DV11" s="15">
        <f>$U$5</f>
        <v>3587935610128655</v>
      </c>
      <c r="DW11" s="15">
        <f>$V$5</f>
        <v>235549623954633.03</v>
      </c>
      <c r="DX11" s="15">
        <f>$W$5</f>
        <v>15535556882873.059</v>
      </c>
      <c r="DY11" s="15">
        <f>$X$5</f>
        <v>1030519435105.9657</v>
      </c>
      <c r="DZ11" s="54">
        <f>$AM$5</f>
        <v>6680517375.6833267</v>
      </c>
      <c r="EA11" s="15">
        <f>$Z$5</f>
        <v>4641842510.9614477</v>
      </c>
      <c r="EB11" s="15">
        <f>$AA$5</f>
        <v>316660226.45608515</v>
      </c>
      <c r="EC11" s="15">
        <f>$AB$5</f>
        <v>21941199.197171364</v>
      </c>
      <c r="EE11" s="15">
        <f>$S$5</f>
        <v>8.4135731015696166E+17</v>
      </c>
      <c r="EF11" s="15">
        <f>$T$5</f>
        <v>5.4858225616445912E+16</v>
      </c>
      <c r="EG11" s="15">
        <f>$U$5</f>
        <v>3587935610128655</v>
      </c>
      <c r="EH11" s="15">
        <f>$V$5</f>
        <v>235549623954633.03</v>
      </c>
      <c r="EI11" s="15">
        <f>$W$5</f>
        <v>15535556882873.059</v>
      </c>
      <c r="EJ11" s="15">
        <f>$X$5</f>
        <v>1030519435105.9657</v>
      </c>
      <c r="EK11" s="15">
        <f>$Y$5</f>
        <v>68848950316.716461</v>
      </c>
      <c r="EL11" s="54">
        <f>$AM$5</f>
        <v>6680517375.6833267</v>
      </c>
      <c r="EM11" s="15">
        <f>$AA$5</f>
        <v>316660226.45608515</v>
      </c>
      <c r="EN11" s="15">
        <f>$AB$5</f>
        <v>21941199.197171364</v>
      </c>
      <c r="EP11" s="15">
        <f>$S$5</f>
        <v>8.4135731015696166E+17</v>
      </c>
      <c r="EQ11" s="15">
        <f>$T$5</f>
        <v>5.4858225616445912E+16</v>
      </c>
      <c r="ER11" s="15">
        <f>$U$5</f>
        <v>3587935610128655</v>
      </c>
      <c r="ES11" s="15">
        <f>$V$5</f>
        <v>235549623954633.03</v>
      </c>
      <c r="ET11" s="15">
        <f>$W$5</f>
        <v>15535556882873.059</v>
      </c>
      <c r="EU11" s="15">
        <f>$X$5</f>
        <v>1030519435105.9657</v>
      </c>
      <c r="EV11" s="15">
        <f>$Y$5</f>
        <v>68848950316.716461</v>
      </c>
      <c r="EW11" s="15">
        <f>$Z$5</f>
        <v>4641842510.9614477</v>
      </c>
      <c r="EX11" s="54">
        <f>$AM$5</f>
        <v>6680517375.6833267</v>
      </c>
      <c r="EY11" s="15">
        <f>$AB$5</f>
        <v>21941199.197171364</v>
      </c>
      <c r="FA11" s="15">
        <f>$S$5</f>
        <v>8.4135731015696166E+17</v>
      </c>
      <c r="FB11" s="15">
        <f>$T$5</f>
        <v>5.4858225616445912E+16</v>
      </c>
      <c r="FC11" s="15">
        <f>$U$5</f>
        <v>3587935610128655</v>
      </c>
      <c r="FD11" s="15">
        <f>$V$5</f>
        <v>235549623954633.03</v>
      </c>
      <c r="FE11" s="15">
        <f>$W$5</f>
        <v>15535556882873.059</v>
      </c>
      <c r="FF11" s="15">
        <f>$X$5</f>
        <v>1030519435105.9657</v>
      </c>
      <c r="FG11" s="15">
        <f>$Y$5</f>
        <v>68848950316.716461</v>
      </c>
      <c r="FH11" s="15">
        <f>$Z$5</f>
        <v>4641842510.9614477</v>
      </c>
      <c r="FI11" s="15">
        <f>$AA$5</f>
        <v>316660226.45608515</v>
      </c>
      <c r="FJ11" s="54">
        <f>$AM$5</f>
        <v>6680517375.6833267</v>
      </c>
      <c r="FQ11" s="6"/>
      <c r="GM11" s="3" t="e">
        <f ca="1">FB4/AV4</f>
        <v>#NAME?</v>
      </c>
      <c r="GP11" s="3" t="e">
        <f ca="1">EP4/AU4</f>
        <v>#NAME?</v>
      </c>
      <c r="GS11" s="3" t="e">
        <f t="shared" ca="1" si="27"/>
        <v>#NAME?</v>
      </c>
      <c r="GT11" s="3" t="e">
        <f t="shared" ca="1" si="28"/>
        <v>#NAME?</v>
      </c>
      <c r="GU11" s="3" t="e">
        <f t="shared" ca="1" si="29"/>
        <v>#NAME?</v>
      </c>
      <c r="GV11" s="3" t="e">
        <f t="shared" ca="1" si="30"/>
        <v>#NAME?</v>
      </c>
      <c r="GW11" s="3" t="e">
        <f t="shared" ca="1" si="31"/>
        <v>#NAME?</v>
      </c>
      <c r="GX11" s="3" t="e">
        <f t="shared" ca="1" si="32"/>
        <v>#NAME?</v>
      </c>
      <c r="GY11" s="3" t="e">
        <f t="shared" ca="1" si="33"/>
        <v>#NAME?</v>
      </c>
      <c r="GZ11" s="3" t="e">
        <f t="shared" ca="1" si="34"/>
        <v>#NAME?</v>
      </c>
      <c r="HA11" s="3" t="e">
        <f t="shared" ca="1" si="35"/>
        <v>#NAME?</v>
      </c>
      <c r="HB11" s="3">
        <f t="shared" si="42"/>
        <v>425.91787160493857</v>
      </c>
      <c r="HD11" s="17">
        <f>$D$11</f>
        <v>7.01</v>
      </c>
      <c r="HE11" s="23" t="e">
        <f t="shared" ca="1" si="36"/>
        <v>#NAME?</v>
      </c>
      <c r="HF11" s="23" t="e">
        <f t="shared" ca="1" si="36"/>
        <v>#NAME?</v>
      </c>
      <c r="HG11" s="23" t="e">
        <f t="shared" ca="1" si="36"/>
        <v>#NAME?</v>
      </c>
      <c r="HH11" s="23" t="e">
        <f t="shared" ca="1" si="36"/>
        <v>#NAME?</v>
      </c>
      <c r="HI11" s="23" t="e">
        <f t="shared" ca="1" si="36"/>
        <v>#NAME?</v>
      </c>
      <c r="HJ11" s="23" t="e">
        <f t="shared" ca="1" si="36"/>
        <v>#NAME?</v>
      </c>
      <c r="HK11" s="23" t="e">
        <f t="shared" ca="1" si="36"/>
        <v>#NAME?</v>
      </c>
      <c r="HL11" s="23" t="e">
        <f t="shared" ca="1" si="36"/>
        <v>#NAME?</v>
      </c>
      <c r="HM11" s="23" t="e">
        <f t="shared" ca="1" si="36"/>
        <v>#NAME?</v>
      </c>
      <c r="HO11" s="17">
        <f>$D$11</f>
        <v>7.01</v>
      </c>
      <c r="HP11" s="24" t="e">
        <f t="shared" ca="1" si="43"/>
        <v>#NAME?</v>
      </c>
      <c r="HQ11" s="24" t="e">
        <f t="shared" ca="1" si="44"/>
        <v>#NAME?</v>
      </c>
      <c r="HR11" s="24" t="e">
        <f t="shared" ca="1" si="45"/>
        <v>#NAME?</v>
      </c>
      <c r="HS11" s="24" t="e">
        <f t="shared" ca="1" si="46"/>
        <v>#NAME?</v>
      </c>
      <c r="HT11" s="24" t="e">
        <f t="shared" ca="1" si="47"/>
        <v>#NAME?</v>
      </c>
      <c r="HU11" s="24" t="e">
        <f t="shared" ca="1" si="48"/>
        <v>#NAME?</v>
      </c>
      <c r="HV11" s="24" t="e">
        <f t="shared" ca="1" si="49"/>
        <v>#NAME?</v>
      </c>
      <c r="HW11" s="24" t="e">
        <f t="shared" ca="1" si="50"/>
        <v>#NAME?</v>
      </c>
      <c r="HX11" s="24" t="e">
        <f t="shared" ca="1" si="51"/>
        <v>#NAME?</v>
      </c>
      <c r="HZ11" s="17">
        <f>$D$11</f>
        <v>7.01</v>
      </c>
      <c r="IA11" s="24" t="e">
        <f t="shared" ca="1" si="37"/>
        <v>#NAME?</v>
      </c>
      <c r="IB11" s="24" t="e">
        <f t="shared" ca="1" si="37"/>
        <v>#NAME?</v>
      </c>
      <c r="IC11" s="24" t="e">
        <f t="shared" ca="1" si="37"/>
        <v>#NAME?</v>
      </c>
      <c r="ID11" s="24" t="e">
        <f t="shared" ca="1" si="37"/>
        <v>#NAME?</v>
      </c>
      <c r="IE11" s="24" t="e">
        <f t="shared" ca="1" si="37"/>
        <v>#NAME?</v>
      </c>
      <c r="IF11" s="24" t="e">
        <f t="shared" ca="1" si="37"/>
        <v>#NAME?</v>
      </c>
      <c r="IG11" s="24" t="e">
        <f t="shared" ca="1" si="37"/>
        <v>#NAME?</v>
      </c>
      <c r="IH11" s="24" t="e">
        <f t="shared" ca="1" si="37"/>
        <v>#NAME?</v>
      </c>
      <c r="II11" s="24" t="e">
        <f t="shared" ca="1" si="37"/>
        <v>#NAME?</v>
      </c>
      <c r="IK11" s="17">
        <f>$D$11</f>
        <v>7.01</v>
      </c>
      <c r="IL11" s="24" t="e">
        <f t="shared" ca="1" si="52"/>
        <v>#NAME?</v>
      </c>
      <c r="IM11" s="24" t="e">
        <f t="shared" ca="1" si="38"/>
        <v>#NAME?</v>
      </c>
      <c r="IN11" s="24" t="e">
        <f t="shared" ca="1" si="38"/>
        <v>#NAME?</v>
      </c>
      <c r="IO11" s="24" t="e">
        <f t="shared" ca="1" si="38"/>
        <v>#NAME?</v>
      </c>
      <c r="IP11" s="24" t="e">
        <f t="shared" ca="1" si="38"/>
        <v>#NAME?</v>
      </c>
      <c r="IQ11" s="24" t="e">
        <f t="shared" ca="1" si="38"/>
        <v>#NAME?</v>
      </c>
      <c r="IR11" s="24" t="e">
        <f t="shared" ca="1" si="38"/>
        <v>#NAME?</v>
      </c>
      <c r="IS11" s="24" t="e">
        <f t="shared" ca="1" si="38"/>
        <v>#NAME?</v>
      </c>
      <c r="IT11" s="24" t="e">
        <f t="shared" ca="1" si="38"/>
        <v>#NAME?</v>
      </c>
      <c r="IV11" s="17">
        <f>$D$11</f>
        <v>7.01</v>
      </c>
      <c r="IW11" s="24">
        <f t="shared" ca="1" si="53"/>
        <v>0</v>
      </c>
      <c r="IX11" s="24">
        <f t="shared" ca="1" si="39"/>
        <v>0</v>
      </c>
      <c r="IY11" s="24">
        <f t="shared" ca="1" si="39"/>
        <v>0</v>
      </c>
      <c r="IZ11" s="24">
        <f t="shared" ca="1" si="39"/>
        <v>0</v>
      </c>
      <c r="JA11" s="24">
        <f t="shared" ca="1" si="39"/>
        <v>0</v>
      </c>
      <c r="JB11" s="24">
        <f t="shared" ca="1" si="39"/>
        <v>0</v>
      </c>
      <c r="JC11" s="24">
        <f t="shared" ca="1" si="39"/>
        <v>0</v>
      </c>
      <c r="JD11" s="24">
        <f t="shared" ca="1" si="39"/>
        <v>0</v>
      </c>
      <c r="JE11" s="24">
        <f t="shared" ca="1" si="39"/>
        <v>0</v>
      </c>
    </row>
    <row r="12" spans="1:265" ht="15">
      <c r="A12" s="33">
        <f>COUNT($D$6:D12)/$B$4*$B$1</f>
        <v>7</v>
      </c>
      <c r="B12" s="3">
        <f t="shared" si="40"/>
        <v>7</v>
      </c>
      <c r="C12" s="3">
        <f>'MODELO DE 9o. GRADO'!C12</f>
        <v>8.9</v>
      </c>
      <c r="D12" s="4">
        <f>'MODELO DE 9o. GRADO'!D12</f>
        <v>8.9</v>
      </c>
      <c r="E12" s="43">
        <f>'MODELO DE 9o. GRADO'!E12</f>
        <v>240.64</v>
      </c>
      <c r="F12" s="20" t="e">
        <f t="shared" ca="1" si="13"/>
        <v>#NAME?</v>
      </c>
      <c r="G12" s="20" t="e">
        <f t="shared" ca="1" si="14"/>
        <v>#NAME?</v>
      </c>
      <c r="H12" s="20" t="e">
        <f t="shared" ca="1" si="15"/>
        <v>#NAME?</v>
      </c>
      <c r="I12" s="20" t="e">
        <f t="shared" ca="1" si="16"/>
        <v>#NAME?</v>
      </c>
      <c r="J12" s="20" t="e">
        <f t="shared" ca="1" si="17"/>
        <v>#NAME?</v>
      </c>
      <c r="K12" s="20" t="e">
        <f t="shared" ca="1" si="18"/>
        <v>#NAME?</v>
      </c>
      <c r="L12" s="20" t="e">
        <f t="shared" ca="1" si="19"/>
        <v>#NAME?</v>
      </c>
      <c r="M12" s="20" t="e">
        <f t="shared" ca="1" si="20"/>
        <v>#NAME?</v>
      </c>
      <c r="N12" s="20" t="e">
        <f t="shared" ca="1" si="21"/>
        <v>#NAME?</v>
      </c>
      <c r="P12" s="21">
        <f t="shared" si="22"/>
        <v>1.2274960961884248E+17</v>
      </c>
      <c r="Q12" s="21">
        <f t="shared" si="22"/>
        <v>1.3792090968409266E+16</v>
      </c>
      <c r="R12" s="21">
        <f t="shared" si="22"/>
        <v>1549673142517895</v>
      </c>
      <c r="S12" s="21">
        <f t="shared" si="22"/>
        <v>174120577810999.41</v>
      </c>
      <c r="T12" s="21">
        <f t="shared" si="22"/>
        <v>19564109866404.43</v>
      </c>
      <c r="U12" s="21">
        <f t="shared" si="22"/>
        <v>2198214591730.8345</v>
      </c>
      <c r="V12" s="21">
        <f t="shared" si="22"/>
        <v>246990403565.2623</v>
      </c>
      <c r="W12" s="21">
        <f t="shared" si="22"/>
        <v>27751730737.669918</v>
      </c>
      <c r="X12" s="21">
        <f t="shared" si="22"/>
        <v>3118171992.9966202</v>
      </c>
      <c r="Y12" s="21">
        <f t="shared" si="22"/>
        <v>350356403.70748538</v>
      </c>
      <c r="Z12" s="21">
        <f t="shared" si="22"/>
        <v>39365888.057020828</v>
      </c>
      <c r="AA12" s="21">
        <f t="shared" si="22"/>
        <v>4423133.4895529011</v>
      </c>
      <c r="AB12" s="21">
        <f t="shared" si="22"/>
        <v>496981.29096100014</v>
      </c>
      <c r="AC12" s="21">
        <f t="shared" si="22"/>
        <v>55840.59449000001</v>
      </c>
      <c r="AD12" s="21">
        <f t="shared" si="22"/>
        <v>6274.2241000000013</v>
      </c>
      <c r="AE12" s="21">
        <f t="shared" si="22"/>
        <v>704.96900000000005</v>
      </c>
      <c r="AF12" s="21">
        <f t="shared" si="23"/>
        <v>79.210000000000008</v>
      </c>
      <c r="AG12" s="32">
        <f t="shared" si="41"/>
        <v>8.9</v>
      </c>
      <c r="AH12" s="21">
        <f t="shared" si="24"/>
        <v>1</v>
      </c>
      <c r="AI12" s="22"/>
      <c r="AJ12" s="3">
        <f t="shared" si="25"/>
        <v>84309764988.169281</v>
      </c>
      <c r="AK12" s="3">
        <f t="shared" si="25"/>
        <v>9473007302.0414925</v>
      </c>
      <c r="AL12" s="3">
        <f t="shared" si="25"/>
        <v>1064382842.92601</v>
      </c>
      <c r="AM12" s="3">
        <f t="shared" si="25"/>
        <v>119593577.85685506</v>
      </c>
      <c r="AN12" s="3">
        <f t="shared" si="25"/>
        <v>13437480.658073602</v>
      </c>
      <c r="AO12" s="3">
        <f t="shared" si="25"/>
        <v>1509829.2874240002</v>
      </c>
      <c r="AP12" s="3">
        <f t="shared" si="25"/>
        <v>169643.74016000002</v>
      </c>
      <c r="AQ12" s="3">
        <f t="shared" si="25"/>
        <v>19061.094400000002</v>
      </c>
      <c r="AR12" s="3">
        <f t="shared" si="25"/>
        <v>2141.6959999999999</v>
      </c>
      <c r="AS12" s="3">
        <f t="shared" si="26"/>
        <v>240.64</v>
      </c>
      <c r="AU12" s="15">
        <f>$R$5</f>
        <v>1.2936789700237347E+19</v>
      </c>
      <c r="AV12" s="15">
        <f>$S$5</f>
        <v>8.4135731015696166E+17</v>
      </c>
      <c r="AW12" s="15">
        <f>$T$5</f>
        <v>5.4858225616445912E+16</v>
      </c>
      <c r="AX12" s="15">
        <f>$U$5</f>
        <v>3587935610128655</v>
      </c>
      <c r="AY12" s="15">
        <f>$V$5</f>
        <v>235549623954633.03</v>
      </c>
      <c r="AZ12" s="15">
        <f>$W$5</f>
        <v>15535556882873.059</v>
      </c>
      <c r="BA12" s="15">
        <f>$X$5</f>
        <v>1030519435105.9657</v>
      </c>
      <c r="BB12" s="15">
        <f>$Y$5</f>
        <v>68848950316.716461</v>
      </c>
      <c r="BC12" s="15">
        <f>$Z$5</f>
        <v>4641842510.9614477</v>
      </c>
      <c r="BD12" s="15">
        <f>$AA$5</f>
        <v>316660226.45608515</v>
      </c>
      <c r="BF12" s="54">
        <f>$AL$5</f>
        <v>97314267388.414368</v>
      </c>
      <c r="BG12" s="15">
        <f>$S$5</f>
        <v>8.4135731015696166E+17</v>
      </c>
      <c r="BH12" s="15">
        <f>$T$5</f>
        <v>5.4858225616445912E+16</v>
      </c>
      <c r="BI12" s="15">
        <f>$U$5</f>
        <v>3587935610128655</v>
      </c>
      <c r="BJ12" s="15">
        <f>$V$5</f>
        <v>235549623954633.03</v>
      </c>
      <c r="BK12" s="15">
        <f>$W$5</f>
        <v>15535556882873.059</v>
      </c>
      <c r="BL12" s="15">
        <f>$X$5</f>
        <v>1030519435105.9657</v>
      </c>
      <c r="BM12" s="15">
        <f>$Y$5</f>
        <v>68848950316.716461</v>
      </c>
      <c r="BN12" s="15">
        <f>$Z$5</f>
        <v>4641842510.9614477</v>
      </c>
      <c r="BO12" s="15">
        <f>$AA$5</f>
        <v>316660226.45608515</v>
      </c>
      <c r="BQ12" s="15">
        <f>$R$5</f>
        <v>1.2936789700237347E+19</v>
      </c>
      <c r="BR12" s="54">
        <f>$AL$5</f>
        <v>97314267388.414368</v>
      </c>
      <c r="BS12" s="15">
        <f>$T$5</f>
        <v>5.4858225616445912E+16</v>
      </c>
      <c r="BT12" s="15">
        <f>$U$5</f>
        <v>3587935610128655</v>
      </c>
      <c r="BU12" s="15">
        <f>$V$5</f>
        <v>235549623954633.03</v>
      </c>
      <c r="BV12" s="15">
        <f>$W$5</f>
        <v>15535556882873.059</v>
      </c>
      <c r="BW12" s="15">
        <f>$X$5</f>
        <v>1030519435105.9657</v>
      </c>
      <c r="BX12" s="15">
        <f>$Y$5</f>
        <v>68848950316.716461</v>
      </c>
      <c r="BY12" s="15">
        <f>$Z$5</f>
        <v>4641842510.9614477</v>
      </c>
      <c r="BZ12" s="15">
        <f>$AA$5</f>
        <v>316660226.45608515</v>
      </c>
      <c r="CB12" s="15">
        <f>$R$5</f>
        <v>1.2936789700237347E+19</v>
      </c>
      <c r="CC12" s="53">
        <f>$S$5</f>
        <v>8.4135731015696166E+17</v>
      </c>
      <c r="CD12" s="54">
        <f>$AL$5</f>
        <v>97314267388.414368</v>
      </c>
      <c r="CE12" s="15">
        <f>$U$5</f>
        <v>3587935610128655</v>
      </c>
      <c r="CF12" s="15">
        <f>$V$5</f>
        <v>235549623954633.03</v>
      </c>
      <c r="CG12" s="15">
        <f>$W$5</f>
        <v>15535556882873.059</v>
      </c>
      <c r="CH12" s="15">
        <f>$X$5</f>
        <v>1030519435105.9657</v>
      </c>
      <c r="CI12" s="15">
        <f>$Y$5</f>
        <v>68848950316.716461</v>
      </c>
      <c r="CJ12" s="15">
        <f>$Z$5</f>
        <v>4641842510.9614477</v>
      </c>
      <c r="CK12" s="15">
        <f>$AA$5</f>
        <v>316660226.45608515</v>
      </c>
      <c r="CM12" s="15">
        <f>$R$5</f>
        <v>1.2936789700237347E+19</v>
      </c>
      <c r="CN12" s="15">
        <f>$S$5</f>
        <v>8.4135731015696166E+17</v>
      </c>
      <c r="CO12" s="15">
        <f>$T$5</f>
        <v>5.4858225616445912E+16</v>
      </c>
      <c r="CP12" s="54">
        <f>$AL$5</f>
        <v>97314267388.414368</v>
      </c>
      <c r="CQ12" s="15">
        <f>$V$5</f>
        <v>235549623954633.03</v>
      </c>
      <c r="CR12" s="15">
        <f>$W$5</f>
        <v>15535556882873.059</v>
      </c>
      <c r="CS12" s="15">
        <f>$X$5</f>
        <v>1030519435105.9657</v>
      </c>
      <c r="CT12" s="15">
        <f>$Y$5</f>
        <v>68848950316.716461</v>
      </c>
      <c r="CU12" s="15">
        <f>$Z$5</f>
        <v>4641842510.9614477</v>
      </c>
      <c r="CV12" s="15">
        <f>$AA$5</f>
        <v>316660226.45608515</v>
      </c>
      <c r="CX12" s="15">
        <f>$R$5</f>
        <v>1.2936789700237347E+19</v>
      </c>
      <c r="CY12" s="15">
        <f>$S$5</f>
        <v>8.4135731015696166E+17</v>
      </c>
      <c r="CZ12" s="15">
        <f>$T$5</f>
        <v>5.4858225616445912E+16</v>
      </c>
      <c r="DA12" s="15">
        <f>$U$5</f>
        <v>3587935610128655</v>
      </c>
      <c r="DB12" s="54">
        <f>$AL$5</f>
        <v>97314267388.414368</v>
      </c>
      <c r="DC12" s="15">
        <f>$W$5</f>
        <v>15535556882873.059</v>
      </c>
      <c r="DD12" s="15">
        <f>$X$5</f>
        <v>1030519435105.9657</v>
      </c>
      <c r="DE12" s="15">
        <f>$Y$5</f>
        <v>68848950316.716461</v>
      </c>
      <c r="DF12" s="15">
        <f>$Z$5</f>
        <v>4641842510.9614477</v>
      </c>
      <c r="DG12" s="15">
        <f>$AA$5</f>
        <v>316660226.45608515</v>
      </c>
      <c r="DI12" s="15">
        <f>$R$5</f>
        <v>1.2936789700237347E+19</v>
      </c>
      <c r="DJ12" s="15">
        <f>$S$5</f>
        <v>8.4135731015696166E+17</v>
      </c>
      <c r="DK12" s="15">
        <f>$T$5</f>
        <v>5.4858225616445912E+16</v>
      </c>
      <c r="DL12" s="15">
        <f>$U$5</f>
        <v>3587935610128655</v>
      </c>
      <c r="DM12" s="15">
        <f>$V$5</f>
        <v>235549623954633.03</v>
      </c>
      <c r="DN12" s="54">
        <f>$AL$5</f>
        <v>97314267388.414368</v>
      </c>
      <c r="DO12" s="15">
        <f>$X$5</f>
        <v>1030519435105.9657</v>
      </c>
      <c r="DP12" s="15">
        <f>$Y$5</f>
        <v>68848950316.716461</v>
      </c>
      <c r="DQ12" s="15">
        <f>$Z$5</f>
        <v>4641842510.9614477</v>
      </c>
      <c r="DR12" s="15">
        <f>$AA$5</f>
        <v>316660226.45608515</v>
      </c>
      <c r="DT12" s="15">
        <f>$R$5</f>
        <v>1.2936789700237347E+19</v>
      </c>
      <c r="DU12" s="15">
        <f>$S$5</f>
        <v>8.4135731015696166E+17</v>
      </c>
      <c r="DV12" s="15">
        <f>$T$5</f>
        <v>5.4858225616445912E+16</v>
      </c>
      <c r="DW12" s="15">
        <f>$U$5</f>
        <v>3587935610128655</v>
      </c>
      <c r="DX12" s="15">
        <f>$V$5</f>
        <v>235549623954633.03</v>
      </c>
      <c r="DY12" s="15">
        <f>$W$5</f>
        <v>15535556882873.059</v>
      </c>
      <c r="DZ12" s="54">
        <f>$AL$5</f>
        <v>97314267388.414368</v>
      </c>
      <c r="EA12" s="15">
        <f>$Y$5</f>
        <v>68848950316.716461</v>
      </c>
      <c r="EB12" s="15">
        <f>$Z$5</f>
        <v>4641842510.9614477</v>
      </c>
      <c r="EC12" s="15">
        <f>$AA$5</f>
        <v>316660226.45608515</v>
      </c>
      <c r="EE12" s="15">
        <f>$R$5</f>
        <v>1.2936789700237347E+19</v>
      </c>
      <c r="EF12" s="15">
        <f>$S$5</f>
        <v>8.4135731015696166E+17</v>
      </c>
      <c r="EG12" s="15">
        <f>$T$5</f>
        <v>5.4858225616445912E+16</v>
      </c>
      <c r="EH12" s="15">
        <f>$U$5</f>
        <v>3587935610128655</v>
      </c>
      <c r="EI12" s="15">
        <f>$V$5</f>
        <v>235549623954633.03</v>
      </c>
      <c r="EJ12" s="15">
        <f>$W$5</f>
        <v>15535556882873.059</v>
      </c>
      <c r="EK12" s="15">
        <f>$X$5</f>
        <v>1030519435105.9657</v>
      </c>
      <c r="EL12" s="54">
        <f>$AL$5</f>
        <v>97314267388.414368</v>
      </c>
      <c r="EM12" s="15">
        <f>$Z$5</f>
        <v>4641842510.9614477</v>
      </c>
      <c r="EN12" s="15">
        <f>$AA$5</f>
        <v>316660226.45608515</v>
      </c>
      <c r="EP12" s="15">
        <f>$R$5</f>
        <v>1.2936789700237347E+19</v>
      </c>
      <c r="EQ12" s="15">
        <f>$S$5</f>
        <v>8.4135731015696166E+17</v>
      </c>
      <c r="ER12" s="15">
        <f>$T$5</f>
        <v>5.4858225616445912E+16</v>
      </c>
      <c r="ES12" s="15">
        <f>$U$5</f>
        <v>3587935610128655</v>
      </c>
      <c r="ET12" s="15">
        <f>$V$5</f>
        <v>235549623954633.03</v>
      </c>
      <c r="EU12" s="15">
        <f>$W$5</f>
        <v>15535556882873.059</v>
      </c>
      <c r="EV12" s="15">
        <f>$X$5</f>
        <v>1030519435105.9657</v>
      </c>
      <c r="EW12" s="15">
        <f>$Y$5</f>
        <v>68848950316.716461</v>
      </c>
      <c r="EX12" s="54">
        <f>$AL$5</f>
        <v>97314267388.414368</v>
      </c>
      <c r="EY12" s="15">
        <f>$AA$5</f>
        <v>316660226.45608515</v>
      </c>
      <c r="FA12" s="15">
        <f>$R$5</f>
        <v>1.2936789700237347E+19</v>
      </c>
      <c r="FB12" s="15">
        <f>$S$5</f>
        <v>8.4135731015696166E+17</v>
      </c>
      <c r="FC12" s="15">
        <f>$T$5</f>
        <v>5.4858225616445912E+16</v>
      </c>
      <c r="FD12" s="15">
        <f>$U$5</f>
        <v>3587935610128655</v>
      </c>
      <c r="FE12" s="15">
        <f>$V$5</f>
        <v>235549623954633.03</v>
      </c>
      <c r="FF12" s="15">
        <f>$W$5</f>
        <v>15535556882873.059</v>
      </c>
      <c r="FG12" s="15">
        <f>$X$5</f>
        <v>1030519435105.9657</v>
      </c>
      <c r="FH12" s="15">
        <f>$Y$5</f>
        <v>68848950316.716461</v>
      </c>
      <c r="FI12" s="15">
        <f>$Z$5</f>
        <v>4641842510.9614477</v>
      </c>
      <c r="FJ12" s="54">
        <f>$AL$5</f>
        <v>97314267388.414368</v>
      </c>
      <c r="GP12" s="3" t="e">
        <f ca="1">FA4/AU4</f>
        <v>#NAME?</v>
      </c>
      <c r="GS12" s="3" t="e">
        <f t="shared" ca="1" si="27"/>
        <v>#NAME?</v>
      </c>
      <c r="GT12" s="3" t="e">
        <f t="shared" ca="1" si="28"/>
        <v>#NAME?</v>
      </c>
      <c r="GU12" s="3" t="e">
        <f t="shared" ca="1" si="29"/>
        <v>#NAME?</v>
      </c>
      <c r="GV12" s="3" t="e">
        <f t="shared" ca="1" si="30"/>
        <v>#NAME?</v>
      </c>
      <c r="GW12" s="3" t="e">
        <f t="shared" ca="1" si="31"/>
        <v>#NAME?</v>
      </c>
      <c r="GX12" s="3" t="e">
        <f t="shared" ca="1" si="32"/>
        <v>#NAME?</v>
      </c>
      <c r="GY12" s="3" t="e">
        <f t="shared" ca="1" si="33"/>
        <v>#NAME?</v>
      </c>
      <c r="GZ12" s="3" t="e">
        <f t="shared" ca="1" si="34"/>
        <v>#NAME?</v>
      </c>
      <c r="HA12" s="3" t="e">
        <f t="shared" ca="1" si="35"/>
        <v>#NAME?</v>
      </c>
      <c r="HB12" s="3">
        <f t="shared" si="42"/>
        <v>1206.7132049382717</v>
      </c>
      <c r="HD12" s="17">
        <f>$D$12</f>
        <v>8.9</v>
      </c>
      <c r="HE12" s="23" t="e">
        <f t="shared" ca="1" si="36"/>
        <v>#NAME?</v>
      </c>
      <c r="HF12" s="23" t="e">
        <f t="shared" ca="1" si="36"/>
        <v>#NAME?</v>
      </c>
      <c r="HG12" s="23" t="e">
        <f t="shared" ca="1" si="36"/>
        <v>#NAME?</v>
      </c>
      <c r="HH12" s="23" t="e">
        <f t="shared" ca="1" si="36"/>
        <v>#NAME?</v>
      </c>
      <c r="HI12" s="23" t="e">
        <f t="shared" ca="1" si="36"/>
        <v>#NAME?</v>
      </c>
      <c r="HJ12" s="23" t="e">
        <f t="shared" ca="1" si="36"/>
        <v>#NAME?</v>
      </c>
      <c r="HK12" s="23" t="e">
        <f t="shared" ca="1" si="36"/>
        <v>#NAME?</v>
      </c>
      <c r="HL12" s="23" t="e">
        <f t="shared" ca="1" si="36"/>
        <v>#NAME?</v>
      </c>
      <c r="HM12" s="23" t="e">
        <f t="shared" ca="1" si="36"/>
        <v>#NAME?</v>
      </c>
      <c r="HO12" s="17">
        <f>$D$12</f>
        <v>8.9</v>
      </c>
      <c r="HP12" s="24" t="e">
        <f t="shared" ca="1" si="43"/>
        <v>#NAME?</v>
      </c>
      <c r="HQ12" s="24" t="e">
        <f t="shared" ca="1" si="44"/>
        <v>#NAME?</v>
      </c>
      <c r="HR12" s="24" t="e">
        <f t="shared" ca="1" si="45"/>
        <v>#NAME?</v>
      </c>
      <c r="HS12" s="24" t="e">
        <f t="shared" ca="1" si="46"/>
        <v>#NAME?</v>
      </c>
      <c r="HT12" s="24" t="e">
        <f t="shared" ca="1" si="47"/>
        <v>#NAME?</v>
      </c>
      <c r="HU12" s="24" t="e">
        <f t="shared" ca="1" si="48"/>
        <v>#NAME?</v>
      </c>
      <c r="HV12" s="24" t="e">
        <f t="shared" ca="1" si="49"/>
        <v>#NAME?</v>
      </c>
      <c r="HW12" s="24" t="e">
        <f t="shared" ca="1" si="50"/>
        <v>#NAME?</v>
      </c>
      <c r="HX12" s="24" t="e">
        <f t="shared" ca="1" si="51"/>
        <v>#NAME?</v>
      </c>
      <c r="HZ12" s="17">
        <f>$D$12</f>
        <v>8.9</v>
      </c>
      <c r="IA12" s="24" t="e">
        <f t="shared" ca="1" si="37"/>
        <v>#NAME?</v>
      </c>
      <c r="IB12" s="24" t="e">
        <f t="shared" ca="1" si="37"/>
        <v>#NAME?</v>
      </c>
      <c r="IC12" s="24" t="e">
        <f t="shared" ca="1" si="37"/>
        <v>#NAME?</v>
      </c>
      <c r="ID12" s="24" t="e">
        <f t="shared" ca="1" si="37"/>
        <v>#NAME?</v>
      </c>
      <c r="IE12" s="24" t="e">
        <f t="shared" ca="1" si="37"/>
        <v>#NAME?</v>
      </c>
      <c r="IF12" s="24" t="e">
        <f t="shared" ca="1" si="37"/>
        <v>#NAME?</v>
      </c>
      <c r="IG12" s="24" t="e">
        <f t="shared" ca="1" si="37"/>
        <v>#NAME?</v>
      </c>
      <c r="IH12" s="24" t="e">
        <f t="shared" ca="1" si="37"/>
        <v>#NAME?</v>
      </c>
      <c r="II12" s="24" t="e">
        <f t="shared" ca="1" si="37"/>
        <v>#NAME?</v>
      </c>
      <c r="IK12" s="17">
        <f>$D$12</f>
        <v>8.9</v>
      </c>
      <c r="IL12" s="24" t="e">
        <f t="shared" ca="1" si="52"/>
        <v>#NAME?</v>
      </c>
      <c r="IM12" s="24" t="e">
        <f t="shared" ca="1" si="38"/>
        <v>#NAME?</v>
      </c>
      <c r="IN12" s="24" t="e">
        <f t="shared" ca="1" si="38"/>
        <v>#NAME?</v>
      </c>
      <c r="IO12" s="24" t="e">
        <f t="shared" ca="1" si="38"/>
        <v>#NAME?</v>
      </c>
      <c r="IP12" s="24" t="e">
        <f t="shared" ca="1" si="38"/>
        <v>#NAME?</v>
      </c>
      <c r="IQ12" s="24" t="e">
        <f t="shared" ca="1" si="38"/>
        <v>#NAME?</v>
      </c>
      <c r="IR12" s="24" t="e">
        <f t="shared" ca="1" si="38"/>
        <v>#NAME?</v>
      </c>
      <c r="IS12" s="24" t="e">
        <f t="shared" ca="1" si="38"/>
        <v>#NAME?</v>
      </c>
      <c r="IT12" s="24" t="e">
        <f t="shared" ca="1" si="38"/>
        <v>#NAME?</v>
      </c>
      <c r="IV12" s="17">
        <f>$D$12</f>
        <v>8.9</v>
      </c>
      <c r="IW12" s="24">
        <f t="shared" ca="1" si="53"/>
        <v>0</v>
      </c>
      <c r="IX12" s="24">
        <f t="shared" ca="1" si="39"/>
        <v>0</v>
      </c>
      <c r="IY12" s="24">
        <f t="shared" ca="1" si="39"/>
        <v>0</v>
      </c>
      <c r="IZ12" s="24">
        <f t="shared" ca="1" si="39"/>
        <v>0</v>
      </c>
      <c r="JA12" s="24">
        <f t="shared" ca="1" si="39"/>
        <v>0</v>
      </c>
      <c r="JB12" s="24">
        <f t="shared" ca="1" si="39"/>
        <v>0</v>
      </c>
      <c r="JC12" s="24">
        <f t="shared" ca="1" si="39"/>
        <v>0</v>
      </c>
      <c r="JD12" s="24">
        <f t="shared" ca="1" si="39"/>
        <v>0</v>
      </c>
      <c r="JE12" s="24">
        <f t="shared" ca="1" si="39"/>
        <v>0</v>
      </c>
    </row>
    <row r="13" spans="1:265" ht="15">
      <c r="A13" s="33">
        <f>COUNT($D$6:D13)/$B$4*$B$1</f>
        <v>8</v>
      </c>
      <c r="B13" s="3">
        <f>COUNT($C$6:C13)</f>
        <v>8</v>
      </c>
      <c r="C13" s="3">
        <f>'MODELO DE 9o. GRADO'!C13</f>
        <v>10.96</v>
      </c>
      <c r="D13" s="4">
        <f>'MODELO DE 9o. GRADO'!D13</f>
        <v>10.96</v>
      </c>
      <c r="E13" s="43">
        <f>'MODELO DE 9o. GRADO'!E13</f>
        <v>260.37</v>
      </c>
      <c r="F13" s="20" t="e">
        <f t="shared" ca="1" si="13"/>
        <v>#NAME?</v>
      </c>
      <c r="G13" s="20" t="e">
        <f t="shared" ca="1" si="14"/>
        <v>#NAME?</v>
      </c>
      <c r="H13" s="20" t="e">
        <f t="shared" ca="1" si="15"/>
        <v>#NAME?</v>
      </c>
      <c r="I13" s="20" t="e">
        <f t="shared" ca="1" si="16"/>
        <v>#NAME?</v>
      </c>
      <c r="J13" s="20" t="e">
        <f t="shared" ca="1" si="17"/>
        <v>#NAME?</v>
      </c>
      <c r="K13" s="20" t="e">
        <f t="shared" ca="1" si="18"/>
        <v>#NAME?</v>
      </c>
      <c r="L13" s="20" t="e">
        <f t="shared" ca="1" si="19"/>
        <v>#NAME?</v>
      </c>
      <c r="M13" s="20" t="e">
        <f t="shared" ca="1" si="20"/>
        <v>#NAME?</v>
      </c>
      <c r="N13" s="20" t="e">
        <f t="shared" ca="1" si="21"/>
        <v>#NAME?</v>
      </c>
      <c r="P13" s="21">
        <f t="shared" si="22"/>
        <v>5.2070287389914481E+18</v>
      </c>
      <c r="Q13" s="21">
        <f t="shared" si="22"/>
        <v>4.750938630466649E+17</v>
      </c>
      <c r="R13" s="21">
        <f t="shared" si="22"/>
        <v>4.3347980204987672E+16</v>
      </c>
      <c r="S13" s="21">
        <f t="shared" si="22"/>
        <v>3955107682936831.5</v>
      </c>
      <c r="T13" s="21">
        <f t="shared" si="22"/>
        <v>360867489319053.94</v>
      </c>
      <c r="U13" s="21">
        <f t="shared" si="22"/>
        <v>32925865813782.293</v>
      </c>
      <c r="V13" s="21">
        <f t="shared" si="22"/>
        <v>3004184837023.9316</v>
      </c>
      <c r="W13" s="21">
        <f t="shared" si="22"/>
        <v>274104455932.84045</v>
      </c>
      <c r="X13" s="21">
        <f t="shared" si="22"/>
        <v>25009530650.806606</v>
      </c>
      <c r="Y13" s="21">
        <f t="shared" si="22"/>
        <v>2281891482.7378292</v>
      </c>
      <c r="Z13" s="21">
        <f t="shared" si="22"/>
        <v>208201777.62206468</v>
      </c>
      <c r="AA13" s="21">
        <f t="shared" si="22"/>
        <v>18996512.556757726</v>
      </c>
      <c r="AB13" s="21">
        <f t="shared" si="22"/>
        <v>1733258.4449596463</v>
      </c>
      <c r="AC13" s="21">
        <f t="shared" si="22"/>
        <v>158144.01870069766</v>
      </c>
      <c r="AD13" s="21">
        <f t="shared" si="22"/>
        <v>14429.198786560004</v>
      </c>
      <c r="AE13" s="21">
        <f t="shared" si="22"/>
        <v>1316.5327360000003</v>
      </c>
      <c r="AF13" s="21">
        <f t="shared" si="23"/>
        <v>120.12160000000002</v>
      </c>
      <c r="AG13" s="32">
        <f t="shared" si="41"/>
        <v>10.96</v>
      </c>
      <c r="AH13" s="21">
        <f t="shared" si="24"/>
        <v>1</v>
      </c>
      <c r="AI13" s="22"/>
      <c r="AJ13" s="3">
        <f t="shared" si="25"/>
        <v>594136085360.44861</v>
      </c>
      <c r="AK13" s="3">
        <f t="shared" si="25"/>
        <v>54209496839.456978</v>
      </c>
      <c r="AL13" s="3">
        <f t="shared" si="25"/>
        <v>4946121974.4030094</v>
      </c>
      <c r="AM13" s="3">
        <f t="shared" si="25"/>
        <v>451288501.31414312</v>
      </c>
      <c r="AN13" s="3">
        <f t="shared" si="25"/>
        <v>41175958.149100654</v>
      </c>
      <c r="AO13" s="3">
        <f t="shared" si="25"/>
        <v>3756930.4880566285</v>
      </c>
      <c r="AP13" s="3">
        <f t="shared" si="25"/>
        <v>342785.6284723201</v>
      </c>
      <c r="AQ13" s="3">
        <f t="shared" si="25"/>
        <v>31276.060992000006</v>
      </c>
      <c r="AR13" s="3">
        <f t="shared" si="25"/>
        <v>2853.6552000000001</v>
      </c>
      <c r="AS13" s="3">
        <f t="shared" si="26"/>
        <v>260.37</v>
      </c>
      <c r="AU13" s="15">
        <f>$Q$5</f>
        <v>1.9933834427692247E+20</v>
      </c>
      <c r="AV13" s="15">
        <f>$R$5</f>
        <v>1.2936789700237347E+19</v>
      </c>
      <c r="AW13" s="15">
        <f>$S$5</f>
        <v>8.4135731015696166E+17</v>
      </c>
      <c r="AX13" s="15">
        <f>$T$5</f>
        <v>5.4858225616445912E+16</v>
      </c>
      <c r="AY13" s="15">
        <f>$U$5</f>
        <v>3587935610128655</v>
      </c>
      <c r="AZ13" s="15">
        <f>$V$5</f>
        <v>235549623954633.03</v>
      </c>
      <c r="BA13" s="15">
        <f>$W$5</f>
        <v>15535556882873.059</v>
      </c>
      <c r="BB13" s="15">
        <f>$X$5</f>
        <v>1030519435105.9657</v>
      </c>
      <c r="BC13" s="15">
        <f>$Y$5</f>
        <v>68848950316.716461</v>
      </c>
      <c r="BD13" s="15">
        <f>$Z$5</f>
        <v>4641842510.9614477</v>
      </c>
      <c r="BF13" s="54">
        <f>$AK$5</f>
        <v>1436802818444.6433</v>
      </c>
      <c r="BG13" s="15">
        <f>$R$5</f>
        <v>1.2936789700237347E+19</v>
      </c>
      <c r="BH13" s="15">
        <f>$S$5</f>
        <v>8.4135731015696166E+17</v>
      </c>
      <c r="BI13" s="15">
        <f>$T$5</f>
        <v>5.4858225616445912E+16</v>
      </c>
      <c r="BJ13" s="15">
        <f>$U$5</f>
        <v>3587935610128655</v>
      </c>
      <c r="BK13" s="15">
        <f>$V$5</f>
        <v>235549623954633.03</v>
      </c>
      <c r="BL13" s="15">
        <f>$W$5</f>
        <v>15535556882873.059</v>
      </c>
      <c r="BM13" s="15">
        <f>$X$5</f>
        <v>1030519435105.9657</v>
      </c>
      <c r="BN13" s="15">
        <f>$Y$5</f>
        <v>68848950316.716461</v>
      </c>
      <c r="BO13" s="15">
        <f>$Z$5</f>
        <v>4641842510.9614477</v>
      </c>
      <c r="BQ13" s="15">
        <f>$Q$5</f>
        <v>1.9933834427692247E+20</v>
      </c>
      <c r="BR13" s="54">
        <f>$AK$5</f>
        <v>1436802818444.6433</v>
      </c>
      <c r="BS13" s="15">
        <f>$S$5</f>
        <v>8.4135731015696166E+17</v>
      </c>
      <c r="BT13" s="15">
        <f>$T$5</f>
        <v>5.4858225616445912E+16</v>
      </c>
      <c r="BU13" s="15">
        <f>$U$5</f>
        <v>3587935610128655</v>
      </c>
      <c r="BV13" s="15">
        <f>$V$5</f>
        <v>235549623954633.03</v>
      </c>
      <c r="BW13" s="15">
        <f>$W$5</f>
        <v>15535556882873.059</v>
      </c>
      <c r="BX13" s="15">
        <f>$X$5</f>
        <v>1030519435105.9657</v>
      </c>
      <c r="BY13" s="15">
        <f>$Y$5</f>
        <v>68848950316.716461</v>
      </c>
      <c r="BZ13" s="15">
        <f>$Z$5</f>
        <v>4641842510.9614477</v>
      </c>
      <c r="CB13" s="15">
        <f>$Q$5</f>
        <v>1.9933834427692247E+20</v>
      </c>
      <c r="CC13" s="53">
        <f>$R$5</f>
        <v>1.2936789700237347E+19</v>
      </c>
      <c r="CD13" s="54">
        <f>$AK$5</f>
        <v>1436802818444.6433</v>
      </c>
      <c r="CE13" s="15">
        <f>$T$5</f>
        <v>5.4858225616445912E+16</v>
      </c>
      <c r="CF13" s="15">
        <f>$U$5</f>
        <v>3587935610128655</v>
      </c>
      <c r="CG13" s="15">
        <f>$V$5</f>
        <v>235549623954633.03</v>
      </c>
      <c r="CH13" s="15">
        <f>$W$5</f>
        <v>15535556882873.059</v>
      </c>
      <c r="CI13" s="15">
        <f>$X$5</f>
        <v>1030519435105.9657</v>
      </c>
      <c r="CJ13" s="15">
        <f>$Y$5</f>
        <v>68848950316.716461</v>
      </c>
      <c r="CK13" s="15">
        <f>$Z$5</f>
        <v>4641842510.9614477</v>
      </c>
      <c r="CM13" s="15">
        <f>$Q$5</f>
        <v>1.9933834427692247E+20</v>
      </c>
      <c r="CN13" s="15">
        <f>$R$5</f>
        <v>1.2936789700237347E+19</v>
      </c>
      <c r="CO13" s="15">
        <f>$S$5</f>
        <v>8.4135731015696166E+17</v>
      </c>
      <c r="CP13" s="54">
        <f>$AK$5</f>
        <v>1436802818444.6433</v>
      </c>
      <c r="CQ13" s="15">
        <f>$U$5</f>
        <v>3587935610128655</v>
      </c>
      <c r="CR13" s="15">
        <f>$V$5</f>
        <v>235549623954633.03</v>
      </c>
      <c r="CS13" s="15">
        <f>$W$5</f>
        <v>15535556882873.059</v>
      </c>
      <c r="CT13" s="15">
        <f>$X$5</f>
        <v>1030519435105.9657</v>
      </c>
      <c r="CU13" s="15">
        <f>$Y$5</f>
        <v>68848950316.716461</v>
      </c>
      <c r="CV13" s="15">
        <f>$Z$5</f>
        <v>4641842510.9614477</v>
      </c>
      <c r="CX13" s="15">
        <f>$Q$5</f>
        <v>1.9933834427692247E+20</v>
      </c>
      <c r="CY13" s="15">
        <f>$R$5</f>
        <v>1.2936789700237347E+19</v>
      </c>
      <c r="CZ13" s="15">
        <f>$S$5</f>
        <v>8.4135731015696166E+17</v>
      </c>
      <c r="DA13" s="15">
        <f>$T$5</f>
        <v>5.4858225616445912E+16</v>
      </c>
      <c r="DB13" s="54">
        <f>$AK$5</f>
        <v>1436802818444.6433</v>
      </c>
      <c r="DC13" s="15">
        <f>$V$5</f>
        <v>235549623954633.03</v>
      </c>
      <c r="DD13" s="15">
        <f>$W$5</f>
        <v>15535556882873.059</v>
      </c>
      <c r="DE13" s="15">
        <f>$X$5</f>
        <v>1030519435105.9657</v>
      </c>
      <c r="DF13" s="15">
        <f>$Y$5</f>
        <v>68848950316.716461</v>
      </c>
      <c r="DG13" s="15">
        <f>$Z$5</f>
        <v>4641842510.9614477</v>
      </c>
      <c r="DI13" s="15">
        <f>$Q$5</f>
        <v>1.9933834427692247E+20</v>
      </c>
      <c r="DJ13" s="15">
        <f>$R$5</f>
        <v>1.2936789700237347E+19</v>
      </c>
      <c r="DK13" s="15">
        <f>$S$5</f>
        <v>8.4135731015696166E+17</v>
      </c>
      <c r="DL13" s="15">
        <f>$T$5</f>
        <v>5.4858225616445912E+16</v>
      </c>
      <c r="DM13" s="15">
        <f>$U$5</f>
        <v>3587935610128655</v>
      </c>
      <c r="DN13" s="54">
        <f>$AK$5</f>
        <v>1436802818444.6433</v>
      </c>
      <c r="DO13" s="15">
        <f>$W$5</f>
        <v>15535556882873.059</v>
      </c>
      <c r="DP13" s="15">
        <f>$X$5</f>
        <v>1030519435105.9657</v>
      </c>
      <c r="DQ13" s="15">
        <f>$Y$5</f>
        <v>68848950316.716461</v>
      </c>
      <c r="DR13" s="15">
        <f>$Z$5</f>
        <v>4641842510.9614477</v>
      </c>
      <c r="DT13" s="15">
        <f>$Q$5</f>
        <v>1.9933834427692247E+20</v>
      </c>
      <c r="DU13" s="15">
        <f>$R$5</f>
        <v>1.2936789700237347E+19</v>
      </c>
      <c r="DV13" s="15">
        <f>$S$5</f>
        <v>8.4135731015696166E+17</v>
      </c>
      <c r="DW13" s="15">
        <f>$T$5</f>
        <v>5.4858225616445912E+16</v>
      </c>
      <c r="DX13" s="15">
        <f>$U$5</f>
        <v>3587935610128655</v>
      </c>
      <c r="DY13" s="15">
        <f>$V$5</f>
        <v>235549623954633.03</v>
      </c>
      <c r="DZ13" s="54">
        <f>$AK5</f>
        <v>1436802818444.6433</v>
      </c>
      <c r="EA13" s="15">
        <f>$X$5</f>
        <v>1030519435105.9657</v>
      </c>
      <c r="EB13" s="15">
        <f>$Y$5</f>
        <v>68848950316.716461</v>
      </c>
      <c r="EC13" s="15">
        <f>$Z$5</f>
        <v>4641842510.9614477</v>
      </c>
      <c r="EE13" s="15">
        <f>$Q$5</f>
        <v>1.9933834427692247E+20</v>
      </c>
      <c r="EF13" s="15">
        <f>$R$5</f>
        <v>1.2936789700237347E+19</v>
      </c>
      <c r="EG13" s="15">
        <f>$S$5</f>
        <v>8.4135731015696166E+17</v>
      </c>
      <c r="EH13" s="15">
        <f>$T$5</f>
        <v>5.4858225616445912E+16</v>
      </c>
      <c r="EI13" s="15">
        <f>$U$5</f>
        <v>3587935610128655</v>
      </c>
      <c r="EJ13" s="15">
        <f>$V$5</f>
        <v>235549623954633.03</v>
      </c>
      <c r="EK13" s="15">
        <f>$W$5</f>
        <v>15535556882873.059</v>
      </c>
      <c r="EL13" s="54">
        <f>$AK5</f>
        <v>1436802818444.6433</v>
      </c>
      <c r="EM13" s="15">
        <f>$Y$5</f>
        <v>68848950316.716461</v>
      </c>
      <c r="EN13" s="15">
        <f>$Z$5</f>
        <v>4641842510.9614477</v>
      </c>
      <c r="EP13" s="15">
        <f>$Q$5</f>
        <v>1.9933834427692247E+20</v>
      </c>
      <c r="EQ13" s="15">
        <f>$R$5</f>
        <v>1.2936789700237347E+19</v>
      </c>
      <c r="ER13" s="15">
        <f>$S$5</f>
        <v>8.4135731015696166E+17</v>
      </c>
      <c r="ES13" s="15">
        <f>$T$5</f>
        <v>5.4858225616445912E+16</v>
      </c>
      <c r="ET13" s="15">
        <f>$U$5</f>
        <v>3587935610128655</v>
      </c>
      <c r="EU13" s="15">
        <f>$V$5</f>
        <v>235549623954633.03</v>
      </c>
      <c r="EV13" s="15">
        <f>$W$5</f>
        <v>15535556882873.059</v>
      </c>
      <c r="EW13" s="15">
        <f>$X$5</f>
        <v>1030519435105.9657</v>
      </c>
      <c r="EX13" s="54">
        <f>$AK5</f>
        <v>1436802818444.6433</v>
      </c>
      <c r="EY13" s="15">
        <f>$Z$5</f>
        <v>4641842510.9614477</v>
      </c>
      <c r="FA13" s="15">
        <f>$Q$5</f>
        <v>1.9933834427692247E+20</v>
      </c>
      <c r="FB13" s="15">
        <f>$R$5</f>
        <v>1.2936789700237347E+19</v>
      </c>
      <c r="FC13" s="15">
        <f>$S$5</f>
        <v>8.4135731015696166E+17</v>
      </c>
      <c r="FD13" s="15">
        <f>$T$5</f>
        <v>5.4858225616445912E+16</v>
      </c>
      <c r="FE13" s="15">
        <f>$U$5</f>
        <v>3587935610128655</v>
      </c>
      <c r="FF13" s="15">
        <f>$V$5</f>
        <v>235549623954633.03</v>
      </c>
      <c r="FG13" s="15">
        <f>$W$5</f>
        <v>15535556882873.059</v>
      </c>
      <c r="FH13" s="15">
        <f>$X$5</f>
        <v>1030519435105.9657</v>
      </c>
      <c r="FI13" s="15">
        <f>$Y$5</f>
        <v>68848950316.716461</v>
      </c>
      <c r="FJ13" s="54">
        <f>$AK5</f>
        <v>1436802818444.6433</v>
      </c>
      <c r="GS13" s="3" t="e">
        <f t="shared" ca="1" si="27"/>
        <v>#NAME?</v>
      </c>
      <c r="GT13" s="3" t="e">
        <f t="shared" ca="1" si="28"/>
        <v>#NAME?</v>
      </c>
      <c r="GU13" s="3" t="e">
        <f t="shared" ca="1" si="29"/>
        <v>#NAME?</v>
      </c>
      <c r="GV13" s="3" t="e">
        <f t="shared" ca="1" si="30"/>
        <v>#NAME?</v>
      </c>
      <c r="GW13" s="3" t="e">
        <f t="shared" ca="1" si="31"/>
        <v>#NAME?</v>
      </c>
      <c r="GX13" s="3" t="e">
        <f t="shared" ca="1" si="32"/>
        <v>#NAME?</v>
      </c>
      <c r="GY13" s="3" t="e">
        <f t="shared" ca="1" si="33"/>
        <v>#NAME?</v>
      </c>
      <c r="GZ13" s="3" t="e">
        <f t="shared" ca="1" si="34"/>
        <v>#NAME?</v>
      </c>
      <c r="HA13" s="3" t="e">
        <f t="shared" ca="1" si="35"/>
        <v>#NAME?</v>
      </c>
      <c r="HB13" s="3">
        <f t="shared" si="42"/>
        <v>2966.7388160493847</v>
      </c>
      <c r="HD13" s="17">
        <f>$D$13</f>
        <v>10.96</v>
      </c>
      <c r="HE13" s="23" t="e">
        <f t="shared" ca="1" si="36"/>
        <v>#NAME?</v>
      </c>
      <c r="HF13" s="23" t="e">
        <f t="shared" ca="1" si="36"/>
        <v>#NAME?</v>
      </c>
      <c r="HG13" s="23" t="e">
        <f t="shared" ca="1" si="36"/>
        <v>#NAME?</v>
      </c>
      <c r="HH13" s="23" t="e">
        <f t="shared" ca="1" si="36"/>
        <v>#NAME?</v>
      </c>
      <c r="HI13" s="23" t="e">
        <f t="shared" ca="1" si="36"/>
        <v>#NAME?</v>
      </c>
      <c r="HJ13" s="23" t="e">
        <f t="shared" ca="1" si="36"/>
        <v>#NAME?</v>
      </c>
      <c r="HK13" s="23" t="e">
        <f t="shared" ca="1" si="36"/>
        <v>#NAME?</v>
      </c>
      <c r="HL13" s="23" t="e">
        <f t="shared" ca="1" si="36"/>
        <v>#NAME?</v>
      </c>
      <c r="HM13" s="23" t="e">
        <f t="shared" ca="1" si="36"/>
        <v>#NAME?</v>
      </c>
      <c r="HO13" s="17">
        <f>$D$13</f>
        <v>10.96</v>
      </c>
      <c r="HP13" s="24" t="e">
        <f t="shared" ca="1" si="43"/>
        <v>#NAME?</v>
      </c>
      <c r="HQ13" s="24" t="e">
        <f t="shared" ca="1" si="44"/>
        <v>#NAME?</v>
      </c>
      <c r="HR13" s="24" t="e">
        <f t="shared" ca="1" si="45"/>
        <v>#NAME?</v>
      </c>
      <c r="HS13" s="24" t="e">
        <f t="shared" ca="1" si="46"/>
        <v>#NAME?</v>
      </c>
      <c r="HT13" s="24" t="e">
        <f t="shared" ca="1" si="47"/>
        <v>#NAME?</v>
      </c>
      <c r="HU13" s="24" t="e">
        <f t="shared" ca="1" si="48"/>
        <v>#NAME?</v>
      </c>
      <c r="HV13" s="24" t="e">
        <f t="shared" ca="1" si="49"/>
        <v>#NAME?</v>
      </c>
      <c r="HW13" s="24" t="e">
        <f t="shared" ca="1" si="50"/>
        <v>#NAME?</v>
      </c>
      <c r="HX13" s="24" t="e">
        <f t="shared" ca="1" si="51"/>
        <v>#NAME?</v>
      </c>
      <c r="HZ13" s="17">
        <f>$D$13</f>
        <v>10.96</v>
      </c>
      <c r="IA13" s="24" t="e">
        <f t="shared" ref="IA13:II13" ca="1" si="54">IF(OR(ABS(F23-$E$13)&gt;$IA$4*(HP13/SUMIFS($HP13:$HX13,$HP13:$HX13,"&gt;=0",$HP13:$HX13,"&lt;=1")+F$4/SUMIFS($F$4:$N$4,$F$4:$N$4,"&gt;=0",$F$4:$N$4,"&lt;=1")),F23&lt;0),0,F$4/SUMIFS($F$4:$N$4,$F$4:$N$4,"&gt;=0",$F$4:$N$4,"&lt;=1"))</f>
        <v>#NAME?</v>
      </c>
      <c r="IB13" s="24" t="e">
        <f t="shared" ca="1" si="54"/>
        <v>#NAME?</v>
      </c>
      <c r="IC13" s="24" t="e">
        <f t="shared" ca="1" si="54"/>
        <v>#NAME?</v>
      </c>
      <c r="ID13" s="24" t="e">
        <f t="shared" ca="1" si="54"/>
        <v>#NAME?</v>
      </c>
      <c r="IE13" s="24" t="e">
        <f t="shared" ca="1" si="54"/>
        <v>#NAME?</v>
      </c>
      <c r="IF13" s="24" t="e">
        <f t="shared" ca="1" si="54"/>
        <v>#NAME?</v>
      </c>
      <c r="IG13" s="24" t="e">
        <f t="shared" ca="1" si="54"/>
        <v>#NAME?</v>
      </c>
      <c r="IH13" s="24" t="e">
        <f t="shared" ca="1" si="54"/>
        <v>#NAME?</v>
      </c>
      <c r="II13" s="24" t="e">
        <f t="shared" ca="1" si="54"/>
        <v>#NAME?</v>
      </c>
      <c r="IK13" s="17">
        <f>$D$13</f>
        <v>10.96</v>
      </c>
      <c r="IL13" s="24" t="e">
        <f t="shared" ca="1" si="52"/>
        <v>#NAME?</v>
      </c>
      <c r="IM13" s="24" t="e">
        <f t="shared" ca="1" si="38"/>
        <v>#NAME?</v>
      </c>
      <c r="IN13" s="24" t="e">
        <f t="shared" ca="1" si="38"/>
        <v>#NAME?</v>
      </c>
      <c r="IO13" s="24" t="e">
        <f t="shared" ca="1" si="38"/>
        <v>#NAME?</v>
      </c>
      <c r="IP13" s="24" t="e">
        <f t="shared" ca="1" si="38"/>
        <v>#NAME?</v>
      </c>
      <c r="IQ13" s="24" t="e">
        <f t="shared" ca="1" si="38"/>
        <v>#NAME?</v>
      </c>
      <c r="IR13" s="24" t="e">
        <f t="shared" ca="1" si="38"/>
        <v>#NAME?</v>
      </c>
      <c r="IS13" s="24" t="e">
        <f t="shared" ca="1" si="38"/>
        <v>#NAME?</v>
      </c>
      <c r="IT13" s="24" t="e">
        <f t="shared" ca="1" si="38"/>
        <v>#NAME?</v>
      </c>
      <c r="IV13" s="17">
        <f>$D$13</f>
        <v>10.96</v>
      </c>
      <c r="IW13" s="24">
        <f t="shared" ca="1" si="53"/>
        <v>0</v>
      </c>
      <c r="IX13" s="24">
        <f t="shared" ca="1" si="39"/>
        <v>0</v>
      </c>
      <c r="IY13" s="24">
        <f t="shared" ca="1" si="39"/>
        <v>0</v>
      </c>
      <c r="IZ13" s="24">
        <f t="shared" ca="1" si="39"/>
        <v>0</v>
      </c>
      <c r="JA13" s="24">
        <f t="shared" ca="1" si="39"/>
        <v>0</v>
      </c>
      <c r="JB13" s="24">
        <f t="shared" ca="1" si="39"/>
        <v>0</v>
      </c>
      <c r="JC13" s="24">
        <f t="shared" ca="1" si="39"/>
        <v>0</v>
      </c>
      <c r="JD13" s="24">
        <f t="shared" ca="1" si="39"/>
        <v>0</v>
      </c>
      <c r="JE13" s="24">
        <f t="shared" ca="1" si="39"/>
        <v>0</v>
      </c>
    </row>
    <row r="14" spans="1:265" ht="15">
      <c r="A14" s="24" t="e">
        <f ca="1"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#NAME?</v>
      </c>
      <c r="C14" s="3">
        <f>'MODELO DE 9o. GRADO'!C14</f>
        <v>13.19</v>
      </c>
      <c r="D14" s="17">
        <f>'MODELO DE 9o. GRADO'!D14</f>
        <v>13.19</v>
      </c>
      <c r="E14" s="43">
        <f>'MODELO DE 9o. GRADO'!E14</f>
        <v>286.23</v>
      </c>
      <c r="F14" s="20" t="e">
        <f t="shared" ca="1" si="13"/>
        <v>#NAME?</v>
      </c>
      <c r="G14" s="20" t="e">
        <f t="shared" ca="1" si="14"/>
        <v>#NAME?</v>
      </c>
      <c r="H14" s="20" t="e">
        <f t="shared" ca="1" si="15"/>
        <v>#NAME?</v>
      </c>
      <c r="I14" s="20" t="e">
        <f t="shared" ca="1" si="16"/>
        <v>#NAME?</v>
      </c>
      <c r="J14" s="20" t="e">
        <f t="shared" ca="1" si="17"/>
        <v>#NAME?</v>
      </c>
      <c r="K14" s="20" t="e">
        <f t="shared" ca="1" si="18"/>
        <v>#NAME?</v>
      </c>
      <c r="L14" s="20" t="e">
        <f t="shared" ca="1" si="19"/>
        <v>#NAME?</v>
      </c>
      <c r="M14" s="20" t="e">
        <f t="shared" ca="1" si="20"/>
        <v>#NAME?</v>
      </c>
      <c r="N14" s="20" t="e">
        <f t="shared" ca="1" si="21"/>
        <v>#NAME?</v>
      </c>
      <c r="P14" s="21">
        <f t="shared" si="22"/>
        <v>1.4601797451298747E+20</v>
      </c>
      <c r="Q14" s="21">
        <f t="shared" si="22"/>
        <v>1.1070354398255307E+19</v>
      </c>
      <c r="R14" s="21">
        <f t="shared" si="22"/>
        <v>8.3929904459858278E+17</v>
      </c>
      <c r="S14" s="21">
        <f t="shared" si="22"/>
        <v>6.3631466610961568E+16</v>
      </c>
      <c r="T14" s="21">
        <f t="shared" si="22"/>
        <v>4824220364743105</v>
      </c>
      <c r="U14" s="21">
        <f t="shared" si="22"/>
        <v>365748321815246.87</v>
      </c>
      <c r="V14" s="21">
        <f t="shared" si="22"/>
        <v>27729213177804.918</v>
      </c>
      <c r="W14" s="21">
        <f t="shared" si="22"/>
        <v>2102290612418.8721</v>
      </c>
      <c r="X14" s="21">
        <f t="shared" si="22"/>
        <v>159385186688.31479</v>
      </c>
      <c r="Y14" s="21">
        <f t="shared" si="22"/>
        <v>12083789741.343048</v>
      </c>
      <c r="Z14" s="21">
        <f t="shared" si="22"/>
        <v>916132656.65982175</v>
      </c>
      <c r="AA14" s="21">
        <f t="shared" si="22"/>
        <v>69456607.783155575</v>
      </c>
      <c r="AB14" s="21">
        <f t="shared" si="22"/>
        <v>5265853.5089579653</v>
      </c>
      <c r="AC14" s="21">
        <f t="shared" si="22"/>
        <v>399230.74366625975</v>
      </c>
      <c r="AD14" s="21">
        <f t="shared" si="22"/>
        <v>30267.683371209991</v>
      </c>
      <c r="AE14" s="21">
        <f t="shared" si="22"/>
        <v>2294.7447589999997</v>
      </c>
      <c r="AF14" s="21">
        <f t="shared" si="23"/>
        <v>173.97609999999997</v>
      </c>
      <c r="AG14" s="32">
        <f t="shared" si="41"/>
        <v>13.19</v>
      </c>
      <c r="AH14" s="21">
        <f t="shared" si="24"/>
        <v>1</v>
      </c>
      <c r="AI14" s="22"/>
      <c r="AJ14" s="3">
        <f t="shared" si="25"/>
        <v>3458743137664.6211</v>
      </c>
      <c r="AK14" s="3">
        <f t="shared" si="25"/>
        <v>262224650315.74078</v>
      </c>
      <c r="AL14" s="3">
        <f t="shared" si="25"/>
        <v>19880564845.772621</v>
      </c>
      <c r="AM14" s="3">
        <f t="shared" si="25"/>
        <v>1507245249.8690386</v>
      </c>
      <c r="AN14" s="3">
        <f t="shared" si="25"/>
        <v>114271815.75959353</v>
      </c>
      <c r="AO14" s="3">
        <f t="shared" si="25"/>
        <v>8663519.0113414358</v>
      </c>
      <c r="AP14" s="3">
        <f t="shared" si="25"/>
        <v>656824.79236856999</v>
      </c>
      <c r="AQ14" s="3">
        <f t="shared" si="25"/>
        <v>49797.179102999995</v>
      </c>
      <c r="AR14" s="3">
        <f t="shared" si="25"/>
        <v>3775.3737000000001</v>
      </c>
      <c r="AS14" s="3">
        <f t="shared" si="26"/>
        <v>286.23</v>
      </c>
      <c r="AU14" s="15">
        <f>$P$5</f>
        <v>3.0769441301004063E+21</v>
      </c>
      <c r="AV14" s="15">
        <f>$Q$5</f>
        <v>1.9933834427692247E+20</v>
      </c>
      <c r="AW14" s="15">
        <f>$R$5</f>
        <v>1.2936789700237347E+19</v>
      </c>
      <c r="AX14" s="15">
        <f>$S$5</f>
        <v>8.4135731015696166E+17</v>
      </c>
      <c r="AY14" s="15">
        <f>$T$5</f>
        <v>5.4858225616445912E+16</v>
      </c>
      <c r="AZ14" s="15">
        <f>$U$5</f>
        <v>3587935610128655</v>
      </c>
      <c r="BA14" s="15">
        <f>$V$5</f>
        <v>235549623954633.03</v>
      </c>
      <c r="BB14" s="15">
        <f>$W$5</f>
        <v>15535556882873.059</v>
      </c>
      <c r="BC14" s="15">
        <f>$X$5</f>
        <v>1030519435105.9657</v>
      </c>
      <c r="BD14" s="15">
        <f>$Y$5</f>
        <v>68848950316.716461</v>
      </c>
      <c r="BF14" s="54">
        <f>$AJ$5</f>
        <v>21432271412347.316</v>
      </c>
      <c r="BG14" s="15">
        <f>$Q$5</f>
        <v>1.9933834427692247E+20</v>
      </c>
      <c r="BH14" s="15">
        <f>$R$5</f>
        <v>1.2936789700237347E+19</v>
      </c>
      <c r="BI14" s="15">
        <f>$S$5</f>
        <v>8.4135731015696166E+17</v>
      </c>
      <c r="BJ14" s="15">
        <f>$T$5</f>
        <v>5.4858225616445912E+16</v>
      </c>
      <c r="BK14" s="15">
        <f>$U$5</f>
        <v>3587935610128655</v>
      </c>
      <c r="BL14" s="15">
        <f>$V$5</f>
        <v>235549623954633.03</v>
      </c>
      <c r="BM14" s="15">
        <f>$W$5</f>
        <v>15535556882873.059</v>
      </c>
      <c r="BN14" s="15">
        <f>$X$5</f>
        <v>1030519435105.9657</v>
      </c>
      <c r="BO14" s="15">
        <f>$Y$5</f>
        <v>68848950316.716461</v>
      </c>
      <c r="BQ14" s="15">
        <f>$P$5</f>
        <v>3.0769441301004063E+21</v>
      </c>
      <c r="BR14" s="54">
        <f>$AJ$5</f>
        <v>21432271412347.316</v>
      </c>
      <c r="BS14" s="15">
        <f>$R$5</f>
        <v>1.2936789700237347E+19</v>
      </c>
      <c r="BT14" s="15">
        <f>$S$5</f>
        <v>8.4135731015696166E+17</v>
      </c>
      <c r="BU14" s="15">
        <f>$T$5</f>
        <v>5.4858225616445912E+16</v>
      </c>
      <c r="BV14" s="15">
        <f>$U$5</f>
        <v>3587935610128655</v>
      </c>
      <c r="BW14" s="15">
        <f>$V$5</f>
        <v>235549623954633.03</v>
      </c>
      <c r="BX14" s="15">
        <f>$W$5</f>
        <v>15535556882873.059</v>
      </c>
      <c r="BY14" s="15">
        <f>$X$5</f>
        <v>1030519435105.9657</v>
      </c>
      <c r="BZ14" s="15">
        <f>$Y$5</f>
        <v>68848950316.716461</v>
      </c>
      <c r="CB14" s="15">
        <f>$P$5</f>
        <v>3.0769441301004063E+21</v>
      </c>
      <c r="CC14" s="53">
        <f>$Q$5</f>
        <v>1.9933834427692247E+20</v>
      </c>
      <c r="CD14" s="54">
        <f>$AJ$5</f>
        <v>21432271412347.316</v>
      </c>
      <c r="CE14" s="15">
        <f>$S$5</f>
        <v>8.4135731015696166E+17</v>
      </c>
      <c r="CF14" s="15">
        <f>$T$5</f>
        <v>5.4858225616445912E+16</v>
      </c>
      <c r="CG14" s="15">
        <f>$U$5</f>
        <v>3587935610128655</v>
      </c>
      <c r="CH14" s="15">
        <f>$V$5</f>
        <v>235549623954633.03</v>
      </c>
      <c r="CI14" s="15">
        <f>$W$5</f>
        <v>15535556882873.059</v>
      </c>
      <c r="CJ14" s="15">
        <f>$X$5</f>
        <v>1030519435105.9657</v>
      </c>
      <c r="CK14" s="15">
        <f>$Y$5</f>
        <v>68848950316.716461</v>
      </c>
      <c r="CM14" s="15">
        <f>$P$5</f>
        <v>3.0769441301004063E+21</v>
      </c>
      <c r="CN14" s="15">
        <f>$Q$5</f>
        <v>1.9933834427692247E+20</v>
      </c>
      <c r="CO14" s="15">
        <f>$R$5</f>
        <v>1.2936789700237347E+19</v>
      </c>
      <c r="CP14" s="54">
        <f>$AJ$5</f>
        <v>21432271412347.316</v>
      </c>
      <c r="CQ14" s="15">
        <f>$T$5</f>
        <v>5.4858225616445912E+16</v>
      </c>
      <c r="CR14" s="15">
        <f>$U$5</f>
        <v>3587935610128655</v>
      </c>
      <c r="CS14" s="15">
        <f>$V$5</f>
        <v>235549623954633.03</v>
      </c>
      <c r="CT14" s="15">
        <f>$W$5</f>
        <v>15535556882873.059</v>
      </c>
      <c r="CU14" s="15">
        <f>$X$5</f>
        <v>1030519435105.9657</v>
      </c>
      <c r="CV14" s="15">
        <f>$Y$5</f>
        <v>68848950316.716461</v>
      </c>
      <c r="CX14" s="15">
        <f>$P$5</f>
        <v>3.0769441301004063E+21</v>
      </c>
      <c r="CY14" s="15">
        <f>$Q$5</f>
        <v>1.9933834427692247E+20</v>
      </c>
      <c r="CZ14" s="15">
        <f>$R$5</f>
        <v>1.2936789700237347E+19</v>
      </c>
      <c r="DA14" s="15">
        <f>$S$5</f>
        <v>8.4135731015696166E+17</v>
      </c>
      <c r="DB14" s="54">
        <f>$AJ$5</f>
        <v>21432271412347.316</v>
      </c>
      <c r="DC14" s="15">
        <f>$U$5</f>
        <v>3587935610128655</v>
      </c>
      <c r="DD14" s="15">
        <f>$V$5</f>
        <v>235549623954633.03</v>
      </c>
      <c r="DE14" s="15">
        <f>$W$5</f>
        <v>15535556882873.059</v>
      </c>
      <c r="DF14" s="15">
        <f>$X$5</f>
        <v>1030519435105.9657</v>
      </c>
      <c r="DG14" s="15">
        <f>$Y$5</f>
        <v>68848950316.716461</v>
      </c>
      <c r="DI14" s="15">
        <f>$P$5</f>
        <v>3.0769441301004063E+21</v>
      </c>
      <c r="DJ14" s="15">
        <f>$Q$5</f>
        <v>1.9933834427692247E+20</v>
      </c>
      <c r="DK14" s="15">
        <f>$R$5</f>
        <v>1.2936789700237347E+19</v>
      </c>
      <c r="DL14" s="15">
        <f>$S$5</f>
        <v>8.4135731015696166E+17</v>
      </c>
      <c r="DM14" s="15">
        <f>$T$5</f>
        <v>5.4858225616445912E+16</v>
      </c>
      <c r="DN14" s="54">
        <f>$AJ$5</f>
        <v>21432271412347.316</v>
      </c>
      <c r="DO14" s="15">
        <f>$V$5</f>
        <v>235549623954633.03</v>
      </c>
      <c r="DP14" s="15">
        <f>$W$5</f>
        <v>15535556882873.059</v>
      </c>
      <c r="DQ14" s="15">
        <f>$X$5</f>
        <v>1030519435105.9657</v>
      </c>
      <c r="DR14" s="15">
        <f>$Y$5</f>
        <v>68848950316.716461</v>
      </c>
      <c r="DT14" s="15">
        <f>$P$5</f>
        <v>3.0769441301004063E+21</v>
      </c>
      <c r="DU14" s="15">
        <f>$Q$5</f>
        <v>1.9933834427692247E+20</v>
      </c>
      <c r="DV14" s="15">
        <f>$R$5</f>
        <v>1.2936789700237347E+19</v>
      </c>
      <c r="DW14" s="15">
        <f>$S$5</f>
        <v>8.4135731015696166E+17</v>
      </c>
      <c r="DX14" s="15">
        <f>$T$5</f>
        <v>5.4858225616445912E+16</v>
      </c>
      <c r="DY14" s="15">
        <f>$U$5</f>
        <v>3587935610128655</v>
      </c>
      <c r="DZ14" s="54">
        <f>$AJ$5</f>
        <v>21432271412347.316</v>
      </c>
      <c r="EA14" s="15">
        <f>$W$5</f>
        <v>15535556882873.059</v>
      </c>
      <c r="EB14" s="15">
        <f>$X$5</f>
        <v>1030519435105.9657</v>
      </c>
      <c r="EC14" s="15">
        <f>$Y$5</f>
        <v>68848950316.716461</v>
      </c>
      <c r="EE14" s="15">
        <f>$P$5</f>
        <v>3.0769441301004063E+21</v>
      </c>
      <c r="EF14" s="15">
        <f>$Q$5</f>
        <v>1.9933834427692247E+20</v>
      </c>
      <c r="EG14" s="15">
        <f>$R$5</f>
        <v>1.2936789700237347E+19</v>
      </c>
      <c r="EH14" s="15">
        <f>$S$5</f>
        <v>8.4135731015696166E+17</v>
      </c>
      <c r="EI14" s="15">
        <f>$T$5</f>
        <v>5.4858225616445912E+16</v>
      </c>
      <c r="EJ14" s="15">
        <f>$U$5</f>
        <v>3587935610128655</v>
      </c>
      <c r="EK14" s="15">
        <f>$V$5</f>
        <v>235549623954633.03</v>
      </c>
      <c r="EL14" s="54">
        <f>$AJ$5</f>
        <v>21432271412347.316</v>
      </c>
      <c r="EM14" s="15">
        <f>$X$5</f>
        <v>1030519435105.9657</v>
      </c>
      <c r="EN14" s="15">
        <f>$Y$5</f>
        <v>68848950316.716461</v>
      </c>
      <c r="EP14" s="15">
        <f>$P$5</f>
        <v>3.0769441301004063E+21</v>
      </c>
      <c r="EQ14" s="15">
        <f>$Q$5</f>
        <v>1.9933834427692247E+20</v>
      </c>
      <c r="ER14" s="15">
        <f>$R$5</f>
        <v>1.2936789700237347E+19</v>
      </c>
      <c r="ES14" s="15">
        <f>$S$5</f>
        <v>8.4135731015696166E+17</v>
      </c>
      <c r="ET14" s="15">
        <f>$T$5</f>
        <v>5.4858225616445912E+16</v>
      </c>
      <c r="EU14" s="15">
        <f>$U$5</f>
        <v>3587935610128655</v>
      </c>
      <c r="EV14" s="15">
        <f>$V$5</f>
        <v>235549623954633.03</v>
      </c>
      <c r="EW14" s="15">
        <f>$W$5</f>
        <v>15535556882873.059</v>
      </c>
      <c r="EX14" s="54">
        <f>$AJ$5</f>
        <v>21432271412347.316</v>
      </c>
      <c r="EY14" s="15">
        <f>$Y$5</f>
        <v>68848950316.716461</v>
      </c>
      <c r="FA14" s="15">
        <f>$P$5</f>
        <v>3.0769441301004063E+21</v>
      </c>
      <c r="FB14" s="15">
        <f>$Q$5</f>
        <v>1.9933834427692247E+20</v>
      </c>
      <c r="FC14" s="15">
        <f>$R$5</f>
        <v>1.2936789700237347E+19</v>
      </c>
      <c r="FD14" s="15">
        <f>$S$5</f>
        <v>8.4135731015696166E+17</v>
      </c>
      <c r="FE14" s="15">
        <f>$T$5</f>
        <v>5.4858225616445912E+16</v>
      </c>
      <c r="FF14" s="15">
        <f>$U$5</f>
        <v>3587935610128655</v>
      </c>
      <c r="FG14" s="15">
        <f>$V$5</f>
        <v>235549623954633.03</v>
      </c>
      <c r="FH14" s="15">
        <f>$W$5</f>
        <v>15535556882873.059</v>
      </c>
      <c r="FI14" s="15">
        <f>$X$5</f>
        <v>1030519435105.9657</v>
      </c>
      <c r="FJ14" s="54">
        <f>$AJ$5</f>
        <v>21432271412347.316</v>
      </c>
      <c r="GS14" s="3" t="e">
        <f t="shared" ca="1" si="27"/>
        <v>#NAME?</v>
      </c>
      <c r="GT14" s="3" t="e">
        <f t="shared" ca="1" si="28"/>
        <v>#NAME?</v>
      </c>
      <c r="GU14" s="3" t="e">
        <f t="shared" ca="1" si="29"/>
        <v>#NAME?</v>
      </c>
      <c r="GV14" s="3" t="e">
        <f t="shared" ca="1" si="30"/>
        <v>#NAME?</v>
      </c>
      <c r="GW14" s="3" t="e">
        <f t="shared" ca="1" si="31"/>
        <v>#NAME?</v>
      </c>
      <c r="GX14" s="3" t="e">
        <f t="shared" ca="1" si="32"/>
        <v>#NAME?</v>
      </c>
      <c r="GY14" s="3" t="e">
        <f t="shared" ca="1" si="33"/>
        <v>#NAME?</v>
      </c>
      <c r="GZ14" s="3" t="e">
        <f t="shared" ca="1" si="34"/>
        <v>#NAME?</v>
      </c>
      <c r="HA14" s="3" t="e">
        <f t="shared" ca="1" si="35"/>
        <v>#NAME?</v>
      </c>
      <c r="HB14" s="3">
        <f t="shared" si="42"/>
        <v>6452.5518827160549</v>
      </c>
    </row>
    <row r="15" spans="1:265" ht="15">
      <c r="A15" s="24" t="e">
        <f ca="1">A14-$D$1</f>
        <v>#NAME?</v>
      </c>
      <c r="C15" s="3">
        <f>'MODELO DE 9o. GRADO'!C15</f>
        <v>15.58</v>
      </c>
      <c r="D15" s="17">
        <f>'MODELO DE 9o. GRADO'!D15</f>
        <v>15.58</v>
      </c>
      <c r="E15" s="43">
        <f>'MODELO DE 9o. GRADO'!E15</f>
        <v>319.57</v>
      </c>
      <c r="F15" s="20" t="e">
        <f t="shared" ca="1" si="13"/>
        <v>#NAME?</v>
      </c>
      <c r="G15" s="20" t="e">
        <f t="shared" ca="1" si="14"/>
        <v>#NAME?</v>
      </c>
      <c r="H15" s="20" t="e">
        <f t="shared" ca="1" si="15"/>
        <v>#NAME?</v>
      </c>
      <c r="I15" s="20" t="e">
        <f t="shared" ca="1" si="16"/>
        <v>#NAME?</v>
      </c>
      <c r="J15" s="20" t="e">
        <f t="shared" ca="1" si="17"/>
        <v>#NAME?</v>
      </c>
      <c r="K15" s="20" t="e">
        <f t="shared" ca="1" si="18"/>
        <v>#NAME?</v>
      </c>
      <c r="L15" s="20" t="e">
        <f t="shared" ca="1" si="19"/>
        <v>#NAME?</v>
      </c>
      <c r="M15" s="20" t="e">
        <f t="shared" ca="1" si="20"/>
        <v>#NAME?</v>
      </c>
      <c r="N15" s="20" t="e">
        <f t="shared" ca="1" si="21"/>
        <v>#NAME?</v>
      </c>
      <c r="O15" s="29"/>
      <c r="P15" s="21">
        <f t="shared" si="22"/>
        <v>2.9255946965907748E+21</v>
      </c>
      <c r="Q15" s="21">
        <f t="shared" si="22"/>
        <v>1.8777886370929236E+20</v>
      </c>
      <c r="R15" s="21">
        <f t="shared" si="22"/>
        <v>1.2052558646296044E+19</v>
      </c>
      <c r="S15" s="21">
        <f t="shared" si="22"/>
        <v>7.7359169745160742E+17</v>
      </c>
      <c r="T15" s="21">
        <f t="shared" si="22"/>
        <v>4.9652868899332952E+16</v>
      </c>
      <c r="U15" s="21">
        <f t="shared" si="22"/>
        <v>3186962060290946.5</v>
      </c>
      <c r="V15" s="21">
        <f t="shared" si="22"/>
        <v>204554689363988.87</v>
      </c>
      <c r="W15" s="21">
        <f t="shared" si="22"/>
        <v>13129312539408.785</v>
      </c>
      <c r="X15" s="21">
        <f t="shared" si="22"/>
        <v>842702987125.08252</v>
      </c>
      <c r="Y15" s="21">
        <f t="shared" si="22"/>
        <v>54088766824.459724</v>
      </c>
      <c r="Z15" s="21">
        <f t="shared" si="22"/>
        <v>3471679513.7650657</v>
      </c>
      <c r="AA15" s="21">
        <f t="shared" si="22"/>
        <v>222829237.08376545</v>
      </c>
      <c r="AB15" s="21">
        <f t="shared" si="22"/>
        <v>14302261.687019605</v>
      </c>
      <c r="AC15" s="21">
        <f t="shared" si="22"/>
        <v>917988.55500767683</v>
      </c>
      <c r="AD15" s="21">
        <f t="shared" si="22"/>
        <v>58920.959884960001</v>
      </c>
      <c r="AE15" s="21">
        <f t="shared" si="22"/>
        <v>3781.8331120000003</v>
      </c>
      <c r="AF15" s="21">
        <f t="shared" si="23"/>
        <v>242.7364</v>
      </c>
      <c r="AG15" s="32">
        <f t="shared" si="41"/>
        <v>15.58</v>
      </c>
      <c r="AH15" s="21">
        <f t="shared" si="24"/>
        <v>1</v>
      </c>
      <c r="AJ15" s="3">
        <f t="shared" si="25"/>
        <v>17285147214092.594</v>
      </c>
      <c r="AK15" s="3">
        <f t="shared" si="25"/>
        <v>1109444622213.9021</v>
      </c>
      <c r="AL15" s="3">
        <f t="shared" si="25"/>
        <v>71209539294.858917</v>
      </c>
      <c r="AM15" s="3">
        <f t="shared" si="25"/>
        <v>4570573767.3208551</v>
      </c>
      <c r="AN15" s="3">
        <f t="shared" si="25"/>
        <v>293361602.52380329</v>
      </c>
      <c r="AO15" s="3">
        <f t="shared" si="25"/>
        <v>18829371.150436666</v>
      </c>
      <c r="AP15" s="3">
        <f t="shared" si="25"/>
        <v>1208560.4076018401</v>
      </c>
      <c r="AQ15" s="3">
        <f t="shared" si="25"/>
        <v>77571.271347999995</v>
      </c>
      <c r="AR15" s="3">
        <f t="shared" si="25"/>
        <v>4978.9005999999999</v>
      </c>
      <c r="AS15" s="3">
        <f t="shared" si="26"/>
        <v>319.57</v>
      </c>
    </row>
    <row r="16" spans="1:265">
      <c r="A16" s="24" t="e">
        <f t="shared" ref="A16:A40" ca="1" si="55">A15-$D$1</f>
        <v>#NAME?</v>
      </c>
      <c r="C16" s="3">
        <f t="shared" ref="C16:D23" si="56">C15+1</f>
        <v>16.579999999999998</v>
      </c>
      <c r="D16" s="26">
        <f t="shared" si="56"/>
        <v>16.579999999999998</v>
      </c>
      <c r="E16" s="27" t="e">
        <f t="shared" ref="E16:E40" ca="1" si="57">MEDIAN(IF(AND(55%&lt;=$F$2,$F$2&lt;=100%),F16,IF(AND(55%&lt;=$G$2,$G$2&lt;=100%),G16,IF(AND(55%&lt;=$H$2,$H$2&lt;=100%),H16,IF(AND(55%&lt;=$I$2,$I$2&lt;=100%),I16,IF(AND(55%&lt;=$J$2,$J$2&lt;=100%),J16,IF(AND(55%&lt;=$K$2,$K$2&lt;=100%),K16,IF(AND(55%&lt;=$L$2,$L$2&lt;=100%),L16,IF(AND(55%&lt;=$M$2,$M$2&lt;=100%),M16,IF(AND(55%&lt;=$N$2,$N$2&lt;=100%),N16,F16))))))))))</f>
        <v>#NAME?</v>
      </c>
      <c r="F16" s="28" t="e">
        <f t="shared" ca="1" si="13"/>
        <v>#NAME?</v>
      </c>
      <c r="G16" s="28" t="e">
        <f t="shared" ca="1" si="14"/>
        <v>#NAME?</v>
      </c>
      <c r="H16" s="28" t="e">
        <f t="shared" ca="1" si="15"/>
        <v>#NAME?</v>
      </c>
      <c r="I16" s="28" t="e">
        <f t="shared" ca="1" si="16"/>
        <v>#NAME?</v>
      </c>
      <c r="J16" s="28" t="e">
        <f t="shared" ca="1" si="17"/>
        <v>#NAME?</v>
      </c>
      <c r="K16" s="28" t="e">
        <f t="shared" ca="1" si="18"/>
        <v>#NAME?</v>
      </c>
      <c r="L16" s="28" t="e">
        <f t="shared" ca="1" si="19"/>
        <v>#NAME?</v>
      </c>
      <c r="M16" s="28" t="e">
        <f t="shared" ca="1" si="20"/>
        <v>#NAME?</v>
      </c>
      <c r="N16" s="28" t="e">
        <f t="shared" ca="1" si="21"/>
        <v>#NAME?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177">
      <c r="A17" s="24" t="e">
        <f t="shared" ca="1" si="55"/>
        <v>#NAME?</v>
      </c>
      <c r="C17" s="3">
        <f t="shared" si="56"/>
        <v>17.579999999999998</v>
      </c>
      <c r="D17" s="26">
        <f t="shared" si="56"/>
        <v>17.579999999999998</v>
      </c>
      <c r="E17" s="27" t="e">
        <f t="shared" ca="1" si="57"/>
        <v>#NAME?</v>
      </c>
      <c r="F17" s="28" t="e">
        <f t="shared" ca="1" si="13"/>
        <v>#NAME?</v>
      </c>
      <c r="G17" s="28" t="e">
        <f t="shared" ca="1" si="14"/>
        <v>#NAME?</v>
      </c>
      <c r="H17" s="28" t="e">
        <f t="shared" ca="1" si="15"/>
        <v>#NAME?</v>
      </c>
      <c r="I17" s="28" t="e">
        <f t="shared" ca="1" si="16"/>
        <v>#NAME?</v>
      </c>
      <c r="J17" s="28" t="e">
        <f t="shared" ca="1" si="17"/>
        <v>#NAME?</v>
      </c>
      <c r="K17" s="28" t="e">
        <f t="shared" ca="1" si="18"/>
        <v>#NAME?</v>
      </c>
      <c r="L17" s="28" t="e">
        <f t="shared" ca="1" si="19"/>
        <v>#NAME?</v>
      </c>
      <c r="M17" s="28" t="e">
        <f t="shared" ca="1" si="20"/>
        <v>#NAME?</v>
      </c>
      <c r="N17" s="28" t="e">
        <f t="shared" ca="1" si="21"/>
        <v>#NAME?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FU17" s="3" t="e">
        <f ca="1">EW4/BB4</f>
        <v>#NAME?</v>
      </c>
    </row>
    <row r="18" spans="1:177">
      <c r="A18" s="24" t="e">
        <f t="shared" ca="1" si="55"/>
        <v>#NAME?</v>
      </c>
      <c r="C18" s="3">
        <f t="shared" si="56"/>
        <v>18.579999999999998</v>
      </c>
      <c r="D18" s="26">
        <f t="shared" si="56"/>
        <v>18.579999999999998</v>
      </c>
      <c r="E18" s="27" t="e">
        <f t="shared" ca="1" si="57"/>
        <v>#NAME?</v>
      </c>
      <c r="F18" s="28" t="e">
        <f t="shared" ca="1" si="13"/>
        <v>#NAME?</v>
      </c>
      <c r="G18" s="28" t="e">
        <f t="shared" ca="1" si="14"/>
        <v>#NAME?</v>
      </c>
      <c r="H18" s="28" t="e">
        <f t="shared" ca="1" si="15"/>
        <v>#NAME?</v>
      </c>
      <c r="I18" s="28" t="e">
        <f t="shared" ca="1" si="16"/>
        <v>#NAME?</v>
      </c>
      <c r="J18" s="28" t="e">
        <f t="shared" ca="1" si="17"/>
        <v>#NAME?</v>
      </c>
      <c r="K18" s="28" t="e">
        <f t="shared" ca="1" si="18"/>
        <v>#NAME?</v>
      </c>
      <c r="L18" s="28" t="e">
        <f t="shared" ca="1" si="19"/>
        <v>#NAME?</v>
      </c>
      <c r="M18" s="28" t="e">
        <f t="shared" ca="1" si="20"/>
        <v>#NAME?</v>
      </c>
      <c r="N18" s="28" t="e">
        <f t="shared" ca="1" si="21"/>
        <v>#NAME?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177">
      <c r="A19" s="24" t="e">
        <f t="shared" ca="1" si="55"/>
        <v>#NAME?</v>
      </c>
      <c r="C19" s="3">
        <f t="shared" si="56"/>
        <v>19.579999999999998</v>
      </c>
      <c r="D19" s="26">
        <f t="shared" si="56"/>
        <v>19.579999999999998</v>
      </c>
      <c r="E19" s="27" t="e">
        <f t="shared" ca="1" si="57"/>
        <v>#NAME?</v>
      </c>
      <c r="F19" s="28" t="e">
        <f t="shared" ca="1" si="13"/>
        <v>#NAME?</v>
      </c>
      <c r="G19" s="28" t="e">
        <f t="shared" ca="1" si="14"/>
        <v>#NAME?</v>
      </c>
      <c r="H19" s="28" t="e">
        <f t="shared" ca="1" si="15"/>
        <v>#NAME?</v>
      </c>
      <c r="I19" s="28" t="e">
        <f t="shared" ca="1" si="16"/>
        <v>#NAME?</v>
      </c>
      <c r="J19" s="28" t="e">
        <f t="shared" ca="1" si="17"/>
        <v>#NAME?</v>
      </c>
      <c r="K19" s="28" t="e">
        <f t="shared" ca="1" si="18"/>
        <v>#NAME?</v>
      </c>
      <c r="L19" s="28" t="e">
        <f t="shared" ca="1" si="19"/>
        <v>#NAME?</v>
      </c>
      <c r="M19" s="28" t="e">
        <f t="shared" ca="1" si="20"/>
        <v>#NAME?</v>
      </c>
      <c r="N19" s="28" t="e">
        <f t="shared" ca="1" si="21"/>
        <v>#NAME?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177">
      <c r="A20" s="24" t="e">
        <f t="shared" ca="1" si="55"/>
        <v>#NAME?</v>
      </c>
      <c r="C20" s="3">
        <f t="shared" si="56"/>
        <v>20.58</v>
      </c>
      <c r="D20" s="26">
        <f t="shared" si="56"/>
        <v>20.58</v>
      </c>
      <c r="E20" s="27" t="e">
        <f t="shared" ca="1" si="57"/>
        <v>#NAME?</v>
      </c>
      <c r="F20" s="28" t="e">
        <f t="shared" ca="1" si="13"/>
        <v>#NAME?</v>
      </c>
      <c r="G20" s="28" t="e">
        <f t="shared" ca="1" si="14"/>
        <v>#NAME?</v>
      </c>
      <c r="H20" s="28" t="e">
        <f t="shared" ca="1" si="15"/>
        <v>#NAME?</v>
      </c>
      <c r="I20" s="28" t="e">
        <f t="shared" ca="1" si="16"/>
        <v>#NAME?</v>
      </c>
      <c r="J20" s="28" t="e">
        <f t="shared" ca="1" si="17"/>
        <v>#NAME?</v>
      </c>
      <c r="K20" s="28" t="e">
        <f t="shared" ca="1" si="18"/>
        <v>#NAME?</v>
      </c>
      <c r="L20" s="28" t="e">
        <f t="shared" ca="1" si="19"/>
        <v>#NAME?</v>
      </c>
      <c r="M20" s="28" t="e">
        <f t="shared" ca="1" si="20"/>
        <v>#NAME?</v>
      </c>
      <c r="N20" s="28" t="e">
        <f t="shared" ca="1" si="21"/>
        <v>#NAME?</v>
      </c>
      <c r="O20" s="29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4"/>
    </row>
    <row r="21" spans="1:177">
      <c r="A21" s="24" t="e">
        <f t="shared" ca="1" si="55"/>
        <v>#NAME?</v>
      </c>
      <c r="C21" s="3">
        <f t="shared" si="56"/>
        <v>21.58</v>
      </c>
      <c r="D21" s="26">
        <f t="shared" si="56"/>
        <v>21.58</v>
      </c>
      <c r="E21" s="27" t="e">
        <f t="shared" ca="1" si="57"/>
        <v>#NAME?</v>
      </c>
      <c r="F21" s="28" t="e">
        <f t="shared" ca="1" si="13"/>
        <v>#NAME?</v>
      </c>
      <c r="G21" s="28" t="e">
        <f t="shared" ca="1" si="14"/>
        <v>#NAME?</v>
      </c>
      <c r="H21" s="28" t="e">
        <f t="shared" ca="1" si="15"/>
        <v>#NAME?</v>
      </c>
      <c r="I21" s="28" t="e">
        <f t="shared" ca="1" si="16"/>
        <v>#NAME?</v>
      </c>
      <c r="J21" s="28" t="e">
        <f t="shared" ca="1" si="17"/>
        <v>#NAME?</v>
      </c>
      <c r="K21" s="28" t="e">
        <f t="shared" ca="1" si="18"/>
        <v>#NAME?</v>
      </c>
      <c r="L21" s="28" t="e">
        <f t="shared" ca="1" si="19"/>
        <v>#NAME?</v>
      </c>
      <c r="M21" s="28" t="e">
        <f t="shared" ca="1" si="20"/>
        <v>#NAME?</v>
      </c>
      <c r="N21" s="28" t="e">
        <f t="shared" ca="1" si="21"/>
        <v>#NAME?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177">
      <c r="A22" s="24" t="e">
        <f t="shared" ca="1" si="55"/>
        <v>#NAME?</v>
      </c>
      <c r="C22" s="3">
        <f t="shared" si="56"/>
        <v>22.58</v>
      </c>
      <c r="D22" s="26">
        <f t="shared" si="56"/>
        <v>22.58</v>
      </c>
      <c r="E22" s="27" t="e">
        <f t="shared" ca="1" si="57"/>
        <v>#NAME?</v>
      </c>
      <c r="F22" s="28" t="e">
        <f t="shared" ca="1" si="13"/>
        <v>#NAME?</v>
      </c>
      <c r="G22" s="28" t="e">
        <f t="shared" ca="1" si="14"/>
        <v>#NAME?</v>
      </c>
      <c r="H22" s="28" t="e">
        <f t="shared" ca="1" si="15"/>
        <v>#NAME?</v>
      </c>
      <c r="I22" s="28" t="e">
        <f t="shared" ca="1" si="16"/>
        <v>#NAME?</v>
      </c>
      <c r="J22" s="28" t="e">
        <f t="shared" ca="1" si="17"/>
        <v>#NAME?</v>
      </c>
      <c r="K22" s="28" t="e">
        <f t="shared" ca="1" si="18"/>
        <v>#NAME?</v>
      </c>
      <c r="L22" s="28" t="e">
        <f t="shared" ca="1" si="19"/>
        <v>#NAME?</v>
      </c>
      <c r="M22" s="28" t="e">
        <f t="shared" ca="1" si="20"/>
        <v>#NAME?</v>
      </c>
      <c r="N22" s="28" t="e">
        <f t="shared" ca="1" si="21"/>
        <v>#NAME?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177">
      <c r="A23" s="24" t="e">
        <f t="shared" ca="1" si="55"/>
        <v>#NAME?</v>
      </c>
      <c r="C23" s="3">
        <f t="shared" si="56"/>
        <v>23.58</v>
      </c>
      <c r="D23" s="26">
        <f t="shared" si="56"/>
        <v>23.58</v>
      </c>
      <c r="E23" s="27" t="e">
        <f t="shared" ca="1" si="57"/>
        <v>#NAME?</v>
      </c>
      <c r="F23" s="28" t="e">
        <f t="shared" ca="1" si="13"/>
        <v>#NAME?</v>
      </c>
      <c r="G23" s="28" t="e">
        <f t="shared" ca="1" si="14"/>
        <v>#NAME?</v>
      </c>
      <c r="H23" s="28" t="e">
        <f t="shared" ca="1" si="15"/>
        <v>#NAME?</v>
      </c>
      <c r="I23" s="28" t="e">
        <f t="shared" ca="1" si="16"/>
        <v>#NAME?</v>
      </c>
      <c r="J23" s="28" t="e">
        <f t="shared" ca="1" si="17"/>
        <v>#NAME?</v>
      </c>
      <c r="K23" s="28" t="e">
        <f t="shared" ca="1" si="18"/>
        <v>#NAME?</v>
      </c>
      <c r="L23" s="28" t="e">
        <f t="shared" ca="1" si="19"/>
        <v>#NAME?</v>
      </c>
      <c r="M23" s="28" t="e">
        <f t="shared" ca="1" si="20"/>
        <v>#NAME?</v>
      </c>
      <c r="N23" s="28" t="e">
        <f t="shared" ca="1" si="21"/>
        <v>#NAME?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177">
      <c r="A24" s="24" t="e">
        <f t="shared" ca="1" si="55"/>
        <v>#NAME?</v>
      </c>
      <c r="C24" s="3">
        <f t="shared" ref="C24:D39" si="58">C23+1</f>
        <v>24.58</v>
      </c>
      <c r="D24" s="26">
        <f t="shared" si="58"/>
        <v>24.58</v>
      </c>
      <c r="E24" s="27" t="e">
        <f t="shared" ca="1" si="57"/>
        <v>#NAME?</v>
      </c>
      <c r="F24" s="28" t="e">
        <f t="shared" ca="1" si="13"/>
        <v>#NAME?</v>
      </c>
      <c r="G24" s="28" t="e">
        <f t="shared" ca="1" si="14"/>
        <v>#NAME?</v>
      </c>
      <c r="H24" s="28" t="e">
        <f t="shared" ca="1" si="15"/>
        <v>#NAME?</v>
      </c>
      <c r="I24" s="28" t="e">
        <f t="shared" ca="1" si="16"/>
        <v>#NAME?</v>
      </c>
      <c r="J24" s="28" t="e">
        <f t="shared" ca="1" si="17"/>
        <v>#NAME?</v>
      </c>
      <c r="K24" s="28" t="e">
        <f t="shared" ca="1" si="18"/>
        <v>#NAME?</v>
      </c>
      <c r="L24" s="28" t="e">
        <f t="shared" ca="1" si="19"/>
        <v>#NAME?</v>
      </c>
      <c r="M24" s="28" t="e">
        <f t="shared" ca="1" si="20"/>
        <v>#NAME?</v>
      </c>
      <c r="N24" s="28" t="e">
        <f t="shared" ca="1" si="21"/>
        <v>#NAME?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FQ24" s="6"/>
    </row>
    <row r="25" spans="1:177">
      <c r="A25" s="24" t="e">
        <f t="shared" ca="1" si="55"/>
        <v>#NAME?</v>
      </c>
      <c r="C25" s="3">
        <f t="shared" si="58"/>
        <v>25.58</v>
      </c>
      <c r="D25" s="26">
        <f t="shared" si="58"/>
        <v>25.58</v>
      </c>
      <c r="E25" s="27" t="e">
        <f t="shared" ca="1" si="57"/>
        <v>#NAME?</v>
      </c>
      <c r="F25" s="28" t="e">
        <f t="shared" ca="1" si="13"/>
        <v>#NAME?</v>
      </c>
      <c r="G25" s="28" t="e">
        <f t="shared" ca="1" si="14"/>
        <v>#NAME?</v>
      </c>
      <c r="H25" s="28" t="e">
        <f t="shared" ca="1" si="15"/>
        <v>#NAME?</v>
      </c>
      <c r="I25" s="28" t="e">
        <f t="shared" ca="1" si="16"/>
        <v>#NAME?</v>
      </c>
      <c r="J25" s="28" t="e">
        <f t="shared" ca="1" si="17"/>
        <v>#NAME?</v>
      </c>
      <c r="K25" s="28" t="e">
        <f t="shared" ca="1" si="18"/>
        <v>#NAME?</v>
      </c>
      <c r="L25" s="28" t="e">
        <f t="shared" ca="1" si="19"/>
        <v>#NAME?</v>
      </c>
      <c r="M25" s="28" t="e">
        <f t="shared" ca="1" si="20"/>
        <v>#NAME?</v>
      </c>
      <c r="N25" s="28" t="e">
        <f t="shared" ca="1" si="21"/>
        <v>#NAME?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177">
      <c r="A26" s="24" t="e">
        <f t="shared" ca="1" si="55"/>
        <v>#NAME?</v>
      </c>
      <c r="C26" s="3">
        <f t="shared" si="58"/>
        <v>26.58</v>
      </c>
      <c r="D26" s="26">
        <f t="shared" si="58"/>
        <v>26.58</v>
      </c>
      <c r="E26" s="27" t="e">
        <f t="shared" ca="1" si="57"/>
        <v>#NAME?</v>
      </c>
      <c r="F26" s="28" t="e">
        <f t="shared" ca="1" si="13"/>
        <v>#NAME?</v>
      </c>
      <c r="G26" s="28" t="e">
        <f t="shared" ca="1" si="14"/>
        <v>#NAME?</v>
      </c>
      <c r="H26" s="28" t="e">
        <f t="shared" ca="1" si="15"/>
        <v>#NAME?</v>
      </c>
      <c r="I26" s="28" t="e">
        <f t="shared" ca="1" si="16"/>
        <v>#NAME?</v>
      </c>
      <c r="J26" s="28" t="e">
        <f t="shared" ca="1" si="17"/>
        <v>#NAME?</v>
      </c>
      <c r="K26" s="28" t="e">
        <f t="shared" ca="1" si="18"/>
        <v>#NAME?</v>
      </c>
      <c r="L26" s="28" t="e">
        <f t="shared" ca="1" si="19"/>
        <v>#NAME?</v>
      </c>
      <c r="M26" s="28" t="e">
        <f t="shared" ca="1" si="20"/>
        <v>#NAME?</v>
      </c>
      <c r="N26" s="28" t="e">
        <f t="shared" ca="1" si="21"/>
        <v>#NAME?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177">
      <c r="A27" s="24" t="e">
        <f t="shared" ca="1" si="55"/>
        <v>#NAME?</v>
      </c>
      <c r="C27" s="3">
        <f t="shared" si="58"/>
        <v>27.58</v>
      </c>
      <c r="D27" s="26">
        <f t="shared" si="58"/>
        <v>27.58</v>
      </c>
      <c r="E27" s="27" t="e">
        <f t="shared" ca="1" si="57"/>
        <v>#NAME?</v>
      </c>
      <c r="F27" s="28" t="e">
        <f t="shared" ca="1" si="13"/>
        <v>#NAME?</v>
      </c>
      <c r="G27" s="28" t="e">
        <f t="shared" ca="1" si="14"/>
        <v>#NAME?</v>
      </c>
      <c r="H27" s="28" t="e">
        <f t="shared" ca="1" si="15"/>
        <v>#NAME?</v>
      </c>
      <c r="I27" s="28" t="e">
        <f t="shared" ca="1" si="16"/>
        <v>#NAME?</v>
      </c>
      <c r="J27" s="28" t="e">
        <f t="shared" ca="1" si="17"/>
        <v>#NAME?</v>
      </c>
      <c r="K27" s="28" t="e">
        <f t="shared" ca="1" si="18"/>
        <v>#NAME?</v>
      </c>
      <c r="L27" s="28" t="e">
        <f t="shared" ca="1" si="19"/>
        <v>#NAME?</v>
      </c>
      <c r="M27" s="28" t="e">
        <f t="shared" ca="1" si="20"/>
        <v>#NAME?</v>
      </c>
      <c r="N27" s="28" t="e">
        <f t="shared" ca="1" si="21"/>
        <v>#NAME?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177">
      <c r="A28" s="24" t="e">
        <f t="shared" ca="1" si="55"/>
        <v>#NAME?</v>
      </c>
      <c r="C28" s="3">
        <f t="shared" si="58"/>
        <v>28.58</v>
      </c>
      <c r="D28" s="26">
        <f t="shared" si="58"/>
        <v>28.58</v>
      </c>
      <c r="E28" s="27" t="e">
        <f t="shared" ca="1" si="57"/>
        <v>#NAME?</v>
      </c>
      <c r="F28" s="28" t="e">
        <f t="shared" ca="1" si="13"/>
        <v>#NAME?</v>
      </c>
      <c r="G28" s="28" t="e">
        <f t="shared" ca="1" si="14"/>
        <v>#NAME?</v>
      </c>
      <c r="H28" s="28" t="e">
        <f t="shared" ca="1" si="15"/>
        <v>#NAME?</v>
      </c>
      <c r="I28" s="28" t="e">
        <f t="shared" ca="1" si="16"/>
        <v>#NAME?</v>
      </c>
      <c r="J28" s="28" t="e">
        <f t="shared" ca="1" si="17"/>
        <v>#NAME?</v>
      </c>
      <c r="K28" s="28" t="e">
        <f t="shared" ca="1" si="18"/>
        <v>#NAME?</v>
      </c>
      <c r="L28" s="28" t="e">
        <f t="shared" ca="1" si="19"/>
        <v>#NAME?</v>
      </c>
      <c r="M28" s="28" t="e">
        <f t="shared" ca="1" si="20"/>
        <v>#NAME?</v>
      </c>
      <c r="N28" s="28" t="e">
        <f t="shared" ca="1" si="21"/>
        <v>#NAME?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177">
      <c r="A29" s="24" t="e">
        <f t="shared" ca="1" si="55"/>
        <v>#NAME?</v>
      </c>
      <c r="C29" s="3">
        <f t="shared" si="58"/>
        <v>29.58</v>
      </c>
      <c r="D29" s="26">
        <f t="shared" si="58"/>
        <v>29.58</v>
      </c>
      <c r="E29" s="27" t="e">
        <f t="shared" ca="1" si="57"/>
        <v>#NAME?</v>
      </c>
      <c r="F29" s="28" t="e">
        <f t="shared" ca="1" si="13"/>
        <v>#NAME?</v>
      </c>
      <c r="G29" s="28" t="e">
        <f t="shared" ca="1" si="14"/>
        <v>#NAME?</v>
      </c>
      <c r="H29" s="28" t="e">
        <f t="shared" ca="1" si="15"/>
        <v>#NAME?</v>
      </c>
      <c r="I29" s="28" t="e">
        <f t="shared" ca="1" si="16"/>
        <v>#NAME?</v>
      </c>
      <c r="J29" s="28" t="e">
        <f t="shared" ca="1" si="17"/>
        <v>#NAME?</v>
      </c>
      <c r="K29" s="28" t="e">
        <f t="shared" ca="1" si="18"/>
        <v>#NAME?</v>
      </c>
      <c r="L29" s="28" t="e">
        <f t="shared" ca="1" si="19"/>
        <v>#NAME?</v>
      </c>
      <c r="M29" s="28" t="e">
        <f t="shared" ca="1" si="20"/>
        <v>#NAME?</v>
      </c>
      <c r="N29" s="28" t="e">
        <f t="shared" ca="1" si="21"/>
        <v>#NAME?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177">
      <c r="A30" s="24" t="e">
        <f t="shared" ca="1" si="55"/>
        <v>#NAME?</v>
      </c>
      <c r="C30" s="3">
        <f t="shared" si="58"/>
        <v>30.58</v>
      </c>
      <c r="D30" s="26">
        <f t="shared" si="58"/>
        <v>30.58</v>
      </c>
      <c r="E30" s="27" t="e">
        <f t="shared" ca="1" si="57"/>
        <v>#NAME?</v>
      </c>
      <c r="F30" s="28" t="e">
        <f t="shared" ca="1" si="13"/>
        <v>#NAME?</v>
      </c>
      <c r="G30" s="28" t="e">
        <f t="shared" ca="1" si="14"/>
        <v>#NAME?</v>
      </c>
      <c r="H30" s="28" t="e">
        <f t="shared" ca="1" si="15"/>
        <v>#NAME?</v>
      </c>
      <c r="I30" s="28" t="e">
        <f t="shared" ca="1" si="16"/>
        <v>#NAME?</v>
      </c>
      <c r="J30" s="28" t="e">
        <f t="shared" ca="1" si="17"/>
        <v>#NAME?</v>
      </c>
      <c r="K30" s="28" t="e">
        <f t="shared" ca="1" si="18"/>
        <v>#NAME?</v>
      </c>
      <c r="L30" s="28" t="e">
        <f t="shared" ca="1" si="19"/>
        <v>#NAME?</v>
      </c>
      <c r="M30" s="28" t="e">
        <f t="shared" ca="1" si="20"/>
        <v>#NAME?</v>
      </c>
      <c r="N30" s="28" t="e">
        <f t="shared" ca="1" si="21"/>
        <v>#NAME?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FU30" s="3" t="e">
        <f ca="1">FH4/BB4</f>
        <v>#NAME?</v>
      </c>
    </row>
    <row r="31" spans="1:177">
      <c r="A31" s="24" t="e">
        <f t="shared" ca="1" si="55"/>
        <v>#NAME?</v>
      </c>
      <c r="C31" s="3">
        <f t="shared" si="58"/>
        <v>31.58</v>
      </c>
      <c r="D31" s="26">
        <f t="shared" si="58"/>
        <v>31.58</v>
      </c>
      <c r="E31" s="27" t="e">
        <f t="shared" ca="1" si="57"/>
        <v>#NAME?</v>
      </c>
      <c r="F31" s="28" t="e">
        <f t="shared" ca="1" si="13"/>
        <v>#NAME?</v>
      </c>
      <c r="G31" s="28" t="e">
        <f t="shared" ca="1" si="14"/>
        <v>#NAME?</v>
      </c>
      <c r="H31" s="28" t="e">
        <f t="shared" ca="1" si="15"/>
        <v>#NAME?</v>
      </c>
      <c r="I31" s="28" t="e">
        <f t="shared" ca="1" si="16"/>
        <v>#NAME?</v>
      </c>
      <c r="J31" s="28" t="e">
        <f t="shared" ca="1" si="17"/>
        <v>#NAME?</v>
      </c>
      <c r="K31" s="28" t="e">
        <f t="shared" ca="1" si="18"/>
        <v>#NAME?</v>
      </c>
      <c r="L31" s="28" t="e">
        <f t="shared" ca="1" si="19"/>
        <v>#NAME?</v>
      </c>
      <c r="M31" s="28" t="e">
        <f t="shared" ca="1" si="20"/>
        <v>#NAME?</v>
      </c>
      <c r="N31" s="28" t="e">
        <f t="shared" ca="1" si="21"/>
        <v>#NAME?</v>
      </c>
    </row>
    <row r="32" spans="1:177">
      <c r="A32" s="24" t="e">
        <f t="shared" ca="1" si="55"/>
        <v>#NAME?</v>
      </c>
      <c r="C32" s="3">
        <f t="shared" si="58"/>
        <v>32.58</v>
      </c>
      <c r="D32" s="26">
        <f t="shared" si="58"/>
        <v>32.58</v>
      </c>
      <c r="E32" s="27" t="e">
        <f t="shared" ca="1" si="57"/>
        <v>#NAME?</v>
      </c>
      <c r="F32" s="28" t="e">
        <f t="shared" ca="1" si="13"/>
        <v>#NAME?</v>
      </c>
      <c r="G32" s="28" t="e">
        <f t="shared" ca="1" si="14"/>
        <v>#NAME?</v>
      </c>
      <c r="H32" s="28" t="e">
        <f t="shared" ca="1" si="15"/>
        <v>#NAME?</v>
      </c>
      <c r="I32" s="28" t="e">
        <f t="shared" ca="1" si="16"/>
        <v>#NAME?</v>
      </c>
      <c r="J32" s="28" t="e">
        <f t="shared" ca="1" si="17"/>
        <v>#NAME?</v>
      </c>
      <c r="K32" s="28" t="e">
        <f t="shared" ca="1" si="18"/>
        <v>#NAME?</v>
      </c>
      <c r="L32" s="28" t="e">
        <f t="shared" ca="1" si="19"/>
        <v>#NAME?</v>
      </c>
      <c r="M32" s="28" t="e">
        <f t="shared" ca="1" si="20"/>
        <v>#NAME?</v>
      </c>
      <c r="N32" s="28" t="e">
        <f t="shared" ca="1" si="21"/>
        <v>#NAME?</v>
      </c>
    </row>
    <row r="33" spans="1:14">
      <c r="A33" s="24" t="e">
        <f t="shared" ca="1" si="55"/>
        <v>#NAME?</v>
      </c>
      <c r="C33" s="3">
        <f t="shared" si="58"/>
        <v>33.58</v>
      </c>
      <c r="D33" s="26">
        <f t="shared" si="58"/>
        <v>33.58</v>
      </c>
      <c r="E33" s="27" t="e">
        <f t="shared" ca="1" si="57"/>
        <v>#NAME?</v>
      </c>
      <c r="F33" s="28" t="e">
        <f t="shared" ca="1" si="13"/>
        <v>#NAME?</v>
      </c>
      <c r="G33" s="28" t="e">
        <f t="shared" ca="1" si="14"/>
        <v>#NAME?</v>
      </c>
      <c r="H33" s="28" t="e">
        <f t="shared" ca="1" si="15"/>
        <v>#NAME?</v>
      </c>
      <c r="I33" s="28" t="e">
        <f t="shared" ca="1" si="16"/>
        <v>#NAME?</v>
      </c>
      <c r="J33" s="28" t="e">
        <f t="shared" ca="1" si="17"/>
        <v>#NAME?</v>
      </c>
      <c r="K33" s="28" t="e">
        <f t="shared" ca="1" si="18"/>
        <v>#NAME?</v>
      </c>
      <c r="L33" s="28" t="e">
        <f t="shared" ca="1" si="19"/>
        <v>#NAME?</v>
      </c>
      <c r="M33" s="28" t="e">
        <f t="shared" ca="1" si="20"/>
        <v>#NAME?</v>
      </c>
      <c r="N33" s="28" t="e">
        <f t="shared" ca="1" si="21"/>
        <v>#NAME?</v>
      </c>
    </row>
    <row r="34" spans="1:14">
      <c r="A34" s="24" t="e">
        <f t="shared" ca="1" si="55"/>
        <v>#NAME?</v>
      </c>
      <c r="C34" s="3">
        <f t="shared" si="58"/>
        <v>34.58</v>
      </c>
      <c r="D34" s="26">
        <f t="shared" si="58"/>
        <v>34.58</v>
      </c>
      <c r="E34" s="27" t="e">
        <f t="shared" ca="1" si="57"/>
        <v>#NAME?</v>
      </c>
      <c r="F34" s="28" t="e">
        <f t="shared" ca="1" si="13"/>
        <v>#NAME?</v>
      </c>
      <c r="G34" s="28" t="e">
        <f t="shared" ca="1" si="14"/>
        <v>#NAME?</v>
      </c>
      <c r="H34" s="28" t="e">
        <f t="shared" ca="1" si="15"/>
        <v>#NAME?</v>
      </c>
      <c r="I34" s="28" t="e">
        <f t="shared" ca="1" si="16"/>
        <v>#NAME?</v>
      </c>
      <c r="J34" s="28" t="e">
        <f t="shared" ca="1" si="17"/>
        <v>#NAME?</v>
      </c>
      <c r="K34" s="28" t="e">
        <f t="shared" ca="1" si="18"/>
        <v>#NAME?</v>
      </c>
      <c r="L34" s="28" t="e">
        <f t="shared" ca="1" si="19"/>
        <v>#NAME?</v>
      </c>
      <c r="M34" s="28" t="e">
        <f t="shared" ca="1" si="20"/>
        <v>#NAME?</v>
      </c>
      <c r="N34" s="28" t="e">
        <f t="shared" ca="1" si="21"/>
        <v>#NAME?</v>
      </c>
    </row>
    <row r="35" spans="1:14">
      <c r="A35" s="24" t="e">
        <f t="shared" ca="1" si="55"/>
        <v>#NAME?</v>
      </c>
      <c r="C35" s="3">
        <f t="shared" si="58"/>
        <v>35.58</v>
      </c>
      <c r="D35" s="26">
        <f t="shared" si="58"/>
        <v>35.58</v>
      </c>
      <c r="E35" s="27" t="e">
        <f t="shared" ca="1" si="57"/>
        <v>#NAME?</v>
      </c>
      <c r="F35" s="28" t="e">
        <f t="shared" ca="1" si="13"/>
        <v>#NAME?</v>
      </c>
      <c r="G35" s="28" t="e">
        <f t="shared" ca="1" si="14"/>
        <v>#NAME?</v>
      </c>
      <c r="H35" s="28" t="e">
        <f t="shared" ca="1" si="15"/>
        <v>#NAME?</v>
      </c>
      <c r="I35" s="28" t="e">
        <f t="shared" ca="1" si="16"/>
        <v>#NAME?</v>
      </c>
      <c r="J35" s="28" t="e">
        <f t="shared" ca="1" si="17"/>
        <v>#NAME?</v>
      </c>
      <c r="K35" s="28" t="e">
        <f t="shared" ca="1" si="18"/>
        <v>#NAME?</v>
      </c>
      <c r="L35" s="28" t="e">
        <f t="shared" ca="1" si="19"/>
        <v>#NAME?</v>
      </c>
      <c r="M35" s="28" t="e">
        <f t="shared" ca="1" si="20"/>
        <v>#NAME?</v>
      </c>
      <c r="N35" s="28" t="e">
        <f t="shared" ca="1" si="21"/>
        <v>#NAME?</v>
      </c>
    </row>
    <row r="36" spans="1:14">
      <c r="A36" s="24" t="e">
        <f t="shared" ca="1" si="55"/>
        <v>#NAME?</v>
      </c>
      <c r="C36" s="3">
        <f t="shared" si="58"/>
        <v>36.58</v>
      </c>
      <c r="D36" s="26">
        <f t="shared" si="58"/>
        <v>36.58</v>
      </c>
      <c r="E36" s="27" t="e">
        <f t="shared" ca="1" si="57"/>
        <v>#NAME?</v>
      </c>
      <c r="F36" s="28" t="e">
        <f t="shared" ca="1" si="13"/>
        <v>#NAME?</v>
      </c>
      <c r="G36" s="28" t="e">
        <f t="shared" ca="1" si="14"/>
        <v>#NAME?</v>
      </c>
      <c r="H36" s="28" t="e">
        <f t="shared" ca="1" si="15"/>
        <v>#NAME?</v>
      </c>
      <c r="I36" s="28" t="e">
        <f t="shared" ca="1" si="16"/>
        <v>#NAME?</v>
      </c>
      <c r="J36" s="28" t="e">
        <f t="shared" ca="1" si="17"/>
        <v>#NAME?</v>
      </c>
      <c r="K36" s="28" t="e">
        <f t="shared" ca="1" si="18"/>
        <v>#NAME?</v>
      </c>
      <c r="L36" s="28" t="e">
        <f t="shared" ca="1" si="19"/>
        <v>#NAME?</v>
      </c>
      <c r="M36" s="28" t="e">
        <f t="shared" ca="1" si="20"/>
        <v>#NAME?</v>
      </c>
      <c r="N36" s="28" t="e">
        <f t="shared" ca="1" si="21"/>
        <v>#NAME?</v>
      </c>
    </row>
    <row r="37" spans="1:14">
      <c r="A37" s="24" t="e">
        <f t="shared" ca="1" si="55"/>
        <v>#NAME?</v>
      </c>
      <c r="C37" s="3">
        <f t="shared" si="58"/>
        <v>37.58</v>
      </c>
      <c r="D37" s="26">
        <f t="shared" si="58"/>
        <v>37.58</v>
      </c>
      <c r="E37" s="27" t="e">
        <f t="shared" ca="1" si="57"/>
        <v>#NAME?</v>
      </c>
      <c r="F37" s="28" t="e">
        <f t="shared" ca="1" si="13"/>
        <v>#NAME?</v>
      </c>
      <c r="G37" s="28" t="e">
        <f t="shared" ca="1" si="14"/>
        <v>#NAME?</v>
      </c>
      <c r="H37" s="28" t="e">
        <f t="shared" ca="1" si="15"/>
        <v>#NAME?</v>
      </c>
      <c r="I37" s="28" t="e">
        <f t="shared" ca="1" si="16"/>
        <v>#NAME?</v>
      </c>
      <c r="J37" s="28" t="e">
        <f t="shared" ca="1" si="17"/>
        <v>#NAME?</v>
      </c>
      <c r="K37" s="28" t="e">
        <f t="shared" ca="1" si="18"/>
        <v>#NAME?</v>
      </c>
      <c r="L37" s="28" t="e">
        <f t="shared" ca="1" si="19"/>
        <v>#NAME?</v>
      </c>
      <c r="M37" s="28" t="e">
        <f t="shared" ca="1" si="20"/>
        <v>#NAME?</v>
      </c>
      <c r="N37" s="28" t="e">
        <f t="shared" ca="1" si="21"/>
        <v>#NAME?</v>
      </c>
    </row>
    <row r="38" spans="1:14">
      <c r="A38" s="24" t="e">
        <f t="shared" ca="1" si="55"/>
        <v>#NAME?</v>
      </c>
      <c r="C38" s="3">
        <f t="shared" si="58"/>
        <v>38.58</v>
      </c>
      <c r="D38" s="26">
        <f t="shared" si="58"/>
        <v>38.58</v>
      </c>
      <c r="E38" s="27" t="e">
        <f t="shared" ca="1" si="57"/>
        <v>#NAME?</v>
      </c>
      <c r="F38" s="28" t="e">
        <f t="shared" ca="1" si="13"/>
        <v>#NAME?</v>
      </c>
      <c r="G38" s="28" t="e">
        <f t="shared" ca="1" si="14"/>
        <v>#NAME?</v>
      </c>
      <c r="H38" s="28" t="e">
        <f t="shared" ca="1" si="15"/>
        <v>#NAME?</v>
      </c>
      <c r="I38" s="28" t="e">
        <f t="shared" ca="1" si="16"/>
        <v>#NAME?</v>
      </c>
      <c r="J38" s="28" t="e">
        <f t="shared" ca="1" si="17"/>
        <v>#NAME?</v>
      </c>
      <c r="K38" s="28" t="e">
        <f t="shared" ca="1" si="18"/>
        <v>#NAME?</v>
      </c>
      <c r="L38" s="28" t="e">
        <f t="shared" ca="1" si="19"/>
        <v>#NAME?</v>
      </c>
      <c r="M38" s="28" t="e">
        <f t="shared" ca="1" si="20"/>
        <v>#NAME?</v>
      </c>
      <c r="N38" s="28" t="e">
        <f t="shared" ca="1" si="21"/>
        <v>#NAME?</v>
      </c>
    </row>
    <row r="39" spans="1:14">
      <c r="A39" s="24" t="e">
        <f t="shared" ca="1" si="55"/>
        <v>#NAME?</v>
      </c>
      <c r="C39" s="3">
        <f t="shared" si="58"/>
        <v>39.58</v>
      </c>
      <c r="D39" s="26">
        <f t="shared" si="58"/>
        <v>39.58</v>
      </c>
      <c r="E39" s="27" t="e">
        <f t="shared" ca="1" si="57"/>
        <v>#NAME?</v>
      </c>
      <c r="F39" s="28" t="e">
        <f t="shared" ca="1" si="13"/>
        <v>#NAME?</v>
      </c>
      <c r="G39" s="28" t="e">
        <f t="shared" ca="1" si="14"/>
        <v>#NAME?</v>
      </c>
      <c r="H39" s="28" t="e">
        <f t="shared" ca="1" si="15"/>
        <v>#NAME?</v>
      </c>
      <c r="I39" s="28" t="e">
        <f t="shared" ca="1" si="16"/>
        <v>#NAME?</v>
      </c>
      <c r="J39" s="28" t="e">
        <f t="shared" ca="1" si="17"/>
        <v>#NAME?</v>
      </c>
      <c r="K39" s="28" t="e">
        <f t="shared" ca="1" si="18"/>
        <v>#NAME?</v>
      </c>
      <c r="L39" s="28" t="e">
        <f t="shared" ca="1" si="19"/>
        <v>#NAME?</v>
      </c>
      <c r="M39" s="28" t="e">
        <f t="shared" ca="1" si="20"/>
        <v>#NAME?</v>
      </c>
      <c r="N39" s="28" t="e">
        <f t="shared" ca="1" si="21"/>
        <v>#NAME?</v>
      </c>
    </row>
    <row r="40" spans="1:14">
      <c r="A40" s="24" t="e">
        <f t="shared" ca="1" si="55"/>
        <v>#NAME?</v>
      </c>
      <c r="C40" s="3">
        <f>C39+1</f>
        <v>40.58</v>
      </c>
      <c r="D40" s="26">
        <f>D39+1</f>
        <v>40.58</v>
      </c>
      <c r="E40" s="27" t="e">
        <f t="shared" ca="1" si="57"/>
        <v>#NAME?</v>
      </c>
      <c r="F40" s="28" t="e">
        <f t="shared" ca="1" si="13"/>
        <v>#NAME?</v>
      </c>
      <c r="G40" s="28" t="e">
        <f t="shared" ca="1" si="14"/>
        <v>#NAME?</v>
      </c>
      <c r="H40" s="28" t="e">
        <f t="shared" ca="1" si="15"/>
        <v>#NAME?</v>
      </c>
      <c r="I40" s="28" t="e">
        <f t="shared" ca="1" si="16"/>
        <v>#NAME?</v>
      </c>
      <c r="J40" s="28" t="e">
        <f t="shared" ca="1" si="17"/>
        <v>#NAME?</v>
      </c>
      <c r="K40" s="28" t="e">
        <f t="shared" ca="1" si="18"/>
        <v>#NAME?</v>
      </c>
      <c r="L40" s="28" t="e">
        <f t="shared" ca="1" si="19"/>
        <v>#NAME?</v>
      </c>
      <c r="M40" s="28" t="e">
        <f t="shared" ca="1" si="20"/>
        <v>#NAME?</v>
      </c>
      <c r="N40" s="28" t="e">
        <f t="shared" ca="1" si="21"/>
        <v>#NAME?</v>
      </c>
    </row>
    <row r="43" spans="1:14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4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59">G5</f>
        <v>2</v>
      </c>
      <c r="G82" s="39">
        <f t="shared" si="59"/>
        <v>3</v>
      </c>
      <c r="H82" s="39">
        <f t="shared" si="59"/>
        <v>4</v>
      </c>
      <c r="I82" s="39">
        <f t="shared" si="59"/>
        <v>5</v>
      </c>
      <c r="J82" s="39">
        <f>K5</f>
        <v>6</v>
      </c>
      <c r="K82" s="39">
        <f t="shared" si="59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0">D83</f>
        <v>1</v>
      </c>
      <c r="D83" s="35">
        <v>1</v>
      </c>
      <c r="E83" s="34" t="e">
        <f t="shared" ref="E83:E97" ca="1" si="61">$FO$3*B83+$FO$9</f>
        <v>#NAME?</v>
      </c>
      <c r="F83" s="34" t="e">
        <f t="shared" ref="F83:F97" ca="1" si="62">$FU$5*POWER(B83,2)+$FU$17*B83+$FU$30</f>
        <v>#NAME?</v>
      </c>
      <c r="G83" s="34" t="e">
        <f t="shared" ref="G83:G97" ca="1" si="63">$FX$3*POWER(B83,3)+$FX$5*POWER(B83,2)+$FX$7*B83+$FX$9</f>
        <v>#NAME?</v>
      </c>
      <c r="H83" s="34" t="e">
        <f t="shared" ref="H83:H97" ca="1" si="64">$GA$3*POWER(B83,4)+$GA$4*POWER(B83,3)+$GA$5*POWER(B83,2)+$GA$6*B83+$GA$7</f>
        <v>#NAME?</v>
      </c>
      <c r="I83" s="34" t="e">
        <f t="shared" ref="I83:I97" ca="1" si="65">$GD$3*POWER(B83,5)+$GD$4*POWER(B83,4)+$GD$5*POWER(B83,3)+$GD$6*POWER(B83,2)+$GD$7*B83+$GD$8</f>
        <v>#NAME?</v>
      </c>
      <c r="J83" s="34" t="e">
        <f t="shared" ref="J83:J97" ca="1" si="66">$GG$3*POWER(B83,6)+$GG$4*POWER(B83,5)+$GG$5*POWER(B83,4)+$GG$6*POWER(B83,3)+$GG$7*POWER(B83,2)+$GG$8*B83+$GG$9</f>
        <v>#NAME?</v>
      </c>
      <c r="K83" s="34" t="e">
        <f t="shared" ref="K83:K97" ca="1" si="67">$GJ$3*POWER(B83,7)+$GJ$4*POWER(B83,6)+$GJ$5*POWER(B83,5)+$GJ$6*POWER(B83,4)+$GJ$7*POWER(B83,3)+$GJ$8*POWER(B83,2)+$GJ$9*B83+$GJ$10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60"/>
        <v>2</v>
      </c>
      <c r="D84" s="35">
        <v>2</v>
      </c>
      <c r="E84" s="34" t="e">
        <f t="shared" ca="1" si="61"/>
        <v>#NAME?</v>
      </c>
      <c r="F84" s="34" t="e">
        <f t="shared" ca="1" si="62"/>
        <v>#NAME?</v>
      </c>
      <c r="G84" s="34" t="e">
        <f t="shared" ca="1" si="63"/>
        <v>#NAME?</v>
      </c>
      <c r="H84" s="34" t="e">
        <f t="shared" ca="1" si="64"/>
        <v>#NAME?</v>
      </c>
      <c r="I84" s="34" t="e">
        <f t="shared" ca="1" si="65"/>
        <v>#NAME?</v>
      </c>
      <c r="J84" s="34" t="e">
        <f t="shared" ca="1" si="66"/>
        <v>#NAME?</v>
      </c>
      <c r="K84" s="34" t="e">
        <f t="shared" ca="1" si="67"/>
        <v>#NAME?</v>
      </c>
      <c r="L84" s="35" t="e">
        <f t="shared" ref="L84:L97" ca="1" si="68">ROUND(AVERAGE(E84:K84),0)</f>
        <v>#NAME?</v>
      </c>
      <c r="M84" s="35" t="e">
        <f t="shared" ref="M84:M97" ca="1" si="69">ROUND(AVERAGEIF(E84:K84,"&gt;0"),0)</f>
        <v>#DIV/0!</v>
      </c>
    </row>
    <row r="85" spans="2:13">
      <c r="B85" s="3">
        <f t="shared" si="60"/>
        <v>3</v>
      </c>
      <c r="D85" s="35">
        <v>3</v>
      </c>
      <c r="E85" s="34" t="e">
        <f t="shared" ca="1" si="61"/>
        <v>#NAME?</v>
      </c>
      <c r="F85" s="34" t="e">
        <f t="shared" ca="1" si="62"/>
        <v>#NAME?</v>
      </c>
      <c r="G85" s="34" t="e">
        <f t="shared" ca="1" si="63"/>
        <v>#NAME?</v>
      </c>
      <c r="H85" s="34" t="e">
        <f t="shared" ca="1" si="64"/>
        <v>#NAME?</v>
      </c>
      <c r="I85" s="34" t="e">
        <f t="shared" ca="1" si="65"/>
        <v>#NAME?</v>
      </c>
      <c r="J85" s="34" t="e">
        <f t="shared" ca="1" si="66"/>
        <v>#NAME?</v>
      </c>
      <c r="K85" s="34" t="e">
        <f t="shared" ca="1" si="67"/>
        <v>#NAME?</v>
      </c>
      <c r="L85" s="35" t="e">
        <f t="shared" ca="1" si="68"/>
        <v>#NAME?</v>
      </c>
      <c r="M85" s="35" t="e">
        <f t="shared" ca="1" si="69"/>
        <v>#DIV/0!</v>
      </c>
    </row>
    <row r="86" spans="2:13">
      <c r="B86" s="3">
        <f t="shared" si="60"/>
        <v>4</v>
      </c>
      <c r="D86" s="35">
        <v>4</v>
      </c>
      <c r="E86" s="34" t="e">
        <f t="shared" ca="1" si="61"/>
        <v>#NAME?</v>
      </c>
      <c r="F86" s="34" t="e">
        <f t="shared" ca="1" si="62"/>
        <v>#NAME?</v>
      </c>
      <c r="G86" s="34" t="e">
        <f t="shared" ca="1" si="63"/>
        <v>#NAME?</v>
      </c>
      <c r="H86" s="34" t="e">
        <f t="shared" ca="1" si="64"/>
        <v>#NAME?</v>
      </c>
      <c r="I86" s="34" t="e">
        <f t="shared" ca="1" si="65"/>
        <v>#NAME?</v>
      </c>
      <c r="J86" s="34" t="e">
        <f t="shared" ca="1" si="66"/>
        <v>#NAME?</v>
      </c>
      <c r="K86" s="34" t="e">
        <f t="shared" ca="1" si="67"/>
        <v>#NAME?</v>
      </c>
      <c r="L86" s="35" t="e">
        <f t="shared" ca="1" si="68"/>
        <v>#NAME?</v>
      </c>
      <c r="M86" s="35" t="e">
        <f t="shared" ca="1" si="69"/>
        <v>#DIV/0!</v>
      </c>
    </row>
    <row r="87" spans="2:13">
      <c r="B87" s="3">
        <f t="shared" si="60"/>
        <v>5</v>
      </c>
      <c r="D87" s="35">
        <v>5</v>
      </c>
      <c r="E87" s="34" t="e">
        <f t="shared" ca="1" si="61"/>
        <v>#NAME?</v>
      </c>
      <c r="F87" s="34" t="e">
        <f t="shared" ca="1" si="62"/>
        <v>#NAME?</v>
      </c>
      <c r="G87" s="34" t="e">
        <f t="shared" ca="1" si="63"/>
        <v>#NAME?</v>
      </c>
      <c r="H87" s="34" t="e">
        <f t="shared" ca="1" si="64"/>
        <v>#NAME?</v>
      </c>
      <c r="I87" s="34" t="e">
        <f t="shared" ca="1" si="65"/>
        <v>#NAME?</v>
      </c>
      <c r="J87" s="34" t="e">
        <f t="shared" ca="1" si="66"/>
        <v>#NAME?</v>
      </c>
      <c r="K87" s="34" t="e">
        <f t="shared" ca="1" si="67"/>
        <v>#NAME?</v>
      </c>
      <c r="L87" s="35" t="e">
        <f t="shared" ca="1" si="68"/>
        <v>#NAME?</v>
      </c>
      <c r="M87" s="35" t="e">
        <f t="shared" ca="1" si="69"/>
        <v>#DIV/0!</v>
      </c>
    </row>
    <row r="88" spans="2:13">
      <c r="B88" s="3">
        <f t="shared" si="60"/>
        <v>6</v>
      </c>
      <c r="D88" s="35">
        <v>6</v>
      </c>
      <c r="E88" s="34" t="e">
        <f t="shared" ca="1" si="61"/>
        <v>#NAME?</v>
      </c>
      <c r="F88" s="34" t="e">
        <f t="shared" ca="1" si="62"/>
        <v>#NAME?</v>
      </c>
      <c r="G88" s="34" t="e">
        <f t="shared" ca="1" si="63"/>
        <v>#NAME?</v>
      </c>
      <c r="H88" s="34" t="e">
        <f t="shared" ca="1" si="64"/>
        <v>#NAME?</v>
      </c>
      <c r="I88" s="34" t="e">
        <f t="shared" ca="1" si="65"/>
        <v>#NAME?</v>
      </c>
      <c r="J88" s="34" t="e">
        <f t="shared" ca="1" si="66"/>
        <v>#NAME?</v>
      </c>
      <c r="K88" s="34" t="e">
        <f t="shared" ca="1" si="67"/>
        <v>#NAME?</v>
      </c>
      <c r="L88" s="35" t="e">
        <f t="shared" ca="1" si="68"/>
        <v>#NAME?</v>
      </c>
      <c r="M88" s="35" t="e">
        <f t="shared" ca="1" si="69"/>
        <v>#DIV/0!</v>
      </c>
    </row>
    <row r="89" spans="2:13">
      <c r="B89" s="3">
        <f t="shared" si="60"/>
        <v>7</v>
      </c>
      <c r="D89" s="35">
        <v>7</v>
      </c>
      <c r="E89" s="34" t="e">
        <f t="shared" ca="1" si="61"/>
        <v>#NAME?</v>
      </c>
      <c r="F89" s="34" t="e">
        <f t="shared" ca="1" si="62"/>
        <v>#NAME?</v>
      </c>
      <c r="G89" s="34" t="e">
        <f t="shared" ca="1" si="63"/>
        <v>#NAME?</v>
      </c>
      <c r="H89" s="34" t="e">
        <f t="shared" ca="1" si="64"/>
        <v>#NAME?</v>
      </c>
      <c r="I89" s="34" t="e">
        <f t="shared" ca="1" si="65"/>
        <v>#NAME?</v>
      </c>
      <c r="J89" s="34" t="e">
        <f t="shared" ca="1" si="66"/>
        <v>#NAME?</v>
      </c>
      <c r="K89" s="34" t="e">
        <f t="shared" ca="1" si="67"/>
        <v>#NAME?</v>
      </c>
      <c r="L89" s="35" t="e">
        <f t="shared" ca="1" si="68"/>
        <v>#NAME?</v>
      </c>
      <c r="M89" s="35" t="e">
        <f t="shared" ca="1" si="69"/>
        <v>#DIV/0!</v>
      </c>
    </row>
    <row r="90" spans="2:13">
      <c r="B90" s="3">
        <f t="shared" si="60"/>
        <v>8</v>
      </c>
      <c r="D90" s="35">
        <v>8</v>
      </c>
      <c r="E90" s="34" t="e">
        <f t="shared" ca="1" si="61"/>
        <v>#NAME?</v>
      </c>
      <c r="F90" s="34" t="e">
        <f t="shared" ca="1" si="62"/>
        <v>#NAME?</v>
      </c>
      <c r="G90" s="34" t="e">
        <f t="shared" ca="1" si="63"/>
        <v>#NAME?</v>
      </c>
      <c r="H90" s="34" t="e">
        <f t="shared" ca="1" si="64"/>
        <v>#NAME?</v>
      </c>
      <c r="I90" s="34" t="e">
        <f t="shared" ca="1" si="65"/>
        <v>#NAME?</v>
      </c>
      <c r="J90" s="34" t="e">
        <f t="shared" ca="1" si="66"/>
        <v>#NAME?</v>
      </c>
      <c r="K90" s="34" t="e">
        <f t="shared" ca="1" si="67"/>
        <v>#NAME?</v>
      </c>
      <c r="L90" s="35" t="e">
        <f t="shared" ca="1" si="68"/>
        <v>#NAME?</v>
      </c>
      <c r="M90" s="35" t="e">
        <f t="shared" ca="1" si="69"/>
        <v>#DIV/0!</v>
      </c>
    </row>
    <row r="91" spans="2:13">
      <c r="B91" s="3">
        <f t="shared" si="60"/>
        <v>9</v>
      </c>
      <c r="D91" s="35">
        <v>9</v>
      </c>
      <c r="E91" s="34" t="e">
        <f t="shared" ca="1" si="61"/>
        <v>#NAME?</v>
      </c>
      <c r="F91" s="34" t="e">
        <f t="shared" ca="1" si="62"/>
        <v>#NAME?</v>
      </c>
      <c r="G91" s="34" t="e">
        <f t="shared" ca="1" si="63"/>
        <v>#NAME?</v>
      </c>
      <c r="H91" s="34" t="e">
        <f t="shared" ca="1" si="64"/>
        <v>#NAME?</v>
      </c>
      <c r="I91" s="34" t="e">
        <f t="shared" ca="1" si="65"/>
        <v>#NAME?</v>
      </c>
      <c r="J91" s="34" t="e">
        <f t="shared" ca="1" si="66"/>
        <v>#NAME?</v>
      </c>
      <c r="K91" s="34" t="e">
        <f t="shared" ca="1" si="67"/>
        <v>#NAME?</v>
      </c>
      <c r="L91" s="35" t="e">
        <f t="shared" ca="1" si="68"/>
        <v>#NAME?</v>
      </c>
      <c r="M91" s="35" t="e">
        <f t="shared" ca="1" si="69"/>
        <v>#DIV/0!</v>
      </c>
    </row>
    <row r="92" spans="2:13">
      <c r="B92" s="3">
        <f t="shared" si="60"/>
        <v>10</v>
      </c>
      <c r="D92" s="35">
        <v>10</v>
      </c>
      <c r="E92" s="34" t="e">
        <f t="shared" ca="1" si="61"/>
        <v>#NAME?</v>
      </c>
      <c r="F92" s="34" t="e">
        <f t="shared" ca="1" si="62"/>
        <v>#NAME?</v>
      </c>
      <c r="G92" s="34" t="e">
        <f t="shared" ca="1" si="63"/>
        <v>#NAME?</v>
      </c>
      <c r="H92" s="34" t="e">
        <f t="shared" ca="1" si="64"/>
        <v>#NAME?</v>
      </c>
      <c r="I92" s="34" t="e">
        <f t="shared" ca="1" si="65"/>
        <v>#NAME?</v>
      </c>
      <c r="J92" s="34" t="e">
        <f t="shared" ca="1" si="66"/>
        <v>#NAME?</v>
      </c>
      <c r="K92" s="34" t="e">
        <f t="shared" ca="1" si="67"/>
        <v>#NAME?</v>
      </c>
      <c r="L92" s="35" t="e">
        <f t="shared" ca="1" si="68"/>
        <v>#NAME?</v>
      </c>
      <c r="M92" s="35" t="e">
        <f t="shared" ca="1" si="69"/>
        <v>#DIV/0!</v>
      </c>
    </row>
    <row r="93" spans="2:13">
      <c r="B93" s="3">
        <f t="shared" si="60"/>
        <v>11</v>
      </c>
      <c r="D93" s="35">
        <v>11</v>
      </c>
      <c r="E93" s="34" t="e">
        <f t="shared" ca="1" si="61"/>
        <v>#NAME?</v>
      </c>
      <c r="F93" s="34" t="e">
        <f t="shared" ca="1" si="62"/>
        <v>#NAME?</v>
      </c>
      <c r="G93" s="34" t="e">
        <f t="shared" ca="1" si="63"/>
        <v>#NAME?</v>
      </c>
      <c r="H93" s="34" t="e">
        <f t="shared" ca="1" si="64"/>
        <v>#NAME?</v>
      </c>
      <c r="I93" s="34" t="e">
        <f t="shared" ca="1" si="65"/>
        <v>#NAME?</v>
      </c>
      <c r="J93" s="34" t="e">
        <f t="shared" ca="1" si="66"/>
        <v>#NAME?</v>
      </c>
      <c r="K93" s="34" t="e">
        <f t="shared" ca="1" si="67"/>
        <v>#NAME?</v>
      </c>
      <c r="L93" s="35" t="e">
        <f t="shared" ca="1" si="68"/>
        <v>#NAME?</v>
      </c>
      <c r="M93" s="35" t="e">
        <f t="shared" ca="1" si="69"/>
        <v>#DIV/0!</v>
      </c>
    </row>
    <row r="94" spans="2:13">
      <c r="B94" s="3">
        <f t="shared" si="60"/>
        <v>12</v>
      </c>
      <c r="D94" s="35">
        <v>12</v>
      </c>
      <c r="E94" s="34" t="e">
        <f t="shared" ca="1" si="61"/>
        <v>#NAME?</v>
      </c>
      <c r="F94" s="34" t="e">
        <f t="shared" ca="1" si="62"/>
        <v>#NAME?</v>
      </c>
      <c r="G94" s="34" t="e">
        <f t="shared" ca="1" si="63"/>
        <v>#NAME?</v>
      </c>
      <c r="H94" s="34" t="e">
        <f t="shared" ca="1" si="64"/>
        <v>#NAME?</v>
      </c>
      <c r="I94" s="34" t="e">
        <f t="shared" ca="1" si="65"/>
        <v>#NAME?</v>
      </c>
      <c r="J94" s="34" t="e">
        <f t="shared" ca="1" si="66"/>
        <v>#NAME?</v>
      </c>
      <c r="K94" s="34" t="e">
        <f t="shared" ca="1" si="67"/>
        <v>#NAME?</v>
      </c>
      <c r="L94" s="35" t="e">
        <f t="shared" ca="1" si="68"/>
        <v>#NAME?</v>
      </c>
      <c r="M94" s="35" t="e">
        <f t="shared" ca="1" si="69"/>
        <v>#DIV/0!</v>
      </c>
    </row>
    <row r="95" spans="2:13" ht="13.5" thickBot="1">
      <c r="B95" s="3">
        <f t="shared" si="60"/>
        <v>13</v>
      </c>
      <c r="D95" s="37">
        <v>13</v>
      </c>
      <c r="E95" s="36" t="e">
        <f t="shared" ca="1" si="61"/>
        <v>#NAME?</v>
      </c>
      <c r="F95" s="36" t="e">
        <f t="shared" ca="1" si="62"/>
        <v>#NAME?</v>
      </c>
      <c r="G95" s="36" t="e">
        <f t="shared" ca="1" si="63"/>
        <v>#NAME?</v>
      </c>
      <c r="H95" s="36" t="e">
        <f t="shared" ca="1" si="64"/>
        <v>#NAME?</v>
      </c>
      <c r="I95" s="36" t="e">
        <f t="shared" ca="1" si="65"/>
        <v>#NAME?</v>
      </c>
      <c r="J95" s="36" t="e">
        <f t="shared" ca="1" si="66"/>
        <v>#NAME?</v>
      </c>
      <c r="K95" s="36" t="e">
        <f t="shared" ca="1" si="67"/>
        <v>#NAME?</v>
      </c>
      <c r="L95" s="37" t="e">
        <f t="shared" ca="1" si="68"/>
        <v>#NAME?</v>
      </c>
      <c r="M95" s="37" t="e">
        <f t="shared" ca="1" si="69"/>
        <v>#DIV/0!</v>
      </c>
    </row>
    <row r="96" spans="2:13" ht="14.25" thickTop="1" thickBot="1">
      <c r="D96" s="37">
        <v>14</v>
      </c>
      <c r="E96" s="36" t="e">
        <f t="shared" ca="1" si="61"/>
        <v>#NAME?</v>
      </c>
      <c r="F96" s="36" t="e">
        <f t="shared" ca="1" si="62"/>
        <v>#NAME?</v>
      </c>
      <c r="G96" s="36" t="e">
        <f t="shared" ca="1" si="63"/>
        <v>#NAME?</v>
      </c>
      <c r="H96" s="36" t="e">
        <f t="shared" ca="1" si="64"/>
        <v>#NAME?</v>
      </c>
      <c r="I96" s="36" t="e">
        <f t="shared" ca="1" si="65"/>
        <v>#NAME?</v>
      </c>
      <c r="J96" s="36" t="e">
        <f t="shared" ca="1" si="66"/>
        <v>#NAME?</v>
      </c>
      <c r="K96" s="36" t="e">
        <f t="shared" ca="1" si="67"/>
        <v>#NAME?</v>
      </c>
      <c r="L96" s="37" t="e">
        <f t="shared" ca="1" si="68"/>
        <v>#NAME?</v>
      </c>
      <c r="M96" s="37" t="e">
        <f t="shared" ca="1" si="69"/>
        <v>#DIV/0!</v>
      </c>
    </row>
    <row r="97" spans="4:13" ht="14.25" thickTop="1" thickBot="1">
      <c r="D97" s="37">
        <v>15</v>
      </c>
      <c r="E97" s="36" t="e">
        <f t="shared" ca="1" si="61"/>
        <v>#NAME?</v>
      </c>
      <c r="F97" s="36" t="e">
        <f t="shared" ca="1" si="62"/>
        <v>#NAME?</v>
      </c>
      <c r="G97" s="36" t="e">
        <f t="shared" ca="1" si="63"/>
        <v>#NAME?</v>
      </c>
      <c r="H97" s="36" t="e">
        <f t="shared" ca="1" si="64"/>
        <v>#NAME?</v>
      </c>
      <c r="I97" s="36" t="e">
        <f t="shared" ca="1" si="65"/>
        <v>#NAME?</v>
      </c>
      <c r="J97" s="36" t="e">
        <f t="shared" ca="1" si="66"/>
        <v>#NAME?</v>
      </c>
      <c r="K97" s="36" t="e">
        <f t="shared" ca="1" si="67"/>
        <v>#NAME?</v>
      </c>
      <c r="L97" s="37" t="e">
        <f t="shared" ca="1" si="68"/>
        <v>#NAME?</v>
      </c>
      <c r="M97" s="37" t="e">
        <f t="shared" ca="1" si="69"/>
        <v>#DIV/0!</v>
      </c>
    </row>
    <row r="98" spans="4:13" ht="13.5" thickTop="1"/>
  </sheetData>
  <mergeCells count="1">
    <mergeCell ref="IA4:ID4"/>
  </mergeCells>
  <conditionalFormatting sqref="L83:M83">
    <cfRule type="cellIs" dxfId="5" priority="2" operator="notEqual">
      <formula>$M$83</formula>
    </cfRule>
  </conditionalFormatting>
  <conditionalFormatting sqref="L84:M84">
    <cfRule type="cellIs" dxfId="4" priority="1" operator="notEqual">
      <formula>$M$84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E98"/>
  <sheetViews>
    <sheetView zoomScale="80" zoomScaleNormal="80" workbookViewId="0">
      <selection activeCell="F5" sqref="F5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35" width="12.28515625" style="3" customWidth="1"/>
    <col min="36" max="36" width="18.85546875" style="3" bestFit="1" customWidth="1"/>
    <col min="37" max="37" width="17.85546875" style="3" bestFit="1" customWidth="1"/>
    <col min="38" max="38" width="16" style="3" bestFit="1" customWidth="1"/>
    <col min="39" max="39" width="15" style="3" bestFit="1" customWidth="1"/>
    <col min="40" max="40" width="13.85546875" style="3" bestFit="1" customWidth="1"/>
    <col min="41" max="42" width="12.28515625" style="3" customWidth="1"/>
    <col min="43" max="45" width="11.42578125" style="3"/>
    <col min="46" max="46" width="11.42578125" style="3" customWidth="1"/>
    <col min="47" max="47" width="39.85546875" style="3" bestFit="1" customWidth="1"/>
    <col min="48" max="48" width="38.8554687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7.8554687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00" width="11.42578125" style="3"/>
    <col min="201" max="201" width="16" style="3" bestFit="1" customWidth="1"/>
    <col min="202" max="202" width="20" style="3" bestFit="1" customWidth="1"/>
    <col min="203" max="204" width="12.28515625" style="3" bestFit="1" customWidth="1"/>
    <col min="205" max="210" width="11.5703125" style="3" bestFit="1" customWidth="1"/>
    <col min="211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9</v>
      </c>
      <c r="D1" s="51" t="e">
        <f ca="1">MEDIAN(G1:L1)</f>
        <v>#NAME?</v>
      </c>
      <c r="G1" s="51" t="e">
        <f ca="1">F2-G2</f>
        <v>#NAME?</v>
      </c>
      <c r="H1" s="51" t="e">
        <f t="shared" ref="H1:N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  <c r="FL1" s="6"/>
      <c r="FO1" s="31" t="s">
        <v>24</v>
      </c>
      <c r="FU1" s="31" t="s">
        <v>25</v>
      </c>
      <c r="FX1" s="31" t="s">
        <v>26</v>
      </c>
      <c r="GA1" s="31" t="s">
        <v>27</v>
      </c>
      <c r="GD1" s="31" t="s">
        <v>28</v>
      </c>
      <c r="GG1" s="31" t="s">
        <v>29</v>
      </c>
      <c r="GJ1" s="31" t="s">
        <v>30</v>
      </c>
      <c r="GM1" s="31" t="s">
        <v>31</v>
      </c>
      <c r="GP1" s="31" t="s">
        <v>32</v>
      </c>
    </row>
    <row r="2" spans="1:26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N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 t="e">
        <f ca="1">ABS(F14-$E$13)</f>
        <v>#NAME?</v>
      </c>
      <c r="IB2" s="3" t="e">
        <f ca="1">$IA$4*(HP6/SUMIFS($HP6:$HX6,$HP6:$HX6,"&gt;=0",$HP6:$HX6,"&lt;=1")+F$4/SUMIFS($F$4:$N$4,$F$4:$N$4,"&gt;=0",$F$4:$N$4,"&lt;=1"))</f>
        <v>#NAME?</v>
      </c>
    </row>
    <row r="3" spans="1:265">
      <c r="E3" s="1" t="s">
        <v>4</v>
      </c>
      <c r="F3" s="8">
        <f ca="1">IFERROR(IF(AND(F4&gt;0,F4&lt;=100.09%),F4,0),0)</f>
        <v>0</v>
      </c>
      <c r="G3" s="8">
        <f t="shared" ref="G3:O3" ca="1" si="3">IFERROR(IF(AND(G4&gt;0,G4&lt;=100.09%),G4,0),0)</f>
        <v>0</v>
      </c>
      <c r="H3" s="8">
        <f t="shared" ca="1" si="3"/>
        <v>0</v>
      </c>
      <c r="I3" s="8">
        <f t="shared" ca="1" si="3"/>
        <v>0</v>
      </c>
      <c r="J3" s="8">
        <f t="shared" ca="1" si="3"/>
        <v>0</v>
      </c>
      <c r="K3" s="8">
        <f t="shared" ca="1" si="3"/>
        <v>0</v>
      </c>
      <c r="L3" s="8">
        <f t="shared" ca="1" si="3"/>
        <v>0</v>
      </c>
      <c r="M3" s="8">
        <f t="shared" ca="1" si="3"/>
        <v>0</v>
      </c>
      <c r="N3" s="8">
        <f t="shared" ca="1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FN3" s="6"/>
      <c r="FO3" s="3" t="e">
        <f ca="1">EX4/BC4</f>
        <v>#NAME?</v>
      </c>
      <c r="FW3" s="6"/>
      <c r="FX3" s="3" t="e">
        <f ca="1">DZ4/BA4</f>
        <v>#NAME?</v>
      </c>
      <c r="FZ3" s="6"/>
      <c r="GA3" s="3" t="e">
        <f ca="1">DN4/AZ4</f>
        <v>#NAME?</v>
      </c>
      <c r="GC3" s="6"/>
      <c r="GD3" s="3" t="e">
        <f ca="1">DB4/AY4</f>
        <v>#NAME?</v>
      </c>
      <c r="GG3" s="3" t="e">
        <f ca="1">CP4/AX4</f>
        <v>#NAME?</v>
      </c>
      <c r="GJ3" s="3" t="e">
        <f ca="1">CD4/AW4</f>
        <v>#NAME?</v>
      </c>
      <c r="GL3" s="6"/>
      <c r="GM3" s="3" t="e">
        <f ca="1">BR4/AV4</f>
        <v>#NAME?</v>
      </c>
      <c r="GO3" s="6"/>
      <c r="GP3" s="3" t="e">
        <f ca="1">BF4/AU4</f>
        <v>#NAME?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COUNT($D$6:D14)</f>
        <v>9</v>
      </c>
      <c r="E4" s="6"/>
      <c r="F4" s="9" t="e">
        <f ca="1">HA4/HB4</f>
        <v>#NAME?</v>
      </c>
      <c r="G4" s="9" t="e">
        <f ca="1">GZ4/HB4</f>
        <v>#NAME?</v>
      </c>
      <c r="H4" s="9" t="e">
        <f ca="1">GY4/HB4</f>
        <v>#NAME?</v>
      </c>
      <c r="I4" s="9" t="e">
        <f ca="1">GX4/HB4</f>
        <v>#NAME?</v>
      </c>
      <c r="J4" s="9" t="e">
        <f ca="1">GW4/HB4</f>
        <v>#NAME?</v>
      </c>
      <c r="K4" s="9" t="e">
        <f ca="1">GV4/HB4</f>
        <v>#NAME?</v>
      </c>
      <c r="L4" s="9" t="e">
        <f ca="1">GU4/HB4</f>
        <v>#NAME?</v>
      </c>
      <c r="M4" s="9" t="e">
        <f ca="1">GT4/HB4</f>
        <v>#NAME?</v>
      </c>
      <c r="N4" s="9" t="e">
        <f ca="1">GS4/HB4</f>
        <v>#NAME?</v>
      </c>
      <c r="AG4" s="6"/>
      <c r="AU4" s="57" t="e">
        <f ca="1">[1]!xMatDet(AU5:BD14,30)</f>
        <v>#NAME?</v>
      </c>
      <c r="AV4" s="57" t="e">
        <f ca="1">[1]!xMatDet(AV5:BD13,30)</f>
        <v>#NAME?</v>
      </c>
      <c r="AW4" s="57" t="e">
        <f ca="1">[1]!xMatDet(AW5:BD12,30)</f>
        <v>#NAME?</v>
      </c>
      <c r="AX4" s="57" t="e">
        <f ca="1">[1]!xMatDet(AX5:BD11,30)</f>
        <v>#NAME?</v>
      </c>
      <c r="AY4" s="57" t="e">
        <f ca="1">[1]!xMatDet(AY5:BD10,30)</f>
        <v>#NAME?</v>
      </c>
      <c r="AZ4" s="57" t="e">
        <f ca="1">[1]!xMatDet(AZ5:BD9,30)</f>
        <v>#NAME?</v>
      </c>
      <c r="BA4" s="57" t="e">
        <f ca="1">[1]!xMatDet(BA5:BD8,30)</f>
        <v>#NAME?</v>
      </c>
      <c r="BB4" s="57" t="e">
        <f ca="1">[1]!xMatDet(BB5:BD7,30)</f>
        <v>#NAME?</v>
      </c>
      <c r="BC4" s="57" t="e">
        <f ca="1">[1]!xMatDet(BC5:BD6,30)</f>
        <v>#NAME?</v>
      </c>
      <c r="BD4" s="57" t="e">
        <f ca="1">[1]!xMatDet(BD5,30)</f>
        <v>#NAME?</v>
      </c>
      <c r="BE4" s="6"/>
      <c r="BF4" s="57" t="e">
        <f ca="1">[1]!xMatDet(BF5:BO14,"30")</f>
        <v>#NAME?</v>
      </c>
      <c r="BG4" s="57" t="e">
        <f ca="1">[1]!xMatDet(BG5:BO13,30)</f>
        <v>#NAME?</v>
      </c>
      <c r="BH4" s="57" t="e">
        <f ca="1">[1]!xMatDet(BH5:BO12,30)</f>
        <v>#NAME?</v>
      </c>
      <c r="BI4" s="57" t="e">
        <f ca="1">[1]!xMatDet(BI5:BO11,30)</f>
        <v>#NAME?</v>
      </c>
      <c r="BJ4" s="57" t="e">
        <f ca="1">[1]!xMatDet(BJ5:BO10,30)</f>
        <v>#NAME?</v>
      </c>
      <c r="BK4" s="57" t="e">
        <f ca="1">[1]!xMatDet(BK5:BO9,30)</f>
        <v>#NAME?</v>
      </c>
      <c r="BL4" s="57" t="e">
        <f ca="1">[1]!xMatDet(BL5:BO8,30)</f>
        <v>#NAME?</v>
      </c>
      <c r="BM4" s="57" t="e">
        <f ca="1">[1]!xMatDet(BM5:BO7,30)</f>
        <v>#NAME?</v>
      </c>
      <c r="BN4" s="57" t="e">
        <f ca="1">[1]!xMatDet(BN5:BO6,30)</f>
        <v>#NAME?</v>
      </c>
      <c r="BO4" s="57" t="e">
        <f ca="1">[1]!xMatDet(BO5,30)</f>
        <v>#NAME?</v>
      </c>
      <c r="BP4" s="6"/>
      <c r="BQ4" s="57" t="e">
        <f ca="1">[1]!xMatDet(BQ5:BZ14,30)</f>
        <v>#NAME?</v>
      </c>
      <c r="BR4" s="57" t="e">
        <f ca="1">[1]!xMatDet(BR5:BZ13,30)</f>
        <v>#NAME?</v>
      </c>
      <c r="BS4" s="57" t="e">
        <f ca="1">[1]!xMatDet(BS5:BZ12,30)</f>
        <v>#NAME?</v>
      </c>
      <c r="BT4" s="57" t="e">
        <f ca="1">[1]!xMatDet(BT5:BZ11,30)</f>
        <v>#NAME?</v>
      </c>
      <c r="BU4" s="57" t="e">
        <f ca="1">[1]!xMatDet(BU5:BZ10,30)</f>
        <v>#NAME?</v>
      </c>
      <c r="BV4" s="57" t="e">
        <f ca="1">[1]!xMatDet(BV5:BZ9,30)</f>
        <v>#NAME?</v>
      </c>
      <c r="BW4" s="57" t="e">
        <f ca="1">[1]!xMatDet(BW5:BZ8,30)</f>
        <v>#NAME?</v>
      </c>
      <c r="BX4" s="57" t="e">
        <f ca="1">[1]!xMatDet(BX5:BZ7,30)</f>
        <v>#NAME?</v>
      </c>
      <c r="BY4" s="57" t="e">
        <f ca="1">[1]!xMatDet(BY5:BZ6,30)</f>
        <v>#NAME?</v>
      </c>
      <c r="BZ4" s="57" t="e">
        <f ca="1">[1]!xMatDet(BZ5,30)</f>
        <v>#NAME?</v>
      </c>
      <c r="CA4" s="6"/>
      <c r="CB4" s="57" t="e">
        <f ca="1">[1]!xMatDet(CB5:CK14,30)</f>
        <v>#NAME?</v>
      </c>
      <c r="CC4" s="57" t="e">
        <f ca="1">[1]!xMatDet(CC5:CK13,30)</f>
        <v>#NAME?</v>
      </c>
      <c r="CD4" s="57" t="e">
        <f ca="1">[1]!xMatDet(CD5:CK12,30)</f>
        <v>#NAME?</v>
      </c>
      <c r="CE4" s="57" t="e">
        <f ca="1">[1]!xMatDet(CE5:CK11,30)</f>
        <v>#NAME?</v>
      </c>
      <c r="CF4" s="57" t="e">
        <f ca="1">[1]!xMatDet(CF5:CK10,30)</f>
        <v>#NAME?</v>
      </c>
      <c r="CG4" s="57" t="e">
        <f ca="1">[1]!xMatDet(CG5:CK9,30)</f>
        <v>#NAME?</v>
      </c>
      <c r="CH4" s="57" t="e">
        <f ca="1">[1]!xMatDet(CH5:CK8,30)</f>
        <v>#NAME?</v>
      </c>
      <c r="CI4" s="57" t="e">
        <f ca="1">[1]!xMatDet(CI5:CK7,30)</f>
        <v>#NAME?</v>
      </c>
      <c r="CJ4" s="57" t="e">
        <f ca="1">[1]!xMatDet(CJ5:CK6,30)</f>
        <v>#NAME?</v>
      </c>
      <c r="CK4" s="57" t="e">
        <f ca="1">[1]!xMatDet(CK5,30)</f>
        <v>#NAME?</v>
      </c>
      <c r="CL4" s="6"/>
      <c r="CM4" s="57" t="e">
        <f ca="1">[1]!xMatDet(CM5:CV14,30)</f>
        <v>#NAME?</v>
      </c>
      <c r="CN4" s="57" t="e">
        <f ca="1">[1]!xMatDet(CN5:CV13,30)</f>
        <v>#NAME?</v>
      </c>
      <c r="CO4" s="57" t="e">
        <f ca="1">[1]!xMatDet(CO5:CV12,30)</f>
        <v>#NAME?</v>
      </c>
      <c r="CP4" s="57" t="e">
        <f ca="1">[1]!xMatDet(CP5:CV11,30)</f>
        <v>#NAME?</v>
      </c>
      <c r="CQ4" s="57" t="e">
        <f ca="1">[1]!xMatDet(CQ5:CV10,30)</f>
        <v>#NAME?</v>
      </c>
      <c r="CR4" s="57" t="e">
        <f ca="1">[1]!xMatDet(CR5:CV9,30)</f>
        <v>#NAME?</v>
      </c>
      <c r="CS4" s="57" t="e">
        <f ca="1">[1]!xMatDet(CS5:CV8,30)</f>
        <v>#NAME?</v>
      </c>
      <c r="CT4" s="57" t="e">
        <f ca="1">[1]!xMatDet(CT5:CV7,30)</f>
        <v>#NAME?</v>
      </c>
      <c r="CU4" s="57" t="e">
        <f ca="1">[1]!xMatDet(CU5:CV6,30)</f>
        <v>#NAME?</v>
      </c>
      <c r="CV4" s="57" t="e">
        <f ca="1">[1]!xMatDet(CV5,30)</f>
        <v>#NAME?</v>
      </c>
      <c r="CW4" s="6"/>
      <c r="CX4" s="57" t="e">
        <f ca="1">[1]!xMatDet(CX5:DG14,30)</f>
        <v>#NAME?</v>
      </c>
      <c r="CY4" s="57" t="e">
        <f ca="1">[1]!xMatDet(CY5:DG13,30)</f>
        <v>#NAME?</v>
      </c>
      <c r="CZ4" s="57" t="e">
        <f ca="1">[1]!xMatDet(CZ5:DG12,30)</f>
        <v>#NAME?</v>
      </c>
      <c r="DA4" s="57" t="e">
        <f ca="1">[1]!xMatDet(DA5:DG11,30)</f>
        <v>#NAME?</v>
      </c>
      <c r="DB4" s="57" t="e">
        <f ca="1">[1]!xMatDet(DB5:DG10,30)</f>
        <v>#NAME?</v>
      </c>
      <c r="DC4" s="57" t="e">
        <f ca="1">[1]!xMatDet(DC5:DG9,30)</f>
        <v>#NAME?</v>
      </c>
      <c r="DD4" s="57" t="e">
        <f ca="1">[1]!xMatDet(DD5:DG8,30)</f>
        <v>#NAME?</v>
      </c>
      <c r="DE4" s="57" t="e">
        <f ca="1">[1]!xMatDet(DE5:DG7,30)</f>
        <v>#NAME?</v>
      </c>
      <c r="DF4" s="57" t="e">
        <f ca="1">[1]!xMatDet(DF5:DG6,30)</f>
        <v>#NAME?</v>
      </c>
      <c r="DG4" s="57" t="e">
        <f ca="1">[1]!xMatDet(DG5,30)</f>
        <v>#NAME?</v>
      </c>
      <c r="DH4" s="6"/>
      <c r="DI4" s="57" t="e">
        <f ca="1">[1]!xMatDet(DI5:DR14,30)</f>
        <v>#NAME?</v>
      </c>
      <c r="DJ4" s="57" t="e">
        <f ca="1">[1]!xMatDet(DJ5:DR13,30)</f>
        <v>#NAME?</v>
      </c>
      <c r="DK4" s="57" t="e">
        <f ca="1">[1]!xMatDet(DK5:DR12,30)</f>
        <v>#NAME?</v>
      </c>
      <c r="DL4" s="57" t="e">
        <f ca="1">[1]!xMatDet(DL5:DR11,30)</f>
        <v>#NAME?</v>
      </c>
      <c r="DM4" s="57" t="e">
        <f ca="1">[1]!xMatDet(DM5:DR10,30)</f>
        <v>#NAME?</v>
      </c>
      <c r="DN4" s="57" t="e">
        <f ca="1">[1]!xMatDet(DN5:DR9,30)</f>
        <v>#NAME?</v>
      </c>
      <c r="DO4" s="57" t="e">
        <f ca="1">[1]!xMatDet(DO5:DR8,30)</f>
        <v>#NAME?</v>
      </c>
      <c r="DP4" s="57" t="e">
        <f ca="1">[1]!xMatDet(DP5:DR7,30)</f>
        <v>#NAME?</v>
      </c>
      <c r="DQ4" s="57" t="e">
        <f ca="1">[1]!xMatDet(DQ5:DR6,30)</f>
        <v>#NAME?</v>
      </c>
      <c r="DR4" s="57" t="e">
        <f ca="1">[1]!xMatDet(DR5,30)</f>
        <v>#NAME?</v>
      </c>
      <c r="DS4" s="6"/>
      <c r="DT4" s="57" t="e">
        <f ca="1">[1]!xMatDet(DT5:EC14,30)</f>
        <v>#NAME?</v>
      </c>
      <c r="DU4" s="57" t="e">
        <f ca="1">[1]!xMatDet(DU5:EC13,30)</f>
        <v>#NAME?</v>
      </c>
      <c r="DV4" s="57" t="e">
        <f ca="1">[1]!xMatDet(DV5:EC12,30)</f>
        <v>#NAME?</v>
      </c>
      <c r="DW4" s="57" t="e">
        <f ca="1">[1]!xMatDet(DW5:EC11,30)</f>
        <v>#NAME?</v>
      </c>
      <c r="DX4" s="57" t="e">
        <f ca="1">[1]!xMatDet(DX5:EC10,30)</f>
        <v>#NAME?</v>
      </c>
      <c r="DY4" s="57" t="e">
        <f ca="1">[1]!xMatDet(DY5:EC9,30)</f>
        <v>#NAME?</v>
      </c>
      <c r="DZ4" s="57" t="e">
        <f ca="1">[1]!xMatDet(DZ5:EC8,30)</f>
        <v>#NAME?</v>
      </c>
      <c r="EA4" s="57" t="e">
        <f ca="1">[1]!xMatDet(EA5:EC7,30)</f>
        <v>#NAME?</v>
      </c>
      <c r="EB4" s="57" t="e">
        <f ca="1">[1]!xMatDet(EB5:EC6,30)</f>
        <v>#NAME?</v>
      </c>
      <c r="EC4" s="57" t="e">
        <f ca="1">[1]!xMatDet(EC5,30)</f>
        <v>#NAME?</v>
      </c>
      <c r="ED4" s="6"/>
      <c r="EE4" s="57" t="e">
        <f ca="1">[1]!xMatDet(EE5:EN14,30)</f>
        <v>#NAME?</v>
      </c>
      <c r="EF4" s="57" t="e">
        <f ca="1">[1]!xMatDet(EF5:EN13,30)</f>
        <v>#NAME?</v>
      </c>
      <c r="EG4" s="57" t="e">
        <f ca="1">[1]!xMatDet(EG5:EN12,30)</f>
        <v>#NAME?</v>
      </c>
      <c r="EH4" s="57" t="e">
        <f ca="1">[1]!xMatDet(EH5:EN11,30)</f>
        <v>#NAME?</v>
      </c>
      <c r="EI4" s="57" t="e">
        <f ca="1">[1]!xMatDet(EI5:EN10,30)</f>
        <v>#NAME?</v>
      </c>
      <c r="EJ4" s="57" t="e">
        <f ca="1">[1]!xMatDet(EJ5:EN9,30)</f>
        <v>#NAME?</v>
      </c>
      <c r="EK4" s="57" t="e">
        <f ca="1">[1]!xMatDet(EK5:EN8,30)</f>
        <v>#NAME?</v>
      </c>
      <c r="EL4" s="57" t="e">
        <f ca="1">[1]!xMatDet(EL5:EN7,30)</f>
        <v>#NAME?</v>
      </c>
      <c r="EM4" s="57" t="e">
        <f ca="1">[1]!xMatDet(EM5:EN6,30)</f>
        <v>#NAME?</v>
      </c>
      <c r="EN4" s="57" t="e">
        <f ca="1">[1]!xMatDet(EN5,30)</f>
        <v>#NAME?</v>
      </c>
      <c r="EO4" s="6"/>
      <c r="EP4" s="57" t="e">
        <f ca="1">[1]!xMatDet(EP5:EY14,30)</f>
        <v>#NAME?</v>
      </c>
      <c r="EQ4" s="57" t="e">
        <f ca="1">[1]!xMatDet(EQ5:EY13,30)</f>
        <v>#NAME?</v>
      </c>
      <c r="ER4" s="57" t="e">
        <f ca="1">[1]!xMatDet(ER5:EY12,30)</f>
        <v>#NAME?</v>
      </c>
      <c r="ES4" s="57" t="e">
        <f ca="1">[1]!xMatDet(ES5:EY11,30)</f>
        <v>#NAME?</v>
      </c>
      <c r="ET4" s="57" t="e">
        <f ca="1">[1]!xMatDet(ET5:EY10,30)</f>
        <v>#NAME?</v>
      </c>
      <c r="EU4" s="57" t="e">
        <f ca="1">[1]!xMatDet(EU5:EY9,30)</f>
        <v>#NAME?</v>
      </c>
      <c r="EV4" s="57" t="e">
        <f ca="1">[1]!xMatDet(EV5:EY8,30)</f>
        <v>#NAME?</v>
      </c>
      <c r="EW4" s="57" t="e">
        <f ca="1">[1]!xMatDet(EW5:EY7,30)</f>
        <v>#NAME?</v>
      </c>
      <c r="EX4" s="58" t="e">
        <f ca="1">[1]!xMatDet(EX5:EY6,30)</f>
        <v>#NAME?</v>
      </c>
      <c r="EY4" s="57" t="e">
        <f ca="1">[1]!xMatDet(EY5,30)</f>
        <v>#NAME?</v>
      </c>
      <c r="EZ4" s="6"/>
      <c r="FA4" s="57" t="e">
        <f ca="1">[1]!xMatDet(FA5:FJ14,30)</f>
        <v>#NAME?</v>
      </c>
      <c r="FB4" s="57" t="e">
        <f ca="1">[1]!xMatDet(FB5:FJ13,30)</f>
        <v>#NAME?</v>
      </c>
      <c r="FC4" s="57" t="e">
        <f ca="1">[1]!xMatDet(FC5:FJ12,30)</f>
        <v>#NAME?</v>
      </c>
      <c r="FD4" s="57" t="e">
        <f ca="1">[1]!xMatDet(FD5:FJ11,30)</f>
        <v>#NAME?</v>
      </c>
      <c r="FE4" s="57" t="e">
        <f ca="1">[1]!xMatDet(FE5:FJ10,30)</f>
        <v>#NAME?</v>
      </c>
      <c r="FF4" s="57" t="e">
        <f ca="1">[1]!xMatDet(FF5:FJ9,30)</f>
        <v>#NAME?</v>
      </c>
      <c r="FG4" s="57" t="e">
        <f ca="1">[1]!xMatDet(FG5:FJ8,30)</f>
        <v>#NAME?</v>
      </c>
      <c r="FH4" s="57" t="e">
        <f ca="1">[1]!xMatDet(FH5:FJ7,30)</f>
        <v>#NAME?</v>
      </c>
      <c r="FI4" s="57" t="e">
        <f ca="1">[1]!xMatDet(FI5:FJ6,30)</f>
        <v>#NAME?</v>
      </c>
      <c r="FJ4" s="57" t="e">
        <f ca="1">[1]!xMatDet(FJ5,30)</f>
        <v>#NAME?</v>
      </c>
      <c r="FQ4" s="6"/>
      <c r="FZ4" s="6"/>
      <c r="GA4" s="3" t="e">
        <f ca="1">DY4/AZ4</f>
        <v>#NAME?</v>
      </c>
      <c r="GD4" s="3" t="e">
        <f ca="1">DM4/AY4</f>
        <v>#NAME?</v>
      </c>
      <c r="GG4" s="3" t="e">
        <f ca="1">DA4/AX4</f>
        <v>#NAME?</v>
      </c>
      <c r="GJ4" s="3" t="e">
        <f ca="1">CO4/AW4</f>
        <v>#NAME?</v>
      </c>
      <c r="GM4" s="3" t="e">
        <f ca="1">CC4/AV4</f>
        <v>#NAME?</v>
      </c>
      <c r="GP4" s="3" t="e">
        <f ca="1">BQ4/AU4</f>
        <v>#NAME?</v>
      </c>
      <c r="GR4" s="6" t="s">
        <v>15</v>
      </c>
      <c r="GS4" s="55" t="e">
        <f ca="1">SUM(GS6:GS14)</f>
        <v>#NAME?</v>
      </c>
      <c r="GT4" s="55" t="e">
        <f t="shared" ref="GT4:HB4" ca="1" si="4">SUM(GT6:GT14)</f>
        <v>#NAME?</v>
      </c>
      <c r="GU4" s="55" t="e">
        <f t="shared" ca="1" si="4"/>
        <v>#NAME?</v>
      </c>
      <c r="GV4" s="55" t="e">
        <f t="shared" ca="1" si="4"/>
        <v>#NAME?</v>
      </c>
      <c r="GW4" s="55" t="e">
        <f t="shared" ca="1" si="4"/>
        <v>#NAME?</v>
      </c>
      <c r="GX4" s="55" t="e">
        <f t="shared" ca="1" si="4"/>
        <v>#NAME?</v>
      </c>
      <c r="GY4" s="55" t="e">
        <f t="shared" ca="1" si="4"/>
        <v>#NAME?</v>
      </c>
      <c r="GZ4" s="55" t="e">
        <f t="shared" ca="1" si="4"/>
        <v>#NAME?</v>
      </c>
      <c r="HA4" s="55" t="e">
        <f t="shared" ca="1" si="4"/>
        <v>#NAME?</v>
      </c>
      <c r="HB4" s="55">
        <f t="shared" si="4"/>
        <v>20746.545355555561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'xMODELO DE 9o. GRADO'!C5</f>
        <v>CÓDIGO</v>
      </c>
      <c r="D5" s="4" t="str">
        <f>'xMODELO DE 9o. GRADO'!D5</f>
        <v>AÑO</v>
      </c>
      <c r="E5" s="4" t="str">
        <f>'xMODELO DE 9o.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G5" si="6">SUM(P6:P14)</f>
        <v>1.5134943350963136E+20</v>
      </c>
      <c r="Q5" s="14">
        <f t="shared" si="6"/>
        <v>1.155948056763009E+19</v>
      </c>
      <c r="R5" s="14">
        <f t="shared" si="6"/>
        <v>8.8423105394130317E+17</v>
      </c>
      <c r="S5" s="14">
        <f t="shared" si="6"/>
        <v>6.7765612705354272E+16</v>
      </c>
      <c r="T5" s="14">
        <f t="shared" si="6"/>
        <v>5205356717112959</v>
      </c>
      <c r="U5" s="14">
        <f t="shared" si="6"/>
        <v>400973549837708.37</v>
      </c>
      <c r="V5" s="14">
        <f t="shared" si="6"/>
        <v>30994934590644.156</v>
      </c>
      <c r="W5" s="14">
        <f t="shared" si="6"/>
        <v>2406244343464.2725</v>
      </c>
      <c r="X5" s="14">
        <f t="shared" si="6"/>
        <v>187816447980.88315</v>
      </c>
      <c r="Y5" s="14">
        <f t="shared" si="6"/>
        <v>14760183492.256741</v>
      </c>
      <c r="Z5" s="14">
        <f t="shared" si="6"/>
        <v>1170162997.1963823</v>
      </c>
      <c r="AA5" s="14">
        <f t="shared" si="6"/>
        <v>93830989.372319713</v>
      </c>
      <c r="AB5" s="14">
        <f t="shared" si="6"/>
        <v>7638937.5101517597</v>
      </c>
      <c r="AC5" s="14">
        <f t="shared" si="6"/>
        <v>634977.71896427916</v>
      </c>
      <c r="AD5" s="14">
        <f t="shared" si="6"/>
        <v>54376.424868219998</v>
      </c>
      <c r="AE5" s="14">
        <f t="shared" si="6"/>
        <v>4871.6980239999994</v>
      </c>
      <c r="AF5" s="14">
        <f t="shared" si="6"/>
        <v>470.4658</v>
      </c>
      <c r="AG5" s="14">
        <f t="shared" si="6"/>
        <v>52.419999999999995</v>
      </c>
      <c r="AH5" s="14">
        <f>SUM(AH6:AH14)</f>
        <v>9</v>
      </c>
      <c r="AI5" s="4"/>
      <c r="AJ5" s="56">
        <f t="shared" ref="AJ5:AR5" si="7">SUM(AJ6:AJ14)</f>
        <v>4147124198254.7236</v>
      </c>
      <c r="AK5" s="56">
        <f t="shared" si="7"/>
        <v>327358196230.74127</v>
      </c>
      <c r="AL5" s="56">
        <f t="shared" si="7"/>
        <v>26104728093.555443</v>
      </c>
      <c r="AM5" s="56">
        <f t="shared" si="7"/>
        <v>2109943608.3624721</v>
      </c>
      <c r="AN5" s="56">
        <f t="shared" si="7"/>
        <v>173698875.35009778</v>
      </c>
      <c r="AO5" s="56">
        <f t="shared" si="7"/>
        <v>14675543.975033619</v>
      </c>
      <c r="AP5" s="56">
        <f t="shared" si="7"/>
        <v>1288769.6172787203</v>
      </c>
      <c r="AQ5" s="56">
        <f t="shared" si="7"/>
        <v>120447.63992400002</v>
      </c>
      <c r="AR5" s="56">
        <f t="shared" si="7"/>
        <v>12619.221600000001</v>
      </c>
      <c r="AS5" s="56">
        <f>SUM(AS6:AS14)</f>
        <v>1853.12</v>
      </c>
      <c r="AU5" s="15">
        <f>$Y$5</f>
        <v>14760183492.256741</v>
      </c>
      <c r="AV5" s="15">
        <f>$Z$5</f>
        <v>1170162997.1963823</v>
      </c>
      <c r="AW5" s="15">
        <f>$AA$5</f>
        <v>93830989.372319713</v>
      </c>
      <c r="AX5" s="15">
        <f>$AB$5</f>
        <v>7638937.5101517597</v>
      </c>
      <c r="AY5" s="15">
        <f>$AC$5</f>
        <v>634977.71896427916</v>
      </c>
      <c r="AZ5" s="15">
        <f>$AD$5</f>
        <v>54376.424868219998</v>
      </c>
      <c r="BA5" s="15">
        <f>$AE$5</f>
        <v>4871.6980239999994</v>
      </c>
      <c r="BB5" s="3">
        <f>$AF$5</f>
        <v>470.4658</v>
      </c>
      <c r="BC5" s="3">
        <f>$AG$5</f>
        <v>52.419999999999995</v>
      </c>
      <c r="BD5" s="3">
        <f>$AH$5</f>
        <v>9</v>
      </c>
      <c r="BF5" s="54">
        <f>$AS$5</f>
        <v>1853.12</v>
      </c>
      <c r="BG5" s="15">
        <f>$Z$5</f>
        <v>1170162997.1963823</v>
      </c>
      <c r="BH5" s="15">
        <f>$AA$5</f>
        <v>93830989.372319713</v>
      </c>
      <c r="BI5" s="15">
        <f>$AB$5</f>
        <v>7638937.5101517597</v>
      </c>
      <c r="BJ5" s="15">
        <f>$AC$5</f>
        <v>634977.71896427916</v>
      </c>
      <c r="BK5" s="15">
        <f>$AD$5</f>
        <v>54376.424868219998</v>
      </c>
      <c r="BL5" s="15">
        <f>$AE$5</f>
        <v>4871.6980239999994</v>
      </c>
      <c r="BM5" s="3">
        <f>$AF$5</f>
        <v>470.4658</v>
      </c>
      <c r="BN5" s="3">
        <f>$AG$5</f>
        <v>52.419999999999995</v>
      </c>
      <c r="BO5" s="3">
        <f>$AH$5</f>
        <v>9</v>
      </c>
      <c r="BQ5" s="15">
        <f>$Y$5</f>
        <v>14760183492.256741</v>
      </c>
      <c r="BR5" s="54">
        <f>$AS$5</f>
        <v>1853.12</v>
      </c>
      <c r="BS5" s="15">
        <f>$AA$5</f>
        <v>93830989.372319713</v>
      </c>
      <c r="BT5" s="15">
        <f>$AB$5</f>
        <v>7638937.5101517597</v>
      </c>
      <c r="BU5" s="15">
        <f>$AC$5</f>
        <v>634977.71896427916</v>
      </c>
      <c r="BV5" s="15">
        <f>$AD$5</f>
        <v>54376.424868219998</v>
      </c>
      <c r="BW5" s="15">
        <f>$AE$5</f>
        <v>4871.6980239999994</v>
      </c>
      <c r="BX5" s="3">
        <f>$AF$5</f>
        <v>470.4658</v>
      </c>
      <c r="BY5" s="3">
        <f>$AG$5</f>
        <v>52.419999999999995</v>
      </c>
      <c r="BZ5" s="3">
        <f>$AH$5</f>
        <v>9</v>
      </c>
      <c r="CB5" s="15">
        <f>$Y$5</f>
        <v>14760183492.256741</v>
      </c>
      <c r="CC5" s="53">
        <f>$Z$5</f>
        <v>1170162997.1963823</v>
      </c>
      <c r="CD5" s="54">
        <f>$AS$5</f>
        <v>1853.12</v>
      </c>
      <c r="CE5" s="15">
        <f>$AB$5</f>
        <v>7638937.5101517597</v>
      </c>
      <c r="CF5" s="15">
        <f>$AC$5</f>
        <v>634977.71896427916</v>
      </c>
      <c r="CG5" s="15">
        <f>$AD$5</f>
        <v>54376.424868219998</v>
      </c>
      <c r="CH5" s="15">
        <f>$AE$5</f>
        <v>4871.6980239999994</v>
      </c>
      <c r="CI5" s="3">
        <f>$AF$5</f>
        <v>470.4658</v>
      </c>
      <c r="CJ5" s="3">
        <f>$AG$5</f>
        <v>52.419999999999995</v>
      </c>
      <c r="CK5" s="3">
        <f>$AH$5</f>
        <v>9</v>
      </c>
      <c r="CM5" s="15">
        <f>$Y$5</f>
        <v>14760183492.256741</v>
      </c>
      <c r="CN5" s="15">
        <f>$Z$5</f>
        <v>1170162997.1963823</v>
      </c>
      <c r="CO5" s="15">
        <f>$AA$5</f>
        <v>93830989.372319713</v>
      </c>
      <c r="CP5" s="54">
        <f>$AS$5</f>
        <v>1853.12</v>
      </c>
      <c r="CQ5" s="15">
        <f>$AC$5</f>
        <v>634977.71896427916</v>
      </c>
      <c r="CR5" s="15">
        <f>$AD$5</f>
        <v>54376.424868219998</v>
      </c>
      <c r="CS5" s="15">
        <f>$AE$5</f>
        <v>4871.6980239999994</v>
      </c>
      <c r="CT5" s="3">
        <f>$AF$5</f>
        <v>470.4658</v>
      </c>
      <c r="CU5" s="3">
        <f>$AG$5</f>
        <v>52.419999999999995</v>
      </c>
      <c r="CV5" s="3">
        <f>$AH$5</f>
        <v>9</v>
      </c>
      <c r="CX5" s="15">
        <f>$Y$5</f>
        <v>14760183492.256741</v>
      </c>
      <c r="CY5" s="15">
        <f>$Z$5</f>
        <v>1170162997.1963823</v>
      </c>
      <c r="CZ5" s="15">
        <f>$AA$5</f>
        <v>93830989.372319713</v>
      </c>
      <c r="DA5" s="15">
        <f>$AB$5</f>
        <v>7638937.5101517597</v>
      </c>
      <c r="DB5" s="54">
        <f>$AS$5</f>
        <v>1853.12</v>
      </c>
      <c r="DC5" s="15">
        <f>$AD$5</f>
        <v>54376.424868219998</v>
      </c>
      <c r="DD5" s="15">
        <f>$AE$5</f>
        <v>4871.6980239999994</v>
      </c>
      <c r="DE5" s="3">
        <f>$AF$5</f>
        <v>470.4658</v>
      </c>
      <c r="DF5" s="3">
        <f>$AG$5</f>
        <v>52.419999999999995</v>
      </c>
      <c r="DG5" s="3">
        <f>$AH$5</f>
        <v>9</v>
      </c>
      <c r="DI5" s="15">
        <f>$Y$5</f>
        <v>14760183492.256741</v>
      </c>
      <c r="DJ5" s="15">
        <f>$Z$5</f>
        <v>1170162997.1963823</v>
      </c>
      <c r="DK5" s="15">
        <f>$AA$5</f>
        <v>93830989.372319713</v>
      </c>
      <c r="DL5" s="15">
        <f>$AB$5</f>
        <v>7638937.5101517597</v>
      </c>
      <c r="DM5" s="15">
        <f>$AC$5</f>
        <v>634977.71896427916</v>
      </c>
      <c r="DN5" s="54">
        <f>$AS$5</f>
        <v>1853.12</v>
      </c>
      <c r="DO5" s="15">
        <f>$AE$5</f>
        <v>4871.6980239999994</v>
      </c>
      <c r="DP5" s="3">
        <f>$AF$5</f>
        <v>470.4658</v>
      </c>
      <c r="DQ5" s="3">
        <f>$AG$5</f>
        <v>52.419999999999995</v>
      </c>
      <c r="DR5" s="3">
        <f>$AH$5</f>
        <v>9</v>
      </c>
      <c r="DT5" s="15">
        <f>$Y$5</f>
        <v>14760183492.256741</v>
      </c>
      <c r="DU5" s="15">
        <f>$Z$5</f>
        <v>1170162997.1963823</v>
      </c>
      <c r="DV5" s="15">
        <f>$AA$5</f>
        <v>93830989.372319713</v>
      </c>
      <c r="DW5" s="15">
        <f>$AB$5</f>
        <v>7638937.5101517597</v>
      </c>
      <c r="DX5" s="15">
        <f>$AC$5</f>
        <v>634977.71896427916</v>
      </c>
      <c r="DY5" s="15">
        <f>$AD$5</f>
        <v>54376.424868219998</v>
      </c>
      <c r="DZ5" s="54">
        <f>$AS$5</f>
        <v>1853.12</v>
      </c>
      <c r="EA5" s="3">
        <f>$AF$5</f>
        <v>470.4658</v>
      </c>
      <c r="EB5" s="3">
        <f>$AG$5</f>
        <v>52.419999999999995</v>
      </c>
      <c r="EC5" s="3">
        <f>$AH$5</f>
        <v>9</v>
      </c>
      <c r="EE5" s="15">
        <f>$Y$5</f>
        <v>14760183492.256741</v>
      </c>
      <c r="EF5" s="15">
        <f>$Z$5</f>
        <v>1170162997.1963823</v>
      </c>
      <c r="EG5" s="15">
        <f>$AA$5</f>
        <v>93830989.372319713</v>
      </c>
      <c r="EH5" s="15">
        <f>$AB$5</f>
        <v>7638937.5101517597</v>
      </c>
      <c r="EI5" s="15">
        <f>$AC$5</f>
        <v>634977.71896427916</v>
      </c>
      <c r="EJ5" s="15">
        <f>$AD$5</f>
        <v>54376.424868219998</v>
      </c>
      <c r="EK5" s="15">
        <f>$AE$5</f>
        <v>4871.6980239999994</v>
      </c>
      <c r="EL5" s="54">
        <f>$AS$5</f>
        <v>1853.12</v>
      </c>
      <c r="EM5" s="3">
        <f>$AG$5</f>
        <v>52.419999999999995</v>
      </c>
      <c r="EN5" s="3">
        <f>$AH$5</f>
        <v>9</v>
      </c>
      <c r="EP5" s="15">
        <f>$Y$5</f>
        <v>14760183492.256741</v>
      </c>
      <c r="EQ5" s="15">
        <f>$Z$5</f>
        <v>1170162997.1963823</v>
      </c>
      <c r="ER5" s="15">
        <f>$AA$5</f>
        <v>93830989.372319713</v>
      </c>
      <c r="ES5" s="15">
        <f>$AB$5</f>
        <v>7638937.5101517597</v>
      </c>
      <c r="ET5" s="15">
        <f>$AC$5</f>
        <v>634977.71896427916</v>
      </c>
      <c r="EU5" s="15">
        <f>$AD$5</f>
        <v>54376.424868219998</v>
      </c>
      <c r="EV5" s="15">
        <f>$AE$5</f>
        <v>4871.6980239999994</v>
      </c>
      <c r="EW5" s="3">
        <f>$AF$5</f>
        <v>470.4658</v>
      </c>
      <c r="EX5" s="54">
        <f>$AS$5</f>
        <v>1853.12</v>
      </c>
      <c r="EY5" s="3">
        <f>$AH$5</f>
        <v>9</v>
      </c>
      <c r="FA5" s="15">
        <f>$Y$5</f>
        <v>14760183492.256741</v>
      </c>
      <c r="FB5" s="15">
        <f>$Z$5</f>
        <v>1170162997.1963823</v>
      </c>
      <c r="FC5" s="15">
        <f>$AA$5</f>
        <v>93830989.372319713</v>
      </c>
      <c r="FD5" s="15">
        <f>$AB$5</f>
        <v>7638937.5101517597</v>
      </c>
      <c r="FE5" s="15">
        <f>$AC$5</f>
        <v>634977.71896427916</v>
      </c>
      <c r="FF5" s="15">
        <f>$AD$5</f>
        <v>54376.424868219998</v>
      </c>
      <c r="FG5" s="15">
        <f>$AE$5</f>
        <v>4871.6980239999994</v>
      </c>
      <c r="FH5" s="3">
        <f>$AF$5</f>
        <v>470.4658</v>
      </c>
      <c r="FI5" s="3">
        <f>$AG$5</f>
        <v>52.419999999999995</v>
      </c>
      <c r="FJ5" s="54">
        <f>$AS$5</f>
        <v>1853.12</v>
      </c>
      <c r="FU5" s="3" t="e">
        <f ca="1">EL4/BB4</f>
        <v>#NAME?</v>
      </c>
      <c r="FW5" s="6"/>
      <c r="FX5" s="3" t="e">
        <f ca="1">EK4/BA4</f>
        <v>#NAME?</v>
      </c>
      <c r="FZ5" s="6"/>
      <c r="GA5" s="3" t="e">
        <f ca="1">EJ4/AZ4</f>
        <v>#NAME?</v>
      </c>
      <c r="GD5" s="3" t="e">
        <f ca="1">DX4/AY4</f>
        <v>#NAME?</v>
      </c>
      <c r="GG5" s="3" t="e">
        <f ca="1">DL4/AX4</f>
        <v>#NAME?</v>
      </c>
      <c r="GJ5" s="3" t="e">
        <f ca="1">CZ4/AW4</f>
        <v>#NAME?</v>
      </c>
      <c r="GM5" s="3" t="e">
        <f ca="1">CN4/AV4</f>
        <v>#NAME?</v>
      </c>
      <c r="GP5" s="3" t="e">
        <f ca="1">CB4/AU4</f>
        <v>#NAME?</v>
      </c>
      <c r="GR5" s="6" t="s">
        <v>23</v>
      </c>
      <c r="GS5" s="55" t="e">
        <f ca="1">AVERAGE($N$6:$N$14)</f>
        <v>#NAME?</v>
      </c>
      <c r="GT5" s="55" t="e">
        <f ca="1">AVERAGE($M$6:$M$14)</f>
        <v>#NAME?</v>
      </c>
      <c r="GU5" s="55" t="e">
        <f ca="1">AVERAGE($L$6:$L$14)</f>
        <v>#NAME?</v>
      </c>
      <c r="GV5" s="55" t="e">
        <f ca="1">AVERAGE($K$6:$K$14)</f>
        <v>#NAME?</v>
      </c>
      <c r="GW5" s="55" t="e">
        <f ca="1">AVERAGE($J$6:$J$14)</f>
        <v>#NAME?</v>
      </c>
      <c r="GX5" s="55" t="e">
        <f ca="1">AVERAGE($I$6:$I$14)</f>
        <v>#NAME?</v>
      </c>
      <c r="GY5" s="55" t="e">
        <f ca="1">AVERAGE($H$6:$H$14)</f>
        <v>#NAME?</v>
      </c>
      <c r="GZ5" s="55" t="e">
        <f ca="1">AVERAGE($G$6:$G$14)</f>
        <v>#NAME?</v>
      </c>
      <c r="HA5" s="55" t="e">
        <f ca="1">AVERAGE($F$6:$F$14)</f>
        <v>#NAME?</v>
      </c>
      <c r="HB5" s="55">
        <f>AVERAGE(AS6:AS14)</f>
        <v>205.90222222222221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 ht="15">
      <c r="A6" s="33">
        <f>COUNT(D6)/$B$4*$B$1</f>
        <v>1</v>
      </c>
      <c r="B6" s="3">
        <v>1</v>
      </c>
      <c r="C6" s="3">
        <f>'xMODELO DE 9o. GRADO'!C6</f>
        <v>0</v>
      </c>
      <c r="D6" s="4">
        <f>'xMODELO DE 9o. GRADO'!D6</f>
        <v>0</v>
      </c>
      <c r="E6" s="43">
        <f>'xMODELO DE 9o. GRADO'!E6</f>
        <v>153.66999999999999</v>
      </c>
      <c r="F6" s="20" t="e">
        <f t="shared" ref="F6:F40" ca="1" si="13">$FO$3*C6+$FO$9</f>
        <v>#NAME?</v>
      </c>
      <c r="G6" s="20" t="e">
        <f t="shared" ref="G6:G40" ca="1" si="14">$FU$5*POWER(C6,2)+$FU$17*C6+$FU$30</f>
        <v>#NAME?</v>
      </c>
      <c r="H6" s="20" t="e">
        <f t="shared" ref="H6:H40" ca="1" si="15">$FX$3*POWER(C6,3)+$FX$5*POWER(C6,2)+$FX$7*C6+$FX$9</f>
        <v>#NAME?</v>
      </c>
      <c r="I6" s="20" t="e">
        <f t="shared" ref="I6:I40" ca="1" si="16">$GA$3*POWER(C6,4)+$GA$4*POWER(C6,3)+$GA$5*POWER(C6,2)+$GA$6*C6+$GA$7</f>
        <v>#NAME?</v>
      </c>
      <c r="J6" s="20" t="e">
        <f t="shared" ref="J6:J40" ca="1" si="17">$GD$3*POWER(C6,5)+$GD$4*POWER(C6,4)+$GD$5*POWER(C6,3)+$GD$6*POWER(C6,2)+$GD$7*C6+$GD$8</f>
        <v>#NAME?</v>
      </c>
      <c r="K6" s="20" t="e">
        <f t="shared" ref="K6:K40" ca="1" si="18">$GG$3*POWER(C6,6)+$GG$4*POWER(C6,5)+$GG$5*POWER(C6,4)+$GG$6*POWER(C6,3)+$GG$7*POWER(C6,2)+$GG$8*C6+$GG$9</f>
        <v>#NAME?</v>
      </c>
      <c r="L6" s="20" t="e">
        <f t="shared" ref="L6:L40" ca="1" si="19">$GJ$3*POWER(C6,7)+$GJ$4*POWER(C6,6)+$GJ$5*POWER(C6,5)+$GJ$6*POWER(C6,4)+$GJ$7*POWER(C6,3)+$GJ$8*POWER(C6,2)+$GJ$9*C6+$GJ$10</f>
        <v>#NAME?</v>
      </c>
      <c r="M6" s="20" t="e">
        <f t="shared" ref="M6:M40" ca="1" si="20">$GM$3*POWER(C6,8)+$GM$4*POWER(C6,7)+$GM$5*POWER(C6,6)+$GM$6*POWER(C6,5)+$GM$7*POWER(C6,4)+$GM$8*POWER(C6,3)+$GM$9*POWER(C6,2)+$GM$10*C6+$GM$11</f>
        <v>#NAME?</v>
      </c>
      <c r="N6" s="20" t="e">
        <f t="shared" ref="N6:N40" ca="1" si="21">$GP$3*POWER(C6,9)+$GP$4*POWER(C6,8)+$GP$5*POWER(C6,7)+$GP$6*POWER(C6,6)+$GP$7*POWER(C6,5)+$GP$8*POWER(C6,4)+$GP$9*POWER(C6,3)+$GP$10*POWER(C6,2)+$GP$11*C6+$GP$12</f>
        <v>#NAME?</v>
      </c>
      <c r="P6" s="21">
        <f t="shared" ref="P6:AE14" si="22">POWER($C6,P$1)</f>
        <v>0</v>
      </c>
      <c r="Q6" s="21">
        <f t="shared" si="22"/>
        <v>0</v>
      </c>
      <c r="R6" s="21">
        <f t="shared" si="22"/>
        <v>0</v>
      </c>
      <c r="S6" s="21">
        <f t="shared" si="22"/>
        <v>0</v>
      </c>
      <c r="T6" s="21">
        <f t="shared" si="22"/>
        <v>0</v>
      </c>
      <c r="U6" s="21">
        <f t="shared" si="22"/>
        <v>0</v>
      </c>
      <c r="V6" s="21">
        <f t="shared" si="22"/>
        <v>0</v>
      </c>
      <c r="W6" s="21">
        <f t="shared" si="22"/>
        <v>0</v>
      </c>
      <c r="X6" s="21">
        <f t="shared" si="22"/>
        <v>0</v>
      </c>
      <c r="Y6" s="21">
        <f t="shared" si="22"/>
        <v>0</v>
      </c>
      <c r="Z6" s="21">
        <f t="shared" si="22"/>
        <v>0</v>
      </c>
      <c r="AA6" s="21">
        <f t="shared" si="22"/>
        <v>0</v>
      </c>
      <c r="AB6" s="21">
        <f t="shared" si="22"/>
        <v>0</v>
      </c>
      <c r="AC6" s="21">
        <f t="shared" si="22"/>
        <v>0</v>
      </c>
      <c r="AD6" s="21">
        <f t="shared" si="22"/>
        <v>0</v>
      </c>
      <c r="AE6" s="21">
        <f t="shared" si="22"/>
        <v>0</v>
      </c>
      <c r="AF6" s="21">
        <f t="shared" ref="AF6:AF14" si="23">POWER($C6,AF$1)</f>
        <v>0</v>
      </c>
      <c r="AG6" s="32">
        <f>C6</f>
        <v>0</v>
      </c>
      <c r="AH6" s="21">
        <f t="shared" ref="AH6:AH14" si="24">COUNT(C6)</f>
        <v>1</v>
      </c>
      <c r="AI6" s="22"/>
      <c r="AJ6" s="3">
        <f t="shared" ref="AJ6:AR14" si="25">PRODUCT(Y6,$AS6)</f>
        <v>0</v>
      </c>
      <c r="AK6" s="3">
        <f t="shared" si="25"/>
        <v>0</v>
      </c>
      <c r="AL6" s="3">
        <f t="shared" si="25"/>
        <v>0</v>
      </c>
      <c r="AM6" s="3">
        <f t="shared" si="25"/>
        <v>0</v>
      </c>
      <c r="AN6" s="3">
        <f t="shared" si="25"/>
        <v>0</v>
      </c>
      <c r="AO6" s="3">
        <f t="shared" si="25"/>
        <v>0</v>
      </c>
      <c r="AP6" s="3">
        <f t="shared" si="25"/>
        <v>0</v>
      </c>
      <c r="AQ6" s="3">
        <f t="shared" si="25"/>
        <v>0</v>
      </c>
      <c r="AR6" s="3">
        <f t="shared" si="25"/>
        <v>0</v>
      </c>
      <c r="AS6" s="3">
        <f t="shared" ref="AS6:AS14" si="26">E6</f>
        <v>153.66999999999999</v>
      </c>
      <c r="AU6" s="15">
        <f>$X$5</f>
        <v>187816447980.88315</v>
      </c>
      <c r="AV6" s="15">
        <f>$Y$5</f>
        <v>14760183492.256741</v>
      </c>
      <c r="AW6" s="15">
        <f>$Z$5</f>
        <v>1170162997.1963823</v>
      </c>
      <c r="AX6" s="15">
        <f>$AA$5</f>
        <v>93830989.372319713</v>
      </c>
      <c r="AY6" s="15">
        <f>$AB$5</f>
        <v>7638937.5101517597</v>
      </c>
      <c r="AZ6" s="15">
        <f>$AC$5</f>
        <v>634977.71896427916</v>
      </c>
      <c r="BA6" s="15">
        <f>$AD$5</f>
        <v>54376.424868219998</v>
      </c>
      <c r="BB6" s="3">
        <f>$AE$5</f>
        <v>4871.6980239999994</v>
      </c>
      <c r="BC6" s="3">
        <f>$AF$5</f>
        <v>470.4658</v>
      </c>
      <c r="BD6" s="3">
        <f>$AG$5</f>
        <v>52.419999999999995</v>
      </c>
      <c r="BF6" s="54">
        <f>$AR$5</f>
        <v>12619.221600000001</v>
      </c>
      <c r="BG6" s="15">
        <f>$Y$5</f>
        <v>14760183492.256741</v>
      </c>
      <c r="BH6" s="15">
        <f>$Z$5</f>
        <v>1170162997.1963823</v>
      </c>
      <c r="BI6" s="15">
        <f>$AA$5</f>
        <v>93830989.372319713</v>
      </c>
      <c r="BJ6" s="15">
        <f>$AB$5</f>
        <v>7638937.5101517597</v>
      </c>
      <c r="BK6" s="15">
        <f>$AC$5</f>
        <v>634977.71896427916</v>
      </c>
      <c r="BL6" s="15">
        <f>$AD$5</f>
        <v>54376.424868219998</v>
      </c>
      <c r="BM6" s="3">
        <f>$AE$5</f>
        <v>4871.6980239999994</v>
      </c>
      <c r="BN6" s="3">
        <f>$AF$5</f>
        <v>470.4658</v>
      </c>
      <c r="BO6" s="3">
        <f>$AG$5</f>
        <v>52.419999999999995</v>
      </c>
      <c r="BQ6" s="15">
        <f>$X$5</f>
        <v>187816447980.88315</v>
      </c>
      <c r="BR6" s="54">
        <f>$AR$5</f>
        <v>12619.221600000001</v>
      </c>
      <c r="BS6" s="15">
        <f>$Z$5</f>
        <v>1170162997.1963823</v>
      </c>
      <c r="BT6" s="15">
        <f>$AA$5</f>
        <v>93830989.372319713</v>
      </c>
      <c r="BU6" s="15">
        <f>$AB$5</f>
        <v>7638937.5101517597</v>
      </c>
      <c r="BV6" s="15">
        <f>$AC$5</f>
        <v>634977.71896427916</v>
      </c>
      <c r="BW6" s="15">
        <f>$AD$5</f>
        <v>54376.424868219998</v>
      </c>
      <c r="BX6" s="3">
        <f>$AE$5</f>
        <v>4871.6980239999994</v>
      </c>
      <c r="BY6" s="3">
        <f>$AF$5</f>
        <v>470.4658</v>
      </c>
      <c r="BZ6" s="3">
        <f>$AG$5</f>
        <v>52.419999999999995</v>
      </c>
      <c r="CB6" s="15">
        <f>$X$5</f>
        <v>187816447980.88315</v>
      </c>
      <c r="CC6" s="53">
        <f>$Y$5</f>
        <v>14760183492.256741</v>
      </c>
      <c r="CD6" s="54">
        <f>$AR$5</f>
        <v>12619.221600000001</v>
      </c>
      <c r="CE6" s="15">
        <f>$AA$5</f>
        <v>93830989.372319713</v>
      </c>
      <c r="CF6" s="15">
        <f>$AB$5</f>
        <v>7638937.5101517597</v>
      </c>
      <c r="CG6" s="15">
        <f>$AC$5</f>
        <v>634977.71896427916</v>
      </c>
      <c r="CH6" s="15">
        <f>$AD$5</f>
        <v>54376.424868219998</v>
      </c>
      <c r="CI6" s="3">
        <f>$AE$5</f>
        <v>4871.6980239999994</v>
      </c>
      <c r="CJ6" s="3">
        <f>$AF$5</f>
        <v>470.4658</v>
      </c>
      <c r="CK6" s="3">
        <f>$AG$5</f>
        <v>52.419999999999995</v>
      </c>
      <c r="CM6" s="15">
        <f>$X$5</f>
        <v>187816447980.88315</v>
      </c>
      <c r="CN6" s="15">
        <f>$Y$5</f>
        <v>14760183492.256741</v>
      </c>
      <c r="CO6" s="15">
        <f>$Z$5</f>
        <v>1170162997.1963823</v>
      </c>
      <c r="CP6" s="54">
        <f>$AR$5</f>
        <v>12619.221600000001</v>
      </c>
      <c r="CQ6" s="15">
        <f>$AB$5</f>
        <v>7638937.5101517597</v>
      </c>
      <c r="CR6" s="15">
        <f>$AC$5</f>
        <v>634977.71896427916</v>
      </c>
      <c r="CS6" s="15">
        <f>$AD$5</f>
        <v>54376.424868219998</v>
      </c>
      <c r="CT6" s="3">
        <f>$AE$5</f>
        <v>4871.6980239999994</v>
      </c>
      <c r="CU6" s="3">
        <f>$AF$5</f>
        <v>470.4658</v>
      </c>
      <c r="CV6" s="3">
        <f>$AG$5</f>
        <v>52.419999999999995</v>
      </c>
      <c r="CX6" s="15">
        <f>$X$5</f>
        <v>187816447980.88315</v>
      </c>
      <c r="CY6" s="15">
        <f>$Y$5</f>
        <v>14760183492.256741</v>
      </c>
      <c r="CZ6" s="15">
        <f>$Z$5</f>
        <v>1170162997.1963823</v>
      </c>
      <c r="DA6" s="15">
        <f>$AA$5</f>
        <v>93830989.372319713</v>
      </c>
      <c r="DB6" s="54">
        <f>$AR$5</f>
        <v>12619.221600000001</v>
      </c>
      <c r="DC6" s="15">
        <f>$AC$5</f>
        <v>634977.71896427916</v>
      </c>
      <c r="DD6" s="15">
        <f>$AD$5</f>
        <v>54376.424868219998</v>
      </c>
      <c r="DE6" s="3">
        <f>$AE$5</f>
        <v>4871.6980239999994</v>
      </c>
      <c r="DF6" s="3">
        <f>$AF$5</f>
        <v>470.4658</v>
      </c>
      <c r="DG6" s="3">
        <f>$AG$5</f>
        <v>52.419999999999995</v>
      </c>
      <c r="DI6" s="15">
        <f>$X$5</f>
        <v>187816447980.88315</v>
      </c>
      <c r="DJ6" s="15">
        <f>$Y$5</f>
        <v>14760183492.256741</v>
      </c>
      <c r="DK6" s="15">
        <f>$Z$5</f>
        <v>1170162997.1963823</v>
      </c>
      <c r="DL6" s="15">
        <f>$AA$5</f>
        <v>93830989.372319713</v>
      </c>
      <c r="DM6" s="15">
        <f>$AB$5</f>
        <v>7638937.5101517597</v>
      </c>
      <c r="DN6" s="54">
        <f>$AR$5</f>
        <v>12619.221600000001</v>
      </c>
      <c r="DO6" s="15">
        <f>$AD$5</f>
        <v>54376.424868219998</v>
      </c>
      <c r="DP6" s="3">
        <f>$AE$5</f>
        <v>4871.6980239999994</v>
      </c>
      <c r="DQ6" s="3">
        <f>$AF$5</f>
        <v>470.4658</v>
      </c>
      <c r="DR6" s="3">
        <f>$AG$5</f>
        <v>52.419999999999995</v>
      </c>
      <c r="DT6" s="15">
        <f>$X$5</f>
        <v>187816447980.88315</v>
      </c>
      <c r="DU6" s="15">
        <f>$Y$5</f>
        <v>14760183492.256741</v>
      </c>
      <c r="DV6" s="15">
        <f>$Z$5</f>
        <v>1170162997.1963823</v>
      </c>
      <c r="DW6" s="15">
        <f>$AA$5</f>
        <v>93830989.372319713</v>
      </c>
      <c r="DX6" s="15">
        <f>$AB$5</f>
        <v>7638937.5101517597</v>
      </c>
      <c r="DY6" s="15">
        <f>$AC$5</f>
        <v>634977.71896427916</v>
      </c>
      <c r="DZ6" s="54">
        <f>$AR$5</f>
        <v>12619.221600000001</v>
      </c>
      <c r="EA6" s="3">
        <f>$AE$5</f>
        <v>4871.6980239999994</v>
      </c>
      <c r="EB6" s="3">
        <f>$AF$5</f>
        <v>470.4658</v>
      </c>
      <c r="EC6" s="3">
        <f>$AG$5</f>
        <v>52.419999999999995</v>
      </c>
      <c r="EE6" s="15">
        <f>$X$5</f>
        <v>187816447980.88315</v>
      </c>
      <c r="EF6" s="15">
        <f>$Y$5</f>
        <v>14760183492.256741</v>
      </c>
      <c r="EG6" s="15">
        <f>$Z$5</f>
        <v>1170162997.1963823</v>
      </c>
      <c r="EH6" s="15">
        <f>$AA$5</f>
        <v>93830989.372319713</v>
      </c>
      <c r="EI6" s="15">
        <f>$AB$5</f>
        <v>7638937.5101517597</v>
      </c>
      <c r="EJ6" s="15">
        <f>$AC$5</f>
        <v>634977.71896427916</v>
      </c>
      <c r="EK6" s="15">
        <f>$AD$5</f>
        <v>54376.424868219998</v>
      </c>
      <c r="EL6" s="54">
        <f>$AR$5</f>
        <v>12619.221600000001</v>
      </c>
      <c r="EM6" s="3">
        <f>$AF$5</f>
        <v>470.4658</v>
      </c>
      <c r="EN6" s="3">
        <f>$AG$5</f>
        <v>52.419999999999995</v>
      </c>
      <c r="EP6" s="15">
        <f>$X$5</f>
        <v>187816447980.88315</v>
      </c>
      <c r="EQ6" s="15">
        <f>$Y$5</f>
        <v>14760183492.256741</v>
      </c>
      <c r="ER6" s="15">
        <f>$Z$5</f>
        <v>1170162997.1963823</v>
      </c>
      <c r="ES6" s="15">
        <f>$AA$5</f>
        <v>93830989.372319713</v>
      </c>
      <c r="ET6" s="15">
        <f>$AB$5</f>
        <v>7638937.5101517597</v>
      </c>
      <c r="EU6" s="15">
        <f>$AC$5</f>
        <v>634977.71896427916</v>
      </c>
      <c r="EV6" s="15">
        <f>$AD$5</f>
        <v>54376.424868219998</v>
      </c>
      <c r="EW6" s="3">
        <f>$AE$5</f>
        <v>4871.6980239999994</v>
      </c>
      <c r="EX6" s="54">
        <f>$AR$5</f>
        <v>12619.221600000001</v>
      </c>
      <c r="EY6" s="3">
        <f>$AG$5</f>
        <v>52.419999999999995</v>
      </c>
      <c r="FA6" s="15">
        <f>$X$5</f>
        <v>187816447980.88315</v>
      </c>
      <c r="FB6" s="15">
        <f>$Y$5</f>
        <v>14760183492.256741</v>
      </c>
      <c r="FC6" s="15">
        <f>$Z$5</f>
        <v>1170162997.1963823</v>
      </c>
      <c r="FD6" s="15">
        <f>$AA$5</f>
        <v>93830989.372319713</v>
      </c>
      <c r="FE6" s="15">
        <f>$AB$5</f>
        <v>7638937.5101517597</v>
      </c>
      <c r="FF6" s="15">
        <f>$AC$5</f>
        <v>634977.71896427916</v>
      </c>
      <c r="FG6" s="15">
        <f>$AD$5</f>
        <v>54376.424868219998</v>
      </c>
      <c r="FH6" s="3">
        <f>$AE$5</f>
        <v>4871.6980239999994</v>
      </c>
      <c r="FI6" s="3">
        <f>$AF$5</f>
        <v>470.4658</v>
      </c>
      <c r="FJ6" s="54">
        <f>$AR$5</f>
        <v>12619.221600000001</v>
      </c>
      <c r="FZ6" s="6"/>
      <c r="GA6" s="3" t="e">
        <f ca="1">EU4/AZ4</f>
        <v>#NAME?</v>
      </c>
      <c r="GD6" s="3" t="e">
        <f ca="1">EI4/AY4</f>
        <v>#NAME?</v>
      </c>
      <c r="GG6" s="3" t="e">
        <f ca="1">DW4/AX4</f>
        <v>#NAME?</v>
      </c>
      <c r="GJ6" s="3" t="e">
        <f ca="1">DK4/AW4</f>
        <v>#NAME?</v>
      </c>
      <c r="GM6" s="3" t="e">
        <f ca="1">CY4/AV4</f>
        <v>#NAME?</v>
      </c>
      <c r="GP6" s="3" t="e">
        <f ca="1">CM4/AU4</f>
        <v>#NAME?</v>
      </c>
      <c r="GS6" s="3" t="e">
        <f t="shared" ref="GS6:GS14" ca="1" si="27">POWER(N6-$GS$5,2)</f>
        <v>#NAME?</v>
      </c>
      <c r="GT6" s="3" t="e">
        <f t="shared" ref="GT6:GT14" ca="1" si="28">POWER(M6-$GT$5,2)</f>
        <v>#NAME?</v>
      </c>
      <c r="GU6" s="3" t="e">
        <f t="shared" ref="GU6:GU14" ca="1" si="29">POWER(L6-$GU$5,2)</f>
        <v>#NAME?</v>
      </c>
      <c r="GV6" s="3" t="e">
        <f t="shared" ref="GV6:GV14" ca="1" si="30">POWER(K6-$GV$5,2)</f>
        <v>#NAME?</v>
      </c>
      <c r="GW6" s="3" t="e">
        <f t="shared" ref="GW6:GW14" ca="1" si="31">POWER(J6-$GW$5,2)</f>
        <v>#NAME?</v>
      </c>
      <c r="GX6" s="3" t="e">
        <f t="shared" ref="GX6:GX14" ca="1" si="32">POWER(I6-$GX$5,2)</f>
        <v>#NAME?</v>
      </c>
      <c r="GY6" s="3" t="e">
        <f t="shared" ref="GY6:GY14" ca="1" si="33">POWER(H6-$GY$5,2)</f>
        <v>#NAME?</v>
      </c>
      <c r="GZ6" s="3" t="e">
        <f t="shared" ref="GZ6:GZ14" ca="1" si="34">POWER(G6-$GZ$5,2)</f>
        <v>#NAME?</v>
      </c>
      <c r="HA6" s="3" t="e">
        <f t="shared" ref="HA6:HA14" ca="1" si="35">POWER(F6-$HA$5,2)</f>
        <v>#NAME?</v>
      </c>
      <c r="HB6" s="3">
        <f>POWER(AS6-$HB$5,2)</f>
        <v>2728.2050382716047</v>
      </c>
      <c r="HD6" s="17">
        <f>$D$6</f>
        <v>0</v>
      </c>
      <c r="HE6" s="23" t="e">
        <f t="shared" ref="HE6:HM13" ca="1" si="36">1-ABS($E6-F6)/$E6</f>
        <v>#NAME?</v>
      </c>
      <c r="HF6" s="23" t="e">
        <f t="shared" ca="1" si="36"/>
        <v>#NAME?</v>
      </c>
      <c r="HG6" s="23" t="e">
        <f t="shared" ca="1" si="36"/>
        <v>#NAME?</v>
      </c>
      <c r="HH6" s="23" t="e">
        <f t="shared" ca="1" si="36"/>
        <v>#NAME?</v>
      </c>
      <c r="HI6" s="23" t="e">
        <f t="shared" ca="1" si="36"/>
        <v>#NAME?</v>
      </c>
      <c r="HJ6" s="23" t="e">
        <f t="shared" ca="1" si="36"/>
        <v>#NAME?</v>
      </c>
      <c r="HK6" s="23" t="e">
        <f t="shared" ca="1" si="36"/>
        <v>#NAME?</v>
      </c>
      <c r="HL6" s="23" t="e">
        <f t="shared" ca="1" si="36"/>
        <v>#NAME?</v>
      </c>
      <c r="HM6" s="23" t="e">
        <f t="shared" ca="1" si="36"/>
        <v>#NAME?</v>
      </c>
      <c r="HO6" s="17">
        <f>$D$6</f>
        <v>0</v>
      </c>
      <c r="HP6" s="24" t="e">
        <f ca="1">HE6/MAX(HE6:HM6)</f>
        <v>#NAME?</v>
      </c>
      <c r="HQ6" s="24" t="e">
        <f ca="1">HF6/MAX(HE6:HM6)</f>
        <v>#NAME?</v>
      </c>
      <c r="HR6" s="24" t="e">
        <f ca="1">HG6/MAX(HE6:HM6)</f>
        <v>#NAME?</v>
      </c>
      <c r="HS6" s="24" t="e">
        <f ca="1">HH6/MAX(HE6:HM6)</f>
        <v>#NAME?</v>
      </c>
      <c r="HT6" s="24" t="e">
        <f ca="1">HI6/MAX(HE6:HM6)</f>
        <v>#NAME?</v>
      </c>
      <c r="HU6" s="24" t="e">
        <f ca="1">HJ6/MAX(HE6:HM6)</f>
        <v>#NAME?</v>
      </c>
      <c r="HV6" s="24" t="e">
        <f ca="1">HK6/MAX(HE6:HM6)</f>
        <v>#NAME?</v>
      </c>
      <c r="HW6" s="24" t="e">
        <f ca="1">HL6/MAX(HE6:HM6)</f>
        <v>#NAME?</v>
      </c>
      <c r="HX6" s="24" t="e">
        <f ca="1">HM6/MAX(HE6:HM6)</f>
        <v>#NAME?</v>
      </c>
      <c r="HZ6" s="17">
        <f>$D$6</f>
        <v>0</v>
      </c>
      <c r="IA6" s="24" t="e">
        <f t="shared" ref="IA6:II12" ca="1" si="37">IF(OR(ABS(F14-$E$13)&gt;$IA$4*(HP6/SUMIFS($HP6:$HX6,$HP6:$HX6,"&gt;=0",$HP6:$HX6,"&lt;=1")+F$4/SUMIFS($F$4:$N$4,$F$4:$N$4,"&gt;=0",$F$4:$N$4,"&lt;=1")),F14&lt;0),0,F$4/SUMIFS($F$4:$N$4,$F$4:$N$4,"&gt;=0",$F$4:$N$4,"&lt;=1"))</f>
        <v>#NAME?</v>
      </c>
      <c r="IB6" s="24" t="e">
        <f t="shared" ca="1" si="37"/>
        <v>#NAME?</v>
      </c>
      <c r="IC6" s="24" t="e">
        <f t="shared" ca="1" si="37"/>
        <v>#NAME?</v>
      </c>
      <c r="ID6" s="24" t="e">
        <f t="shared" ca="1" si="37"/>
        <v>#NAME?</v>
      </c>
      <c r="IE6" s="24" t="e">
        <f t="shared" ca="1" si="37"/>
        <v>#NAME?</v>
      </c>
      <c r="IF6" s="24" t="e">
        <f t="shared" ca="1" si="37"/>
        <v>#NAME?</v>
      </c>
      <c r="IG6" s="24" t="e">
        <f t="shared" ca="1" si="37"/>
        <v>#NAME?</v>
      </c>
      <c r="IH6" s="24" t="e">
        <f t="shared" ca="1" si="37"/>
        <v>#NAME?</v>
      </c>
      <c r="II6" s="24" t="e">
        <f t="shared" ca="1" si="37"/>
        <v>#NAME?</v>
      </c>
      <c r="IK6" s="17">
        <f>$D$6</f>
        <v>0</v>
      </c>
      <c r="IL6" s="24" t="e">
        <f ca="1">IF(AND(HP6&gt;75%,HP6&lt;1),HP6*IA6,0)</f>
        <v>#NAME?</v>
      </c>
      <c r="IM6" s="24" t="e">
        <f t="shared" ref="IM6:IT13" ca="1" si="38">IF(AND(HQ6&gt;75%,HQ6&lt;1),HQ6*IB6,0)</f>
        <v>#NAME?</v>
      </c>
      <c r="IN6" s="24" t="e">
        <f t="shared" ca="1" si="38"/>
        <v>#NAME?</v>
      </c>
      <c r="IO6" s="24" t="e">
        <f t="shared" ca="1" si="38"/>
        <v>#NAME?</v>
      </c>
      <c r="IP6" s="24" t="e">
        <f t="shared" ca="1" si="38"/>
        <v>#NAME?</v>
      </c>
      <c r="IQ6" s="24" t="e">
        <f t="shared" ca="1" si="38"/>
        <v>#NAME?</v>
      </c>
      <c r="IR6" s="24" t="e">
        <f t="shared" ca="1" si="38"/>
        <v>#NAME?</v>
      </c>
      <c r="IS6" s="24" t="e">
        <f t="shared" ca="1" si="38"/>
        <v>#NAME?</v>
      </c>
      <c r="IT6" s="24" t="e">
        <f t="shared" ca="1" si="38"/>
        <v>#NAME?</v>
      </c>
      <c r="IV6" s="17">
        <f>$D$6</f>
        <v>0</v>
      </c>
      <c r="IW6" s="24">
        <f ca="1">IFERROR(IL6/SUM($IL6:$IT6),0)</f>
        <v>0</v>
      </c>
      <c r="IX6" s="24">
        <f t="shared" ref="IX6:JE13" ca="1" si="39">IFERROR(IM6/SUM($IL6:$IT6),0)</f>
        <v>0</v>
      </c>
      <c r="IY6" s="24">
        <f t="shared" ca="1" si="39"/>
        <v>0</v>
      </c>
      <c r="IZ6" s="24">
        <f t="shared" ca="1" si="39"/>
        <v>0</v>
      </c>
      <c r="JA6" s="24">
        <f t="shared" ca="1" si="39"/>
        <v>0</v>
      </c>
      <c r="JB6" s="24">
        <f t="shared" ca="1" si="39"/>
        <v>0</v>
      </c>
      <c r="JC6" s="24">
        <f t="shared" ca="1" si="39"/>
        <v>0</v>
      </c>
      <c r="JD6" s="24">
        <f t="shared" ca="1" si="39"/>
        <v>0</v>
      </c>
      <c r="JE6" s="24">
        <f t="shared" ca="1" si="39"/>
        <v>0</v>
      </c>
    </row>
    <row r="7" spans="1:265" ht="15">
      <c r="A7" s="33">
        <f>COUNT($D$6:D7)/$B$4*$B$1</f>
        <v>2</v>
      </c>
      <c r="B7" s="3">
        <f t="shared" ref="B7:B12" si="40">B6+1</f>
        <v>2</v>
      </c>
      <c r="C7" s="3">
        <f>'xMODELO DE 9o. GRADO'!C7</f>
        <v>1.07</v>
      </c>
      <c r="D7" s="4">
        <f>'xMODELO DE 9o. GRADO'!D7</f>
        <v>1.07</v>
      </c>
      <c r="E7" s="43">
        <f>'xMODELO DE 9o. GRADO'!E7</f>
        <v>149.66999999999999</v>
      </c>
      <c r="F7" s="20" t="e">
        <f t="shared" ca="1" si="13"/>
        <v>#NAME?</v>
      </c>
      <c r="G7" s="20" t="e">
        <f t="shared" ca="1" si="14"/>
        <v>#NAME?</v>
      </c>
      <c r="H7" s="20" t="e">
        <f t="shared" ca="1" si="15"/>
        <v>#NAME?</v>
      </c>
      <c r="I7" s="20" t="e">
        <f t="shared" ca="1" si="16"/>
        <v>#NAME?</v>
      </c>
      <c r="J7" s="20" t="e">
        <f t="shared" ca="1" si="17"/>
        <v>#NAME?</v>
      </c>
      <c r="K7" s="20" t="e">
        <f t="shared" ca="1" si="18"/>
        <v>#NAME?</v>
      </c>
      <c r="L7" s="20" t="e">
        <f t="shared" ca="1" si="19"/>
        <v>#NAME?</v>
      </c>
      <c r="M7" s="20" t="e">
        <f t="shared" ca="1" si="20"/>
        <v>#NAME?</v>
      </c>
      <c r="N7" s="20" t="e">
        <f t="shared" ca="1" si="21"/>
        <v>#NAME?</v>
      </c>
      <c r="P7" s="21">
        <f t="shared" si="22"/>
        <v>3.3799322757325352</v>
      </c>
      <c r="Q7" s="21">
        <f t="shared" si="22"/>
        <v>3.1588152109649861</v>
      </c>
      <c r="R7" s="21">
        <f t="shared" si="22"/>
        <v>2.9521637485654075</v>
      </c>
      <c r="S7" s="21">
        <f t="shared" si="22"/>
        <v>2.7590315407153345</v>
      </c>
      <c r="T7" s="21">
        <f t="shared" si="22"/>
        <v>2.5785341502012469</v>
      </c>
      <c r="U7" s="21">
        <f t="shared" si="22"/>
        <v>2.4098450001880813</v>
      </c>
      <c r="V7" s="21">
        <f t="shared" si="22"/>
        <v>2.2521915889608235</v>
      </c>
      <c r="W7" s="21">
        <f t="shared" si="22"/>
        <v>2.1048519522998355</v>
      </c>
      <c r="X7" s="21">
        <f t="shared" si="22"/>
        <v>1.9671513572895656</v>
      </c>
      <c r="Y7" s="21">
        <f t="shared" si="22"/>
        <v>1.8384592124201549</v>
      </c>
      <c r="Z7" s="21">
        <f t="shared" si="22"/>
        <v>1.7181861798319202</v>
      </c>
      <c r="AA7" s="21">
        <f t="shared" si="22"/>
        <v>1.6057814764784302</v>
      </c>
      <c r="AB7" s="21">
        <f t="shared" si="22"/>
        <v>1.5007303518490001</v>
      </c>
      <c r="AC7" s="21">
        <f t="shared" si="22"/>
        <v>1.4025517307000002</v>
      </c>
      <c r="AD7" s="21">
        <f t="shared" si="22"/>
        <v>1.31079601</v>
      </c>
      <c r="AE7" s="21">
        <f t="shared" si="22"/>
        <v>1.2250430000000001</v>
      </c>
      <c r="AF7" s="21">
        <f t="shared" si="23"/>
        <v>1.1449</v>
      </c>
      <c r="AG7" s="32">
        <f t="shared" ref="AG7:AG14" si="41">C7</f>
        <v>1.07</v>
      </c>
      <c r="AH7" s="21">
        <f t="shared" si="24"/>
        <v>1</v>
      </c>
      <c r="AI7" s="22"/>
      <c r="AJ7" s="3">
        <f t="shared" si="25"/>
        <v>275.16219032292457</v>
      </c>
      <c r="AK7" s="3">
        <f t="shared" si="25"/>
        <v>257.16092553544348</v>
      </c>
      <c r="AL7" s="3">
        <f t="shared" si="25"/>
        <v>240.33731358452661</v>
      </c>
      <c r="AM7" s="3">
        <f t="shared" si="25"/>
        <v>224.61431176123983</v>
      </c>
      <c r="AN7" s="3">
        <f t="shared" si="25"/>
        <v>209.91991753386901</v>
      </c>
      <c r="AO7" s="3">
        <f t="shared" si="25"/>
        <v>196.18683881669998</v>
      </c>
      <c r="AP7" s="3">
        <f t="shared" si="25"/>
        <v>183.35218581000001</v>
      </c>
      <c r="AQ7" s="3">
        <f t="shared" si="25"/>
        <v>171.35718299999999</v>
      </c>
      <c r="AR7" s="3">
        <f t="shared" si="25"/>
        <v>160.14689999999999</v>
      </c>
      <c r="AS7" s="3">
        <f t="shared" si="26"/>
        <v>149.66999999999999</v>
      </c>
      <c r="AU7" s="15">
        <f>$W$5</f>
        <v>2406244343464.2725</v>
      </c>
      <c r="AV7" s="15">
        <f>$X$5</f>
        <v>187816447980.88315</v>
      </c>
      <c r="AW7" s="15">
        <f>$Y$5</f>
        <v>14760183492.256741</v>
      </c>
      <c r="AX7" s="15">
        <f>$Z$5</f>
        <v>1170162997.1963823</v>
      </c>
      <c r="AY7" s="15">
        <f>$AA$5</f>
        <v>93830989.372319713</v>
      </c>
      <c r="AZ7" s="15">
        <f>$AB$5</f>
        <v>7638937.5101517597</v>
      </c>
      <c r="BA7" s="15">
        <f>$AC$5</f>
        <v>634977.71896427916</v>
      </c>
      <c r="BB7" s="3">
        <f>$AD$5</f>
        <v>54376.424868219998</v>
      </c>
      <c r="BC7" s="3">
        <f>$AE$5</f>
        <v>4871.6980239999994</v>
      </c>
      <c r="BD7" s="3">
        <f>$AF$5</f>
        <v>470.4658</v>
      </c>
      <c r="BF7" s="54">
        <f>$AQ$5</f>
        <v>120447.63992400002</v>
      </c>
      <c r="BG7" s="15">
        <f>$X$5</f>
        <v>187816447980.88315</v>
      </c>
      <c r="BH7" s="15">
        <f>$Y$5</f>
        <v>14760183492.256741</v>
      </c>
      <c r="BI7" s="15">
        <f>$Z$5</f>
        <v>1170162997.1963823</v>
      </c>
      <c r="BJ7" s="15">
        <f>$AA$5</f>
        <v>93830989.372319713</v>
      </c>
      <c r="BK7" s="15">
        <f>$AB$5</f>
        <v>7638937.5101517597</v>
      </c>
      <c r="BL7" s="15">
        <f>$AC$5</f>
        <v>634977.71896427916</v>
      </c>
      <c r="BM7" s="3">
        <f>$AD$5</f>
        <v>54376.424868219998</v>
      </c>
      <c r="BN7" s="3">
        <f>$AE$5</f>
        <v>4871.6980239999994</v>
      </c>
      <c r="BO7" s="3">
        <f>$AF$5</f>
        <v>470.4658</v>
      </c>
      <c r="BQ7" s="15">
        <f>$W$5</f>
        <v>2406244343464.2725</v>
      </c>
      <c r="BR7" s="54">
        <f>$AQ$5</f>
        <v>120447.63992400002</v>
      </c>
      <c r="BS7" s="15">
        <f>$Y$5</f>
        <v>14760183492.256741</v>
      </c>
      <c r="BT7" s="15">
        <f>$Z$5</f>
        <v>1170162997.1963823</v>
      </c>
      <c r="BU7" s="15">
        <f>$AA$5</f>
        <v>93830989.372319713</v>
      </c>
      <c r="BV7" s="15">
        <f>$AB$5</f>
        <v>7638937.5101517597</v>
      </c>
      <c r="BW7" s="15">
        <f>$AC$5</f>
        <v>634977.71896427916</v>
      </c>
      <c r="BX7" s="3">
        <f>$AD$5</f>
        <v>54376.424868219998</v>
      </c>
      <c r="BY7" s="3">
        <f>$AE$5</f>
        <v>4871.6980239999994</v>
      </c>
      <c r="BZ7" s="3">
        <f>$AF$5</f>
        <v>470.4658</v>
      </c>
      <c r="CB7" s="15">
        <f>$W$5</f>
        <v>2406244343464.2725</v>
      </c>
      <c r="CC7" s="53">
        <f>$X$5</f>
        <v>187816447980.88315</v>
      </c>
      <c r="CD7" s="54">
        <f>$AQ$5</f>
        <v>120447.63992400002</v>
      </c>
      <c r="CE7" s="15">
        <f>$Z$5</f>
        <v>1170162997.1963823</v>
      </c>
      <c r="CF7" s="15">
        <f>$AA$5</f>
        <v>93830989.372319713</v>
      </c>
      <c r="CG7" s="15">
        <f>$AB$5</f>
        <v>7638937.5101517597</v>
      </c>
      <c r="CH7" s="15">
        <f>$AC$5</f>
        <v>634977.71896427916</v>
      </c>
      <c r="CI7" s="3">
        <f>$AD$5</f>
        <v>54376.424868219998</v>
      </c>
      <c r="CJ7" s="3">
        <f>$AE$5</f>
        <v>4871.6980239999994</v>
      </c>
      <c r="CK7" s="3">
        <f>$AF$5</f>
        <v>470.4658</v>
      </c>
      <c r="CM7" s="15">
        <f>$W$5</f>
        <v>2406244343464.2725</v>
      </c>
      <c r="CN7" s="15">
        <f>$X$5</f>
        <v>187816447980.88315</v>
      </c>
      <c r="CO7" s="15">
        <f>$Y$5</f>
        <v>14760183492.256741</v>
      </c>
      <c r="CP7" s="54">
        <f>$AQ$5</f>
        <v>120447.63992400002</v>
      </c>
      <c r="CQ7" s="15">
        <f>$AA$5</f>
        <v>93830989.372319713</v>
      </c>
      <c r="CR7" s="15">
        <f>$AB$5</f>
        <v>7638937.5101517597</v>
      </c>
      <c r="CS7" s="15">
        <f>$AC$5</f>
        <v>634977.71896427916</v>
      </c>
      <c r="CT7" s="3">
        <f>$AD$5</f>
        <v>54376.424868219998</v>
      </c>
      <c r="CU7" s="3">
        <f>$AE$5</f>
        <v>4871.6980239999994</v>
      </c>
      <c r="CV7" s="3">
        <f>$AF$5</f>
        <v>470.4658</v>
      </c>
      <c r="CX7" s="15">
        <f>$W$5</f>
        <v>2406244343464.2725</v>
      </c>
      <c r="CY7" s="15">
        <f>$X$5</f>
        <v>187816447980.88315</v>
      </c>
      <c r="CZ7" s="15">
        <f>$Y$5</f>
        <v>14760183492.256741</v>
      </c>
      <c r="DA7" s="15">
        <f>$Z$5</f>
        <v>1170162997.1963823</v>
      </c>
      <c r="DB7" s="54">
        <f>$AQ$5</f>
        <v>120447.63992400002</v>
      </c>
      <c r="DC7" s="15">
        <f>$AB$5</f>
        <v>7638937.5101517597</v>
      </c>
      <c r="DD7" s="15">
        <f>$AC$5</f>
        <v>634977.71896427916</v>
      </c>
      <c r="DE7" s="3">
        <f>$AD$5</f>
        <v>54376.424868219998</v>
      </c>
      <c r="DF7" s="3">
        <f>$AE$5</f>
        <v>4871.6980239999994</v>
      </c>
      <c r="DG7" s="3">
        <f>$AF$5</f>
        <v>470.4658</v>
      </c>
      <c r="DI7" s="15">
        <f>$W$5</f>
        <v>2406244343464.2725</v>
      </c>
      <c r="DJ7" s="15">
        <f>$X$5</f>
        <v>187816447980.88315</v>
      </c>
      <c r="DK7" s="15">
        <f>$Y$5</f>
        <v>14760183492.256741</v>
      </c>
      <c r="DL7" s="15">
        <f>$Z$5</f>
        <v>1170162997.1963823</v>
      </c>
      <c r="DM7" s="15">
        <f>$AA$5</f>
        <v>93830989.372319713</v>
      </c>
      <c r="DN7" s="54">
        <f>$AQ$5</f>
        <v>120447.63992400002</v>
      </c>
      <c r="DO7" s="15">
        <f>$AC$5</f>
        <v>634977.71896427916</v>
      </c>
      <c r="DP7" s="3">
        <f>$AD$5</f>
        <v>54376.424868219998</v>
      </c>
      <c r="DQ7" s="3">
        <f>$AE$5</f>
        <v>4871.6980239999994</v>
      </c>
      <c r="DR7" s="3">
        <f>$AF$5</f>
        <v>470.4658</v>
      </c>
      <c r="DT7" s="15">
        <f>$W$5</f>
        <v>2406244343464.2725</v>
      </c>
      <c r="DU7" s="15">
        <f>$X$5</f>
        <v>187816447980.88315</v>
      </c>
      <c r="DV7" s="15">
        <f>$Y$5</f>
        <v>14760183492.256741</v>
      </c>
      <c r="DW7" s="15">
        <f>$Z$5</f>
        <v>1170162997.1963823</v>
      </c>
      <c r="DX7" s="15">
        <f>$AA$5</f>
        <v>93830989.372319713</v>
      </c>
      <c r="DY7" s="15">
        <f>$AB$5</f>
        <v>7638937.5101517597</v>
      </c>
      <c r="DZ7" s="54">
        <f>$AQ$5</f>
        <v>120447.63992400002</v>
      </c>
      <c r="EA7" s="3">
        <f>$AD$5</f>
        <v>54376.424868219998</v>
      </c>
      <c r="EB7" s="3">
        <f>$AE$5</f>
        <v>4871.6980239999994</v>
      </c>
      <c r="EC7" s="3">
        <f>$AF$5</f>
        <v>470.4658</v>
      </c>
      <c r="EE7" s="15">
        <f>$W$5</f>
        <v>2406244343464.2725</v>
      </c>
      <c r="EF7" s="15">
        <f>$X$5</f>
        <v>187816447980.88315</v>
      </c>
      <c r="EG7" s="15">
        <f>$Y$5</f>
        <v>14760183492.256741</v>
      </c>
      <c r="EH7" s="15">
        <f>$Z$5</f>
        <v>1170162997.1963823</v>
      </c>
      <c r="EI7" s="15">
        <f>$AA$5</f>
        <v>93830989.372319713</v>
      </c>
      <c r="EJ7" s="15">
        <f>$AB$5</f>
        <v>7638937.5101517597</v>
      </c>
      <c r="EK7" s="15">
        <f>$AC$5</f>
        <v>634977.71896427916</v>
      </c>
      <c r="EL7" s="54">
        <f>$AQ$5</f>
        <v>120447.63992400002</v>
      </c>
      <c r="EM7" s="3">
        <f>$AE$5</f>
        <v>4871.6980239999994</v>
      </c>
      <c r="EN7" s="3">
        <f>$AF$5</f>
        <v>470.4658</v>
      </c>
      <c r="EP7" s="15">
        <f>$W$5</f>
        <v>2406244343464.2725</v>
      </c>
      <c r="EQ7" s="15">
        <f>$X$5</f>
        <v>187816447980.88315</v>
      </c>
      <c r="ER7" s="15">
        <f>$Y$5</f>
        <v>14760183492.256741</v>
      </c>
      <c r="ES7" s="15">
        <f>$Z$5</f>
        <v>1170162997.1963823</v>
      </c>
      <c r="ET7" s="15">
        <f>$AA$5</f>
        <v>93830989.372319713</v>
      </c>
      <c r="EU7" s="15">
        <f>$AB$5</f>
        <v>7638937.5101517597</v>
      </c>
      <c r="EV7" s="15">
        <f>$AC$5</f>
        <v>634977.71896427916</v>
      </c>
      <c r="EW7" s="3">
        <f>$AD$5</f>
        <v>54376.424868219998</v>
      </c>
      <c r="EX7" s="54">
        <f>$AQ$5</f>
        <v>120447.63992400002</v>
      </c>
      <c r="EY7" s="3">
        <f>$AF$5</f>
        <v>470.4658</v>
      </c>
      <c r="FA7" s="15">
        <f>$W$5</f>
        <v>2406244343464.2725</v>
      </c>
      <c r="FB7" s="15">
        <f>$X$5</f>
        <v>187816447980.88315</v>
      </c>
      <c r="FC7" s="15">
        <f>$Y$5</f>
        <v>14760183492.256741</v>
      </c>
      <c r="FD7" s="15">
        <f>$Z$5</f>
        <v>1170162997.1963823</v>
      </c>
      <c r="FE7" s="15">
        <f>$AA$5</f>
        <v>93830989.372319713</v>
      </c>
      <c r="FF7" s="15">
        <f>$AB$5</f>
        <v>7638937.5101517597</v>
      </c>
      <c r="FG7" s="15">
        <f>$AC$5</f>
        <v>634977.71896427916</v>
      </c>
      <c r="FH7" s="3">
        <f>$AD$5</f>
        <v>54376.424868219998</v>
      </c>
      <c r="FI7" s="3">
        <f>$AE$5</f>
        <v>4871.6980239999994</v>
      </c>
      <c r="FJ7" s="54">
        <f>$AQ$5</f>
        <v>120447.63992400002</v>
      </c>
      <c r="FW7" s="6"/>
      <c r="FX7" s="3" t="e">
        <f ca="1">EV4/BA4</f>
        <v>#NAME?</v>
      </c>
      <c r="FZ7" s="6"/>
      <c r="GA7" s="3" t="e">
        <f ca="1">FF4/AZ4</f>
        <v>#NAME?</v>
      </c>
      <c r="GD7" s="3" t="e">
        <f ca="1">ET4/AY4</f>
        <v>#NAME?</v>
      </c>
      <c r="GG7" s="3" t="e">
        <f ca="1">EH4/AX4</f>
        <v>#NAME?</v>
      </c>
      <c r="GJ7" s="3" t="e">
        <f ca="1">DV4/AW4</f>
        <v>#NAME?</v>
      </c>
      <c r="GM7" s="3" t="e">
        <f ca="1">DJ4/AV4</f>
        <v>#NAME?</v>
      </c>
      <c r="GP7" s="3" t="e">
        <f ca="1">CX4/AU4</f>
        <v>#NAME?</v>
      </c>
      <c r="GS7" s="3" t="e">
        <f t="shared" ca="1" si="27"/>
        <v>#NAME?</v>
      </c>
      <c r="GT7" s="3" t="e">
        <f t="shared" ca="1" si="28"/>
        <v>#NAME?</v>
      </c>
      <c r="GU7" s="3" t="e">
        <f t="shared" ca="1" si="29"/>
        <v>#NAME?</v>
      </c>
      <c r="GV7" s="3" t="e">
        <f t="shared" ca="1" si="30"/>
        <v>#NAME?</v>
      </c>
      <c r="GW7" s="3" t="e">
        <f t="shared" ca="1" si="31"/>
        <v>#NAME?</v>
      </c>
      <c r="GX7" s="3" t="e">
        <f t="shared" ca="1" si="32"/>
        <v>#NAME?</v>
      </c>
      <c r="GY7" s="3" t="e">
        <f t="shared" ca="1" si="33"/>
        <v>#NAME?</v>
      </c>
      <c r="GZ7" s="3" t="e">
        <f t="shared" ca="1" si="34"/>
        <v>#NAME?</v>
      </c>
      <c r="HA7" s="3" t="e">
        <f t="shared" ca="1" si="35"/>
        <v>#NAME?</v>
      </c>
      <c r="HB7" s="3">
        <f t="shared" ref="HB7:HB14" si="42">POWER(AS7-$HB$5,2)</f>
        <v>3162.0628160493825</v>
      </c>
      <c r="HD7" s="17">
        <f>$D$7</f>
        <v>1.07</v>
      </c>
      <c r="HE7" s="23" t="e">
        <f t="shared" ca="1" si="36"/>
        <v>#NAME?</v>
      </c>
      <c r="HF7" s="23" t="e">
        <f t="shared" ca="1" si="36"/>
        <v>#NAME?</v>
      </c>
      <c r="HG7" s="23" t="e">
        <f t="shared" ca="1" si="36"/>
        <v>#NAME?</v>
      </c>
      <c r="HH7" s="23" t="e">
        <f t="shared" ca="1" si="36"/>
        <v>#NAME?</v>
      </c>
      <c r="HI7" s="23" t="e">
        <f t="shared" ca="1" si="36"/>
        <v>#NAME?</v>
      </c>
      <c r="HJ7" s="23" t="e">
        <f t="shared" ca="1" si="36"/>
        <v>#NAME?</v>
      </c>
      <c r="HK7" s="23" t="e">
        <f t="shared" ca="1" si="36"/>
        <v>#NAME?</v>
      </c>
      <c r="HL7" s="23" t="e">
        <f t="shared" ca="1" si="36"/>
        <v>#NAME?</v>
      </c>
      <c r="HM7" s="23" t="e">
        <f t="shared" ca="1" si="36"/>
        <v>#NAME?</v>
      </c>
      <c r="HO7" s="17">
        <f>$D$7</f>
        <v>1.07</v>
      </c>
      <c r="HP7" s="24" t="e">
        <f t="shared" ref="HP7:HP13" ca="1" si="43">HE7/MAX(HE7:HM7)</f>
        <v>#NAME?</v>
      </c>
      <c r="HQ7" s="24" t="e">
        <f t="shared" ref="HQ7:HQ13" ca="1" si="44">HF7/MAX(HE7:HM7)</f>
        <v>#NAME?</v>
      </c>
      <c r="HR7" s="24" t="e">
        <f t="shared" ref="HR7:HR13" ca="1" si="45">HG7/MAX(HE7:HM7)</f>
        <v>#NAME?</v>
      </c>
      <c r="HS7" s="24" t="e">
        <f t="shared" ref="HS7:HS13" ca="1" si="46">HH7/MAX(HE7:HM7)</f>
        <v>#NAME?</v>
      </c>
      <c r="HT7" s="24" t="e">
        <f t="shared" ref="HT7:HT13" ca="1" si="47">HI7/MAX(HE7:HM7)</f>
        <v>#NAME?</v>
      </c>
      <c r="HU7" s="24" t="e">
        <f t="shared" ref="HU7:HU13" ca="1" si="48">HJ7/MAX(HE7:HM7)</f>
        <v>#NAME?</v>
      </c>
      <c r="HV7" s="24" t="e">
        <f t="shared" ref="HV7:HV13" ca="1" si="49">HK7/MAX(HE7:HM7)</f>
        <v>#NAME?</v>
      </c>
      <c r="HW7" s="24" t="e">
        <f t="shared" ref="HW7:HW13" ca="1" si="50">HL7/MAX(HE7:HM7)</f>
        <v>#NAME?</v>
      </c>
      <c r="HX7" s="24" t="e">
        <f t="shared" ref="HX7:HX13" ca="1" si="51">HM7/MAX(HE7:HM7)</f>
        <v>#NAME?</v>
      </c>
      <c r="HZ7" s="17">
        <f>$D$7</f>
        <v>1.07</v>
      </c>
      <c r="IA7" s="24" t="e">
        <f t="shared" ca="1" si="37"/>
        <v>#NAME?</v>
      </c>
      <c r="IB7" s="24" t="e">
        <f t="shared" ca="1" si="37"/>
        <v>#NAME?</v>
      </c>
      <c r="IC7" s="24" t="e">
        <f t="shared" ca="1" si="37"/>
        <v>#NAME?</v>
      </c>
      <c r="ID7" s="24" t="e">
        <f t="shared" ca="1" si="37"/>
        <v>#NAME?</v>
      </c>
      <c r="IE7" s="24" t="e">
        <f t="shared" ca="1" si="37"/>
        <v>#NAME?</v>
      </c>
      <c r="IF7" s="24" t="e">
        <f t="shared" ca="1" si="37"/>
        <v>#NAME?</v>
      </c>
      <c r="IG7" s="24" t="e">
        <f t="shared" ca="1" si="37"/>
        <v>#NAME?</v>
      </c>
      <c r="IH7" s="24" t="e">
        <f t="shared" ca="1" si="37"/>
        <v>#NAME?</v>
      </c>
      <c r="II7" s="24" t="e">
        <f t="shared" ca="1" si="37"/>
        <v>#NAME?</v>
      </c>
      <c r="IK7" s="17">
        <f>$D$7</f>
        <v>1.07</v>
      </c>
      <c r="IL7" s="24" t="e">
        <f t="shared" ref="IL7:IL13" ca="1" si="52">IF(AND(HP7&gt;75%,HP7&lt;1),HP7*IA7,0)</f>
        <v>#NAME?</v>
      </c>
      <c r="IM7" s="24" t="e">
        <f t="shared" ca="1" si="38"/>
        <v>#NAME?</v>
      </c>
      <c r="IN7" s="24" t="e">
        <f t="shared" ca="1" si="38"/>
        <v>#NAME?</v>
      </c>
      <c r="IO7" s="24" t="e">
        <f t="shared" ca="1" si="38"/>
        <v>#NAME?</v>
      </c>
      <c r="IP7" s="24" t="e">
        <f t="shared" ca="1" si="38"/>
        <v>#NAME?</v>
      </c>
      <c r="IQ7" s="24" t="e">
        <f t="shared" ca="1" si="38"/>
        <v>#NAME?</v>
      </c>
      <c r="IR7" s="24" t="e">
        <f t="shared" ca="1" si="38"/>
        <v>#NAME?</v>
      </c>
      <c r="IS7" s="24" t="e">
        <f t="shared" ca="1" si="38"/>
        <v>#NAME?</v>
      </c>
      <c r="IT7" s="24" t="e">
        <f t="shared" ca="1" si="38"/>
        <v>#NAME?</v>
      </c>
      <c r="IV7" s="17">
        <f>$D$7</f>
        <v>1.07</v>
      </c>
      <c r="IW7" s="24">
        <f t="shared" ref="IW7:IW13" ca="1" si="53">IFERROR(IL7/SUM($IL7:$IT7),0)</f>
        <v>0</v>
      </c>
      <c r="IX7" s="24">
        <f t="shared" ca="1" si="39"/>
        <v>0</v>
      </c>
      <c r="IY7" s="24">
        <f t="shared" ca="1" si="39"/>
        <v>0</v>
      </c>
      <c r="IZ7" s="24">
        <f t="shared" ca="1" si="39"/>
        <v>0</v>
      </c>
      <c r="JA7" s="24">
        <f t="shared" ca="1" si="39"/>
        <v>0</v>
      </c>
      <c r="JB7" s="24">
        <f t="shared" ca="1" si="39"/>
        <v>0</v>
      </c>
      <c r="JC7" s="24">
        <f t="shared" ca="1" si="39"/>
        <v>0</v>
      </c>
      <c r="JD7" s="24">
        <f t="shared" ca="1" si="39"/>
        <v>0</v>
      </c>
      <c r="JE7" s="24">
        <f t="shared" ca="1" si="39"/>
        <v>0</v>
      </c>
    </row>
    <row r="8" spans="1:265" ht="15">
      <c r="A8" s="33">
        <f>COUNT($D$6:D8)/$B$4*$B$1</f>
        <v>3</v>
      </c>
      <c r="B8" s="3">
        <f t="shared" si="40"/>
        <v>3</v>
      </c>
      <c r="C8" s="3">
        <f>'xMODELO DE 9o. GRADO'!C8</f>
        <v>2.31</v>
      </c>
      <c r="D8" s="4">
        <f>'xMODELO DE 9o. GRADO'!D8</f>
        <v>2.31</v>
      </c>
      <c r="E8" s="43">
        <f>'xMODELO DE 9o. GRADO'!E8</f>
        <v>151.72</v>
      </c>
      <c r="F8" s="20" t="e">
        <f t="shared" ca="1" si="13"/>
        <v>#NAME?</v>
      </c>
      <c r="G8" s="20" t="e">
        <f t="shared" ca="1" si="14"/>
        <v>#NAME?</v>
      </c>
      <c r="H8" s="20" t="e">
        <f t="shared" ca="1" si="15"/>
        <v>#NAME?</v>
      </c>
      <c r="I8" s="20" t="e">
        <f t="shared" ca="1" si="16"/>
        <v>#NAME?</v>
      </c>
      <c r="J8" s="20" t="e">
        <f t="shared" ca="1" si="17"/>
        <v>#NAME?</v>
      </c>
      <c r="K8" s="20" t="e">
        <f t="shared" ca="1" si="18"/>
        <v>#NAME?</v>
      </c>
      <c r="L8" s="20" t="e">
        <f t="shared" ca="1" si="19"/>
        <v>#NAME?</v>
      </c>
      <c r="M8" s="20" t="e">
        <f t="shared" ca="1" si="20"/>
        <v>#NAME?</v>
      </c>
      <c r="N8" s="20" t="e">
        <f t="shared" ca="1" si="21"/>
        <v>#NAME?</v>
      </c>
      <c r="P8" s="21">
        <f t="shared" si="22"/>
        <v>3507645.0403961972</v>
      </c>
      <c r="Q8" s="21">
        <f t="shared" si="22"/>
        <v>1518461.0564485702</v>
      </c>
      <c r="R8" s="21">
        <f t="shared" si="22"/>
        <v>657342.44867903471</v>
      </c>
      <c r="S8" s="21">
        <f t="shared" si="22"/>
        <v>284563.83059698477</v>
      </c>
      <c r="T8" s="21">
        <f t="shared" si="22"/>
        <v>123187.80545324013</v>
      </c>
      <c r="U8" s="21">
        <f t="shared" si="22"/>
        <v>53328.054308761966</v>
      </c>
      <c r="V8" s="21">
        <f t="shared" si="22"/>
        <v>23085.737796000853</v>
      </c>
      <c r="W8" s="21">
        <f t="shared" si="22"/>
        <v>9993.8258857146539</v>
      </c>
      <c r="X8" s="21">
        <f t="shared" si="22"/>
        <v>4326.3315522574258</v>
      </c>
      <c r="Y8" s="21">
        <f t="shared" si="22"/>
        <v>1872.8708018430416</v>
      </c>
      <c r="Z8" s="21">
        <f t="shared" si="22"/>
        <v>810.76658088443355</v>
      </c>
      <c r="AA8" s="21">
        <f t="shared" si="22"/>
        <v>350.98120384607518</v>
      </c>
      <c r="AB8" s="21">
        <f t="shared" si="22"/>
        <v>151.93991508488099</v>
      </c>
      <c r="AC8" s="21">
        <f t="shared" si="22"/>
        <v>65.774855015100002</v>
      </c>
      <c r="AD8" s="21">
        <f t="shared" si="22"/>
        <v>28.473963210000001</v>
      </c>
      <c r="AE8" s="21">
        <f t="shared" si="22"/>
        <v>12.326391000000001</v>
      </c>
      <c r="AF8" s="21">
        <f t="shared" si="23"/>
        <v>5.3361000000000001</v>
      </c>
      <c r="AG8" s="32">
        <f t="shared" si="41"/>
        <v>2.31</v>
      </c>
      <c r="AH8" s="21">
        <f t="shared" si="24"/>
        <v>1</v>
      </c>
      <c r="AI8" s="22"/>
      <c r="AJ8" s="3">
        <f t="shared" si="25"/>
        <v>284151.95805562625</v>
      </c>
      <c r="AK8" s="3">
        <f t="shared" si="25"/>
        <v>123009.50565178625</v>
      </c>
      <c r="AL8" s="3">
        <f t="shared" si="25"/>
        <v>53250.868247526523</v>
      </c>
      <c r="AM8" s="3">
        <f t="shared" si="25"/>
        <v>23052.323916678146</v>
      </c>
      <c r="AN8" s="3">
        <f t="shared" si="25"/>
        <v>9979.3610028909716</v>
      </c>
      <c r="AO8" s="3">
        <f t="shared" si="25"/>
        <v>4320.0696982212003</v>
      </c>
      <c r="AP8" s="3">
        <f t="shared" si="25"/>
        <v>1870.1600425200002</v>
      </c>
      <c r="AQ8" s="3">
        <f t="shared" si="25"/>
        <v>809.59309199999996</v>
      </c>
      <c r="AR8" s="3">
        <f t="shared" si="25"/>
        <v>350.47320000000002</v>
      </c>
      <c r="AS8" s="3">
        <f t="shared" si="26"/>
        <v>151.72</v>
      </c>
      <c r="AU8" s="15">
        <f>$V$5</f>
        <v>30994934590644.156</v>
      </c>
      <c r="AV8" s="15">
        <f>$W$5</f>
        <v>2406244343464.2725</v>
      </c>
      <c r="AW8" s="15">
        <f>$X$5</f>
        <v>187816447980.88315</v>
      </c>
      <c r="AX8" s="15">
        <f>$Y$5</f>
        <v>14760183492.256741</v>
      </c>
      <c r="AY8" s="15">
        <f>$Z$5</f>
        <v>1170162997.1963823</v>
      </c>
      <c r="AZ8" s="15">
        <f>$AA$5</f>
        <v>93830989.372319713</v>
      </c>
      <c r="BA8" s="15">
        <f>$AB$5</f>
        <v>7638937.5101517597</v>
      </c>
      <c r="BB8" s="15">
        <f>$AC$5</f>
        <v>634977.71896427916</v>
      </c>
      <c r="BC8" s="15">
        <f>$AD$5</f>
        <v>54376.424868219998</v>
      </c>
      <c r="BD8" s="15">
        <f>$AE$5</f>
        <v>4871.6980239999994</v>
      </c>
      <c r="BF8" s="54">
        <f>$AP$5</f>
        <v>1288769.6172787203</v>
      </c>
      <c r="BG8" s="15">
        <f>$W$5</f>
        <v>2406244343464.2725</v>
      </c>
      <c r="BH8" s="15">
        <f>$X$5</f>
        <v>187816447980.88315</v>
      </c>
      <c r="BI8" s="15">
        <f>$Y$5</f>
        <v>14760183492.256741</v>
      </c>
      <c r="BJ8" s="15">
        <f>$Z$5</f>
        <v>1170162997.1963823</v>
      </c>
      <c r="BK8" s="15">
        <f>$AA$5</f>
        <v>93830989.372319713</v>
      </c>
      <c r="BL8" s="15">
        <f>$AB$5</f>
        <v>7638937.5101517597</v>
      </c>
      <c r="BM8" s="15">
        <f>$AC$5</f>
        <v>634977.71896427916</v>
      </c>
      <c r="BN8" s="15">
        <f>$AD$5</f>
        <v>54376.424868219998</v>
      </c>
      <c r="BO8" s="15">
        <f>$AE$5</f>
        <v>4871.6980239999994</v>
      </c>
      <c r="BQ8" s="15">
        <f>$V$5</f>
        <v>30994934590644.156</v>
      </c>
      <c r="BR8" s="54">
        <f>$AP$5</f>
        <v>1288769.6172787203</v>
      </c>
      <c r="BS8" s="15">
        <f>$X$5</f>
        <v>187816447980.88315</v>
      </c>
      <c r="BT8" s="15">
        <f>$Y$5</f>
        <v>14760183492.256741</v>
      </c>
      <c r="BU8" s="15">
        <f>$Z$5</f>
        <v>1170162997.1963823</v>
      </c>
      <c r="BV8" s="15">
        <f>$AA$5</f>
        <v>93830989.372319713</v>
      </c>
      <c r="BW8" s="15">
        <f>$AB$5</f>
        <v>7638937.5101517597</v>
      </c>
      <c r="BX8" s="15">
        <f>$AC$5</f>
        <v>634977.71896427916</v>
      </c>
      <c r="BY8" s="15">
        <f>$AD$5</f>
        <v>54376.424868219998</v>
      </c>
      <c r="BZ8" s="15">
        <f>$AE$5</f>
        <v>4871.6980239999994</v>
      </c>
      <c r="CB8" s="15">
        <f>$V$5</f>
        <v>30994934590644.156</v>
      </c>
      <c r="CC8" s="53">
        <f>$W$5</f>
        <v>2406244343464.2725</v>
      </c>
      <c r="CD8" s="54">
        <f>$AP$5</f>
        <v>1288769.6172787203</v>
      </c>
      <c r="CE8" s="15">
        <f>$Y$5</f>
        <v>14760183492.256741</v>
      </c>
      <c r="CF8" s="15">
        <f>$Z$5</f>
        <v>1170162997.1963823</v>
      </c>
      <c r="CG8" s="15">
        <f>$AA$5</f>
        <v>93830989.372319713</v>
      </c>
      <c r="CH8" s="15">
        <f>$AB$5</f>
        <v>7638937.5101517597</v>
      </c>
      <c r="CI8" s="15">
        <f>$AC$5</f>
        <v>634977.71896427916</v>
      </c>
      <c r="CJ8" s="15">
        <f>$AD$5</f>
        <v>54376.424868219998</v>
      </c>
      <c r="CK8" s="15">
        <f>$AE$5</f>
        <v>4871.6980239999994</v>
      </c>
      <c r="CM8" s="15">
        <f>$V$5</f>
        <v>30994934590644.156</v>
      </c>
      <c r="CN8" s="15">
        <f>$W$5</f>
        <v>2406244343464.2725</v>
      </c>
      <c r="CO8" s="15">
        <f>$X$5</f>
        <v>187816447980.88315</v>
      </c>
      <c r="CP8" s="54">
        <f>$AP$5</f>
        <v>1288769.6172787203</v>
      </c>
      <c r="CQ8" s="15">
        <f>$Z$5</f>
        <v>1170162997.1963823</v>
      </c>
      <c r="CR8" s="15">
        <f>$AA$5</f>
        <v>93830989.372319713</v>
      </c>
      <c r="CS8" s="15">
        <f>$AB$5</f>
        <v>7638937.5101517597</v>
      </c>
      <c r="CT8" s="15">
        <f>$AC$5</f>
        <v>634977.71896427916</v>
      </c>
      <c r="CU8" s="15">
        <f>$AD$5</f>
        <v>54376.424868219998</v>
      </c>
      <c r="CV8" s="15">
        <f>$AE$5</f>
        <v>4871.6980239999994</v>
      </c>
      <c r="CX8" s="15">
        <f>$V$5</f>
        <v>30994934590644.156</v>
      </c>
      <c r="CY8" s="15">
        <f>$W$5</f>
        <v>2406244343464.2725</v>
      </c>
      <c r="CZ8" s="15">
        <f>$X$5</f>
        <v>187816447980.88315</v>
      </c>
      <c r="DA8" s="15">
        <f>$Y$5</f>
        <v>14760183492.256741</v>
      </c>
      <c r="DB8" s="54">
        <f>$AP$5</f>
        <v>1288769.6172787203</v>
      </c>
      <c r="DC8" s="15">
        <f>$AA$5</f>
        <v>93830989.372319713</v>
      </c>
      <c r="DD8" s="15">
        <f>$AB$5</f>
        <v>7638937.5101517597</v>
      </c>
      <c r="DE8" s="15">
        <f>$AC$5</f>
        <v>634977.71896427916</v>
      </c>
      <c r="DF8" s="15">
        <f>$AD$5</f>
        <v>54376.424868219998</v>
      </c>
      <c r="DG8" s="15">
        <f>$AE$5</f>
        <v>4871.6980239999994</v>
      </c>
      <c r="DI8" s="15">
        <f>$V$5</f>
        <v>30994934590644.156</v>
      </c>
      <c r="DJ8" s="15">
        <f>$W$5</f>
        <v>2406244343464.2725</v>
      </c>
      <c r="DK8" s="15">
        <f>$X$5</f>
        <v>187816447980.88315</v>
      </c>
      <c r="DL8" s="15">
        <f>$Y$5</f>
        <v>14760183492.256741</v>
      </c>
      <c r="DM8" s="15">
        <f>$Z$5</f>
        <v>1170162997.1963823</v>
      </c>
      <c r="DN8" s="54">
        <f>$AP$5</f>
        <v>1288769.6172787203</v>
      </c>
      <c r="DO8" s="15">
        <f>$AB$5</f>
        <v>7638937.5101517597</v>
      </c>
      <c r="DP8" s="15">
        <f>$AC$5</f>
        <v>634977.71896427916</v>
      </c>
      <c r="DQ8" s="15">
        <f>$AD$5</f>
        <v>54376.424868219998</v>
      </c>
      <c r="DR8" s="15">
        <f>$AE$5</f>
        <v>4871.6980239999994</v>
      </c>
      <c r="DS8" s="15"/>
      <c r="DT8" s="15">
        <f>$V$5</f>
        <v>30994934590644.156</v>
      </c>
      <c r="DU8" s="15">
        <f>$W$5</f>
        <v>2406244343464.2725</v>
      </c>
      <c r="DV8" s="15">
        <f>$X$5</f>
        <v>187816447980.88315</v>
      </c>
      <c r="DW8" s="15">
        <f>$Y$5</f>
        <v>14760183492.256741</v>
      </c>
      <c r="DX8" s="15">
        <f>$Z$5</f>
        <v>1170162997.1963823</v>
      </c>
      <c r="DY8" s="15">
        <f>$AA$5</f>
        <v>93830989.372319713</v>
      </c>
      <c r="DZ8" s="54">
        <f>$AP$5</f>
        <v>1288769.6172787203</v>
      </c>
      <c r="EA8" s="15">
        <f>$AC$5</f>
        <v>634977.71896427916</v>
      </c>
      <c r="EB8" s="15">
        <f>$AD$5</f>
        <v>54376.424868219998</v>
      </c>
      <c r="EC8" s="15">
        <f>$AE$5</f>
        <v>4871.6980239999994</v>
      </c>
      <c r="EE8" s="15">
        <f>$V$5</f>
        <v>30994934590644.156</v>
      </c>
      <c r="EF8" s="15">
        <f>$W$5</f>
        <v>2406244343464.2725</v>
      </c>
      <c r="EG8" s="15">
        <f>$X$5</f>
        <v>187816447980.88315</v>
      </c>
      <c r="EH8" s="15">
        <f>$Y$5</f>
        <v>14760183492.256741</v>
      </c>
      <c r="EI8" s="15">
        <f>$Z$5</f>
        <v>1170162997.1963823</v>
      </c>
      <c r="EJ8" s="15">
        <f>$AA$5</f>
        <v>93830989.372319713</v>
      </c>
      <c r="EK8" s="15">
        <f>$AB$5</f>
        <v>7638937.5101517597</v>
      </c>
      <c r="EL8" s="54">
        <f>$AP$5</f>
        <v>1288769.6172787203</v>
      </c>
      <c r="EM8" s="15">
        <f>$AD$5</f>
        <v>54376.424868219998</v>
      </c>
      <c r="EN8" s="15">
        <f>$AE$5</f>
        <v>4871.6980239999994</v>
      </c>
      <c r="EP8" s="15">
        <f>$V$5</f>
        <v>30994934590644.156</v>
      </c>
      <c r="EQ8" s="15">
        <f>$W$5</f>
        <v>2406244343464.2725</v>
      </c>
      <c r="ER8" s="15">
        <f>$X$5</f>
        <v>187816447980.88315</v>
      </c>
      <c r="ES8" s="15">
        <f>$Y$5</f>
        <v>14760183492.256741</v>
      </c>
      <c r="ET8" s="15">
        <f>$Z$5</f>
        <v>1170162997.1963823</v>
      </c>
      <c r="EU8" s="15">
        <f>$AA$5</f>
        <v>93830989.372319713</v>
      </c>
      <c r="EV8" s="15">
        <f>$AB$5</f>
        <v>7638937.5101517597</v>
      </c>
      <c r="EW8" s="15">
        <f>$AC$5</f>
        <v>634977.71896427916</v>
      </c>
      <c r="EX8" s="54">
        <f>$AP$5</f>
        <v>1288769.6172787203</v>
      </c>
      <c r="EY8" s="15">
        <f>$AE$5</f>
        <v>4871.6980239999994</v>
      </c>
      <c r="FA8" s="15">
        <f>$V$5</f>
        <v>30994934590644.156</v>
      </c>
      <c r="FB8" s="15">
        <f>$W$5</f>
        <v>2406244343464.2725</v>
      </c>
      <c r="FC8" s="15">
        <f>$X$5</f>
        <v>187816447980.88315</v>
      </c>
      <c r="FD8" s="15">
        <f>$Y$5</f>
        <v>14760183492.256741</v>
      </c>
      <c r="FE8" s="15">
        <f>$Z$5</f>
        <v>1170162997.1963823</v>
      </c>
      <c r="FF8" s="15">
        <f>$AA$5</f>
        <v>93830989.372319713</v>
      </c>
      <c r="FG8" s="15">
        <f>$AB$5</f>
        <v>7638937.5101517597</v>
      </c>
      <c r="FH8" s="15">
        <f>$AC$5</f>
        <v>634977.71896427916</v>
      </c>
      <c r="FI8" s="15">
        <f>$AD$5</f>
        <v>54376.424868219998</v>
      </c>
      <c r="FJ8" s="54">
        <f>$AP$5</f>
        <v>1288769.6172787203</v>
      </c>
      <c r="FL8" s="6"/>
      <c r="GD8" s="3" t="e">
        <f ca="1">FE4/AY4</f>
        <v>#NAME?</v>
      </c>
      <c r="GG8" s="3" t="e">
        <f ca="1">ES4/AX4</f>
        <v>#NAME?</v>
      </c>
      <c r="GJ8" s="3" t="e">
        <f ca="1">EG4/AW4</f>
        <v>#NAME?</v>
      </c>
      <c r="GM8" s="3" t="e">
        <f ca="1">DU4/AV4</f>
        <v>#NAME?</v>
      </c>
      <c r="GP8" s="3" t="e">
        <f ca="1">DI4/AU4</f>
        <v>#NAME?</v>
      </c>
      <c r="GS8" s="3" t="e">
        <f t="shared" ca="1" si="27"/>
        <v>#NAME?</v>
      </c>
      <c r="GT8" s="3" t="e">
        <f t="shared" ca="1" si="28"/>
        <v>#NAME?</v>
      </c>
      <c r="GU8" s="3" t="e">
        <f t="shared" ca="1" si="29"/>
        <v>#NAME?</v>
      </c>
      <c r="GV8" s="3" t="e">
        <f t="shared" ca="1" si="30"/>
        <v>#NAME?</v>
      </c>
      <c r="GW8" s="3" t="e">
        <f t="shared" ca="1" si="31"/>
        <v>#NAME?</v>
      </c>
      <c r="GX8" s="3" t="e">
        <f t="shared" ca="1" si="32"/>
        <v>#NAME?</v>
      </c>
      <c r="GY8" s="3" t="e">
        <f t="shared" ca="1" si="33"/>
        <v>#NAME?</v>
      </c>
      <c r="GZ8" s="3" t="e">
        <f t="shared" ca="1" si="34"/>
        <v>#NAME?</v>
      </c>
      <c r="HA8" s="3" t="e">
        <f t="shared" ca="1" si="35"/>
        <v>#NAME?</v>
      </c>
      <c r="HB8" s="3">
        <f t="shared" si="42"/>
        <v>2935.7132049382699</v>
      </c>
      <c r="HD8" s="17">
        <f>$D$8</f>
        <v>2.31</v>
      </c>
      <c r="HE8" s="23" t="e">
        <f t="shared" ca="1" si="36"/>
        <v>#NAME?</v>
      </c>
      <c r="HF8" s="23" t="e">
        <f t="shared" ca="1" si="36"/>
        <v>#NAME?</v>
      </c>
      <c r="HG8" s="23" t="e">
        <f t="shared" ca="1" si="36"/>
        <v>#NAME?</v>
      </c>
      <c r="HH8" s="23" t="e">
        <f t="shared" ca="1" si="36"/>
        <v>#NAME?</v>
      </c>
      <c r="HI8" s="23" t="e">
        <f t="shared" ca="1" si="36"/>
        <v>#NAME?</v>
      </c>
      <c r="HJ8" s="23" t="e">
        <f t="shared" ca="1" si="36"/>
        <v>#NAME?</v>
      </c>
      <c r="HK8" s="23" t="e">
        <f t="shared" ca="1" si="36"/>
        <v>#NAME?</v>
      </c>
      <c r="HL8" s="23" t="e">
        <f t="shared" ca="1" si="36"/>
        <v>#NAME?</v>
      </c>
      <c r="HM8" s="23" t="e">
        <f t="shared" ca="1" si="36"/>
        <v>#NAME?</v>
      </c>
      <c r="HO8" s="17">
        <f>$D$8</f>
        <v>2.31</v>
      </c>
      <c r="HP8" s="24" t="e">
        <f t="shared" ca="1" si="43"/>
        <v>#NAME?</v>
      </c>
      <c r="HQ8" s="24" t="e">
        <f t="shared" ca="1" si="44"/>
        <v>#NAME?</v>
      </c>
      <c r="HR8" s="24" t="e">
        <f t="shared" ca="1" si="45"/>
        <v>#NAME?</v>
      </c>
      <c r="HS8" s="24" t="e">
        <f t="shared" ca="1" si="46"/>
        <v>#NAME?</v>
      </c>
      <c r="HT8" s="24" t="e">
        <f t="shared" ca="1" si="47"/>
        <v>#NAME?</v>
      </c>
      <c r="HU8" s="24" t="e">
        <f t="shared" ca="1" si="48"/>
        <v>#NAME?</v>
      </c>
      <c r="HV8" s="24" t="e">
        <f t="shared" ca="1" si="49"/>
        <v>#NAME?</v>
      </c>
      <c r="HW8" s="24" t="e">
        <f t="shared" ca="1" si="50"/>
        <v>#NAME?</v>
      </c>
      <c r="HX8" s="24" t="e">
        <f t="shared" ca="1" si="51"/>
        <v>#NAME?</v>
      </c>
      <c r="HZ8" s="17">
        <f>$D$8</f>
        <v>2.31</v>
      </c>
      <c r="IA8" s="24" t="e">
        <f t="shared" ca="1" si="37"/>
        <v>#NAME?</v>
      </c>
      <c r="IB8" s="24" t="e">
        <f t="shared" ca="1" si="37"/>
        <v>#NAME?</v>
      </c>
      <c r="IC8" s="24" t="e">
        <f t="shared" ca="1" si="37"/>
        <v>#NAME?</v>
      </c>
      <c r="ID8" s="24" t="e">
        <f t="shared" ca="1" si="37"/>
        <v>#NAME?</v>
      </c>
      <c r="IE8" s="24" t="e">
        <f t="shared" ca="1" si="37"/>
        <v>#NAME?</v>
      </c>
      <c r="IF8" s="24" t="e">
        <f t="shared" ca="1" si="37"/>
        <v>#NAME?</v>
      </c>
      <c r="IG8" s="24" t="e">
        <f t="shared" ca="1" si="37"/>
        <v>#NAME?</v>
      </c>
      <c r="IH8" s="24" t="e">
        <f t="shared" ca="1" si="37"/>
        <v>#NAME?</v>
      </c>
      <c r="II8" s="24" t="e">
        <f t="shared" ca="1" si="37"/>
        <v>#NAME?</v>
      </c>
      <c r="IK8" s="17">
        <f>$D$8</f>
        <v>2.31</v>
      </c>
      <c r="IL8" s="24" t="e">
        <f t="shared" ca="1" si="52"/>
        <v>#NAME?</v>
      </c>
      <c r="IM8" s="24" t="e">
        <f t="shared" ca="1" si="38"/>
        <v>#NAME?</v>
      </c>
      <c r="IN8" s="24" t="e">
        <f t="shared" ca="1" si="38"/>
        <v>#NAME?</v>
      </c>
      <c r="IO8" s="24" t="e">
        <f t="shared" ca="1" si="38"/>
        <v>#NAME?</v>
      </c>
      <c r="IP8" s="24" t="e">
        <f t="shared" ca="1" si="38"/>
        <v>#NAME?</v>
      </c>
      <c r="IQ8" s="24" t="e">
        <f t="shared" ca="1" si="38"/>
        <v>#NAME?</v>
      </c>
      <c r="IR8" s="24" t="e">
        <f t="shared" ca="1" si="38"/>
        <v>#NAME?</v>
      </c>
      <c r="IS8" s="24" t="e">
        <f t="shared" ca="1" si="38"/>
        <v>#NAME?</v>
      </c>
      <c r="IT8" s="24" t="e">
        <f t="shared" ca="1" si="38"/>
        <v>#NAME?</v>
      </c>
      <c r="IV8" s="17">
        <f>$D$8</f>
        <v>2.31</v>
      </c>
      <c r="IW8" s="24">
        <f t="shared" ca="1" si="53"/>
        <v>0</v>
      </c>
      <c r="IX8" s="24">
        <f t="shared" ca="1" si="39"/>
        <v>0</v>
      </c>
      <c r="IY8" s="24">
        <f t="shared" ca="1" si="39"/>
        <v>0</v>
      </c>
      <c r="IZ8" s="24">
        <f t="shared" ca="1" si="39"/>
        <v>0</v>
      </c>
      <c r="JA8" s="24">
        <f t="shared" ca="1" si="39"/>
        <v>0</v>
      </c>
      <c r="JB8" s="24">
        <f t="shared" ca="1" si="39"/>
        <v>0</v>
      </c>
      <c r="JC8" s="24">
        <f t="shared" ca="1" si="39"/>
        <v>0</v>
      </c>
      <c r="JD8" s="24">
        <f t="shared" ca="1" si="39"/>
        <v>0</v>
      </c>
      <c r="JE8" s="24">
        <f t="shared" ca="1" si="39"/>
        <v>0</v>
      </c>
    </row>
    <row r="9" spans="1:265" ht="15">
      <c r="A9" s="33">
        <f>COUNT($D$6:D9)/$B$4*$B$1</f>
        <v>4</v>
      </c>
      <c r="B9" s="3">
        <f t="shared" si="40"/>
        <v>4</v>
      </c>
      <c r="C9" s="3">
        <f>'xMODELO DE 9o. GRADO'!C9</f>
        <v>3.71</v>
      </c>
      <c r="D9" s="4">
        <f>'xMODELO DE 9o. GRADO'!D9</f>
        <v>3.71</v>
      </c>
      <c r="E9" s="43">
        <f>'xMODELO DE 9o. GRADO'!E9</f>
        <v>176.49</v>
      </c>
      <c r="F9" s="20" t="e">
        <f t="shared" ca="1" si="13"/>
        <v>#NAME?</v>
      </c>
      <c r="G9" s="20" t="e">
        <f t="shared" ca="1" si="14"/>
        <v>#NAME?</v>
      </c>
      <c r="H9" s="20" t="e">
        <f t="shared" ca="1" si="15"/>
        <v>#NAME?</v>
      </c>
      <c r="I9" s="20" t="e">
        <f t="shared" ca="1" si="16"/>
        <v>#NAME?</v>
      </c>
      <c r="J9" s="20" t="e">
        <f t="shared" ca="1" si="17"/>
        <v>#NAME?</v>
      </c>
      <c r="K9" s="20" t="e">
        <f t="shared" ca="1" si="18"/>
        <v>#NAME?</v>
      </c>
      <c r="L9" s="20" t="e">
        <f t="shared" ca="1" si="19"/>
        <v>#NAME?</v>
      </c>
      <c r="M9" s="20" t="e">
        <f t="shared" ca="1" si="20"/>
        <v>#NAME?</v>
      </c>
      <c r="N9" s="20" t="e">
        <f t="shared" ca="1" si="21"/>
        <v>#NAME?</v>
      </c>
      <c r="P9" s="21">
        <f t="shared" si="22"/>
        <v>17730883368.116096</v>
      </c>
      <c r="Q9" s="21">
        <f t="shared" si="22"/>
        <v>4779213845.8533955</v>
      </c>
      <c r="R9" s="21">
        <f t="shared" si="22"/>
        <v>1288197802.1168182</v>
      </c>
      <c r="S9" s="21">
        <f t="shared" si="22"/>
        <v>347223127.25520712</v>
      </c>
      <c r="T9" s="21">
        <f t="shared" si="22"/>
        <v>93591139.421888709</v>
      </c>
      <c r="U9" s="21">
        <f t="shared" si="22"/>
        <v>25226722.216142513</v>
      </c>
      <c r="V9" s="21">
        <f t="shared" si="22"/>
        <v>6799655.5838659061</v>
      </c>
      <c r="W9" s="21">
        <f t="shared" si="22"/>
        <v>1832791.2624975489</v>
      </c>
      <c r="X9" s="21">
        <f t="shared" si="22"/>
        <v>494013.81738478405</v>
      </c>
      <c r="Y9" s="21">
        <f t="shared" si="22"/>
        <v>133157.36317649166</v>
      </c>
      <c r="Z9" s="21">
        <f t="shared" si="22"/>
        <v>35891.472554310421</v>
      </c>
      <c r="AA9" s="21">
        <f t="shared" si="22"/>
        <v>9674.2513623478244</v>
      </c>
      <c r="AB9" s="21">
        <f t="shared" si="22"/>
        <v>2607.6149224657206</v>
      </c>
      <c r="AC9" s="21">
        <f t="shared" si="22"/>
        <v>702.86116508509997</v>
      </c>
      <c r="AD9" s="21">
        <f t="shared" si="22"/>
        <v>189.45044880999998</v>
      </c>
      <c r="AE9" s="21">
        <f t="shared" si="22"/>
        <v>51.064810999999999</v>
      </c>
      <c r="AF9" s="21">
        <f t="shared" si="23"/>
        <v>13.764099999999999</v>
      </c>
      <c r="AG9" s="32">
        <f t="shared" si="41"/>
        <v>3.71</v>
      </c>
      <c r="AH9" s="21">
        <f t="shared" si="24"/>
        <v>1</v>
      </c>
      <c r="AI9" s="22"/>
      <c r="AJ9" s="3">
        <f t="shared" si="25"/>
        <v>23500943.027019016</v>
      </c>
      <c r="AK9" s="3">
        <f t="shared" si="25"/>
        <v>6334485.9911102466</v>
      </c>
      <c r="AL9" s="3">
        <f t="shared" si="25"/>
        <v>1707408.6229407676</v>
      </c>
      <c r="AM9" s="3">
        <f t="shared" si="25"/>
        <v>460217.95766597503</v>
      </c>
      <c r="AN9" s="3">
        <f t="shared" si="25"/>
        <v>124047.96702586929</v>
      </c>
      <c r="AO9" s="3">
        <f t="shared" si="25"/>
        <v>33436.1097104769</v>
      </c>
      <c r="AP9" s="3">
        <f t="shared" si="25"/>
        <v>9012.4284933899999</v>
      </c>
      <c r="AQ9" s="3">
        <f t="shared" si="25"/>
        <v>2429.226009</v>
      </c>
      <c r="AR9" s="3">
        <f t="shared" si="25"/>
        <v>654.77790000000005</v>
      </c>
      <c r="AS9" s="3">
        <f t="shared" si="26"/>
        <v>176.49</v>
      </c>
      <c r="AU9" s="15">
        <f>$U$5</f>
        <v>400973549837708.37</v>
      </c>
      <c r="AV9" s="15">
        <f>$V$5</f>
        <v>30994934590644.156</v>
      </c>
      <c r="AW9" s="15">
        <f>$W$5</f>
        <v>2406244343464.2725</v>
      </c>
      <c r="AX9" s="15">
        <f>$X$5</f>
        <v>187816447980.88315</v>
      </c>
      <c r="AY9" s="15">
        <f>$Y$5</f>
        <v>14760183492.256741</v>
      </c>
      <c r="AZ9" s="15">
        <f>$Z$5</f>
        <v>1170162997.1963823</v>
      </c>
      <c r="BA9" s="15">
        <f>$AA$5</f>
        <v>93830989.372319713</v>
      </c>
      <c r="BB9" s="15">
        <f>$AB$5</f>
        <v>7638937.5101517597</v>
      </c>
      <c r="BC9" s="15">
        <f>$AC$5</f>
        <v>634977.71896427916</v>
      </c>
      <c r="BD9" s="15">
        <f>$AD$5</f>
        <v>54376.424868219998</v>
      </c>
      <c r="BF9" s="54">
        <f>$AO$5</f>
        <v>14675543.975033619</v>
      </c>
      <c r="BG9" s="15">
        <f>$V$5</f>
        <v>30994934590644.156</v>
      </c>
      <c r="BH9" s="15">
        <f>$W$5</f>
        <v>2406244343464.2725</v>
      </c>
      <c r="BI9" s="15">
        <f>$X$5</f>
        <v>187816447980.88315</v>
      </c>
      <c r="BJ9" s="15">
        <f>$Y$5</f>
        <v>14760183492.256741</v>
      </c>
      <c r="BK9" s="15">
        <f>$Z$5</f>
        <v>1170162997.1963823</v>
      </c>
      <c r="BL9" s="15">
        <f>$AA$5</f>
        <v>93830989.372319713</v>
      </c>
      <c r="BM9" s="15">
        <f>$AB$5</f>
        <v>7638937.5101517597</v>
      </c>
      <c r="BN9" s="15">
        <f>$AC$5</f>
        <v>634977.71896427916</v>
      </c>
      <c r="BO9" s="15">
        <f>$AD$5</f>
        <v>54376.424868219998</v>
      </c>
      <c r="BQ9" s="15">
        <f>$U$5</f>
        <v>400973549837708.37</v>
      </c>
      <c r="BR9" s="54">
        <f>$AO$5</f>
        <v>14675543.975033619</v>
      </c>
      <c r="BS9" s="15">
        <f>$W$5</f>
        <v>2406244343464.2725</v>
      </c>
      <c r="BT9" s="15">
        <f>$X$5</f>
        <v>187816447980.88315</v>
      </c>
      <c r="BU9" s="15">
        <f>$Y$5</f>
        <v>14760183492.256741</v>
      </c>
      <c r="BV9" s="15">
        <f>$Z$5</f>
        <v>1170162997.1963823</v>
      </c>
      <c r="BW9" s="15">
        <f>$AA$5</f>
        <v>93830989.372319713</v>
      </c>
      <c r="BX9" s="15">
        <f>$AB$5</f>
        <v>7638937.5101517597</v>
      </c>
      <c r="BY9" s="15">
        <f>$AC$5</f>
        <v>634977.71896427916</v>
      </c>
      <c r="BZ9" s="15">
        <f>$AD$5</f>
        <v>54376.424868219998</v>
      </c>
      <c r="CB9" s="15">
        <f>$U$5</f>
        <v>400973549837708.37</v>
      </c>
      <c r="CC9" s="53">
        <f>$V$5</f>
        <v>30994934590644.156</v>
      </c>
      <c r="CD9" s="54">
        <f>$AO$5</f>
        <v>14675543.975033619</v>
      </c>
      <c r="CE9" s="15">
        <f>$X$5</f>
        <v>187816447980.88315</v>
      </c>
      <c r="CF9" s="15">
        <f>$Y$5</f>
        <v>14760183492.256741</v>
      </c>
      <c r="CG9" s="15">
        <f>$Z$5</f>
        <v>1170162997.1963823</v>
      </c>
      <c r="CH9" s="15">
        <f>$AA$5</f>
        <v>93830989.372319713</v>
      </c>
      <c r="CI9" s="15">
        <f>$AB$5</f>
        <v>7638937.5101517597</v>
      </c>
      <c r="CJ9" s="15">
        <f>$AC$5</f>
        <v>634977.71896427916</v>
      </c>
      <c r="CK9" s="15">
        <f>$AD$5</f>
        <v>54376.424868219998</v>
      </c>
      <c r="CM9" s="15">
        <f>$U$5</f>
        <v>400973549837708.37</v>
      </c>
      <c r="CN9" s="15">
        <f>$V$5</f>
        <v>30994934590644.156</v>
      </c>
      <c r="CO9" s="15">
        <f>$W$5</f>
        <v>2406244343464.2725</v>
      </c>
      <c r="CP9" s="54">
        <f>$AO$5</f>
        <v>14675543.975033619</v>
      </c>
      <c r="CQ9" s="15">
        <f>$Y$5</f>
        <v>14760183492.256741</v>
      </c>
      <c r="CR9" s="15">
        <f>$Z$5</f>
        <v>1170162997.1963823</v>
      </c>
      <c r="CS9" s="15">
        <f>$AA$5</f>
        <v>93830989.372319713</v>
      </c>
      <c r="CT9" s="15">
        <f>$AB$5</f>
        <v>7638937.5101517597</v>
      </c>
      <c r="CU9" s="15">
        <f>$AC$5</f>
        <v>634977.71896427916</v>
      </c>
      <c r="CV9" s="15">
        <f>$AD$5</f>
        <v>54376.424868219998</v>
      </c>
      <c r="CX9" s="15">
        <f>$U$5</f>
        <v>400973549837708.37</v>
      </c>
      <c r="CY9" s="15">
        <f>$V$5</f>
        <v>30994934590644.156</v>
      </c>
      <c r="CZ9" s="15">
        <f>$W$5</f>
        <v>2406244343464.2725</v>
      </c>
      <c r="DA9" s="15">
        <f>$X$5</f>
        <v>187816447980.88315</v>
      </c>
      <c r="DB9" s="54">
        <f>$AO$5</f>
        <v>14675543.975033619</v>
      </c>
      <c r="DC9" s="15">
        <f>$Z$5</f>
        <v>1170162997.1963823</v>
      </c>
      <c r="DD9" s="15">
        <f>$AA$5</f>
        <v>93830989.372319713</v>
      </c>
      <c r="DE9" s="15">
        <f>$AB$5</f>
        <v>7638937.5101517597</v>
      </c>
      <c r="DF9" s="15">
        <f>$AC$5</f>
        <v>634977.71896427916</v>
      </c>
      <c r="DG9" s="15">
        <f>$AD$5</f>
        <v>54376.424868219998</v>
      </c>
      <c r="DI9" s="15">
        <f>$U$5</f>
        <v>400973549837708.37</v>
      </c>
      <c r="DJ9" s="15">
        <f>$V$5</f>
        <v>30994934590644.156</v>
      </c>
      <c r="DK9" s="15">
        <f>$W$5</f>
        <v>2406244343464.2725</v>
      </c>
      <c r="DL9" s="15">
        <f>$X$5</f>
        <v>187816447980.88315</v>
      </c>
      <c r="DM9" s="15">
        <f>$Y$5</f>
        <v>14760183492.256741</v>
      </c>
      <c r="DN9" s="54">
        <f>$AO$5</f>
        <v>14675543.975033619</v>
      </c>
      <c r="DO9" s="15">
        <f>$AA$5</f>
        <v>93830989.372319713</v>
      </c>
      <c r="DP9" s="15">
        <f>$AB$5</f>
        <v>7638937.5101517597</v>
      </c>
      <c r="DQ9" s="15">
        <f>$AC$5</f>
        <v>634977.71896427916</v>
      </c>
      <c r="DR9" s="15">
        <f>$AD$5</f>
        <v>54376.424868219998</v>
      </c>
      <c r="DS9" s="15"/>
      <c r="DT9" s="15">
        <f>$U$5</f>
        <v>400973549837708.37</v>
      </c>
      <c r="DU9" s="15">
        <f>$V$5</f>
        <v>30994934590644.156</v>
      </c>
      <c r="DV9" s="15">
        <f>$W$5</f>
        <v>2406244343464.2725</v>
      </c>
      <c r="DW9" s="15">
        <f>$X$5</f>
        <v>187816447980.88315</v>
      </c>
      <c r="DX9" s="15">
        <f>$Y$5</f>
        <v>14760183492.256741</v>
      </c>
      <c r="DY9" s="15">
        <f>$Z$5</f>
        <v>1170162997.1963823</v>
      </c>
      <c r="DZ9" s="54">
        <f>$AO$5</f>
        <v>14675543.975033619</v>
      </c>
      <c r="EA9" s="15">
        <f>$AB$5</f>
        <v>7638937.5101517597</v>
      </c>
      <c r="EB9" s="15">
        <f>$AC$5</f>
        <v>634977.71896427916</v>
      </c>
      <c r="EC9" s="15">
        <f>$AD$5</f>
        <v>54376.424868219998</v>
      </c>
      <c r="EE9" s="15">
        <f>$U$5</f>
        <v>400973549837708.37</v>
      </c>
      <c r="EF9" s="15">
        <f>$V$5</f>
        <v>30994934590644.156</v>
      </c>
      <c r="EG9" s="15">
        <f>$W$5</f>
        <v>2406244343464.2725</v>
      </c>
      <c r="EH9" s="15">
        <f>$X$5</f>
        <v>187816447980.88315</v>
      </c>
      <c r="EI9" s="15">
        <f>$Y$5</f>
        <v>14760183492.256741</v>
      </c>
      <c r="EJ9" s="15">
        <f>$Z$5</f>
        <v>1170162997.1963823</v>
      </c>
      <c r="EK9" s="15">
        <f>$AA$5</f>
        <v>93830989.372319713</v>
      </c>
      <c r="EL9" s="54">
        <f>$AO$5</f>
        <v>14675543.975033619</v>
      </c>
      <c r="EM9" s="15">
        <f>$AC$5</f>
        <v>634977.71896427916</v>
      </c>
      <c r="EN9" s="15">
        <f>$AD$5</f>
        <v>54376.424868219998</v>
      </c>
      <c r="EP9" s="15">
        <f>$U$5</f>
        <v>400973549837708.37</v>
      </c>
      <c r="EQ9" s="15">
        <f>$V$5</f>
        <v>30994934590644.156</v>
      </c>
      <c r="ER9" s="15">
        <f>$W$5</f>
        <v>2406244343464.2725</v>
      </c>
      <c r="ES9" s="15">
        <f>$X$5</f>
        <v>187816447980.88315</v>
      </c>
      <c r="ET9" s="15">
        <f>$Y$5</f>
        <v>14760183492.256741</v>
      </c>
      <c r="EU9" s="15">
        <f>$Z$5</f>
        <v>1170162997.1963823</v>
      </c>
      <c r="EV9" s="15">
        <f>$AA$5</f>
        <v>93830989.372319713</v>
      </c>
      <c r="EW9" s="15">
        <f>$AB$5</f>
        <v>7638937.5101517597</v>
      </c>
      <c r="EX9" s="54">
        <f>$AO$5</f>
        <v>14675543.975033619</v>
      </c>
      <c r="EY9" s="15">
        <f>$AD$5</f>
        <v>54376.424868219998</v>
      </c>
      <c r="FA9" s="15">
        <f>$U$5</f>
        <v>400973549837708.37</v>
      </c>
      <c r="FB9" s="15">
        <f>$V$5</f>
        <v>30994934590644.156</v>
      </c>
      <c r="FC9" s="15">
        <f>$W$5</f>
        <v>2406244343464.2725</v>
      </c>
      <c r="FD9" s="15">
        <f>$X$5</f>
        <v>187816447980.88315</v>
      </c>
      <c r="FE9" s="15">
        <f>$Y$5</f>
        <v>14760183492.256741</v>
      </c>
      <c r="FF9" s="15">
        <f>$Z$5</f>
        <v>1170162997.1963823</v>
      </c>
      <c r="FG9" s="15">
        <f>$AA$5</f>
        <v>93830989.372319713</v>
      </c>
      <c r="FH9" s="15">
        <f>$AB$5</f>
        <v>7638937.5101517597</v>
      </c>
      <c r="FI9" s="15">
        <f>$AC$5</f>
        <v>634977.71896427916</v>
      </c>
      <c r="FJ9" s="54">
        <f>$AO$5</f>
        <v>14675543.975033619</v>
      </c>
      <c r="FO9" s="3" t="e">
        <f ca="1">FI4/BC4</f>
        <v>#NAME?</v>
      </c>
      <c r="FW9" s="6"/>
      <c r="FX9" s="3" t="e">
        <f ca="1">FG4/BA4</f>
        <v>#NAME?</v>
      </c>
      <c r="GG9" s="3" t="e">
        <f ca="1">FD4/AX4</f>
        <v>#NAME?</v>
      </c>
      <c r="GJ9" s="3" t="e">
        <f ca="1">ER4/AW4</f>
        <v>#NAME?</v>
      </c>
      <c r="GM9" s="3" t="e">
        <f ca="1">EF4/AV4</f>
        <v>#NAME?</v>
      </c>
      <c r="GP9" s="3" t="e">
        <f ca="1">DT4/AU4</f>
        <v>#NAME?</v>
      </c>
      <c r="GS9" s="3" t="e">
        <f t="shared" ca="1" si="27"/>
        <v>#NAME?</v>
      </c>
      <c r="GT9" s="3" t="e">
        <f t="shared" ca="1" si="28"/>
        <v>#NAME?</v>
      </c>
      <c r="GU9" s="3" t="e">
        <f t="shared" ca="1" si="29"/>
        <v>#NAME?</v>
      </c>
      <c r="GV9" s="3" t="e">
        <f t="shared" ca="1" si="30"/>
        <v>#NAME?</v>
      </c>
      <c r="GW9" s="3" t="e">
        <f t="shared" ca="1" si="31"/>
        <v>#NAME?</v>
      </c>
      <c r="GX9" s="3" t="e">
        <f t="shared" ca="1" si="32"/>
        <v>#NAME?</v>
      </c>
      <c r="GY9" s="3" t="e">
        <f t="shared" ca="1" si="33"/>
        <v>#NAME?</v>
      </c>
      <c r="GZ9" s="3" t="e">
        <f t="shared" ca="1" si="34"/>
        <v>#NAME?</v>
      </c>
      <c r="HA9" s="3" t="e">
        <f t="shared" ca="1" si="35"/>
        <v>#NAME?</v>
      </c>
      <c r="HB9" s="3">
        <f t="shared" si="42"/>
        <v>865.07881604938132</v>
      </c>
      <c r="HD9" s="17">
        <f>$D$9</f>
        <v>3.71</v>
      </c>
      <c r="HE9" s="23" t="e">
        <f t="shared" ca="1" si="36"/>
        <v>#NAME?</v>
      </c>
      <c r="HF9" s="23" t="e">
        <f t="shared" ca="1" si="36"/>
        <v>#NAME?</v>
      </c>
      <c r="HG9" s="23" t="e">
        <f t="shared" ca="1" si="36"/>
        <v>#NAME?</v>
      </c>
      <c r="HH9" s="23" t="e">
        <f t="shared" ca="1" si="36"/>
        <v>#NAME?</v>
      </c>
      <c r="HI9" s="23" t="e">
        <f t="shared" ca="1" si="36"/>
        <v>#NAME?</v>
      </c>
      <c r="HJ9" s="23" t="e">
        <f t="shared" ca="1" si="36"/>
        <v>#NAME?</v>
      </c>
      <c r="HK9" s="23" t="e">
        <f t="shared" ca="1" si="36"/>
        <v>#NAME?</v>
      </c>
      <c r="HL9" s="23" t="e">
        <f t="shared" ca="1" si="36"/>
        <v>#NAME?</v>
      </c>
      <c r="HM9" s="23" t="e">
        <f t="shared" ca="1" si="36"/>
        <v>#NAME?</v>
      </c>
      <c r="HO9" s="17">
        <f>$D$9</f>
        <v>3.71</v>
      </c>
      <c r="HP9" s="24" t="e">
        <f t="shared" ca="1" si="43"/>
        <v>#NAME?</v>
      </c>
      <c r="HQ9" s="24" t="e">
        <f t="shared" ca="1" si="44"/>
        <v>#NAME?</v>
      </c>
      <c r="HR9" s="24" t="e">
        <f t="shared" ca="1" si="45"/>
        <v>#NAME?</v>
      </c>
      <c r="HS9" s="24" t="e">
        <f t="shared" ca="1" si="46"/>
        <v>#NAME?</v>
      </c>
      <c r="HT9" s="24" t="e">
        <f t="shared" ca="1" si="47"/>
        <v>#NAME?</v>
      </c>
      <c r="HU9" s="24" t="e">
        <f t="shared" ca="1" si="48"/>
        <v>#NAME?</v>
      </c>
      <c r="HV9" s="24" t="e">
        <f t="shared" ca="1" si="49"/>
        <v>#NAME?</v>
      </c>
      <c r="HW9" s="24" t="e">
        <f t="shared" ca="1" si="50"/>
        <v>#NAME?</v>
      </c>
      <c r="HX9" s="24" t="e">
        <f t="shared" ca="1" si="51"/>
        <v>#NAME?</v>
      </c>
      <c r="HZ9" s="17">
        <f>$D$9</f>
        <v>3.71</v>
      </c>
      <c r="IA9" s="24" t="e">
        <f t="shared" ca="1" si="37"/>
        <v>#NAME?</v>
      </c>
      <c r="IB9" s="24" t="e">
        <f t="shared" ca="1" si="37"/>
        <v>#NAME?</v>
      </c>
      <c r="IC9" s="24" t="e">
        <f t="shared" ca="1" si="37"/>
        <v>#NAME?</v>
      </c>
      <c r="ID9" s="24" t="e">
        <f t="shared" ca="1" si="37"/>
        <v>#NAME?</v>
      </c>
      <c r="IE9" s="24" t="e">
        <f t="shared" ca="1" si="37"/>
        <v>#NAME?</v>
      </c>
      <c r="IF9" s="24" t="e">
        <f t="shared" ca="1" si="37"/>
        <v>#NAME?</v>
      </c>
      <c r="IG9" s="24" t="e">
        <f t="shared" ca="1" si="37"/>
        <v>#NAME?</v>
      </c>
      <c r="IH9" s="24" t="e">
        <f t="shared" ca="1" si="37"/>
        <v>#NAME?</v>
      </c>
      <c r="II9" s="24" t="e">
        <f t="shared" ca="1" si="37"/>
        <v>#NAME?</v>
      </c>
      <c r="IK9" s="17">
        <f>$D$9</f>
        <v>3.71</v>
      </c>
      <c r="IL9" s="24" t="e">
        <f t="shared" ca="1" si="52"/>
        <v>#NAME?</v>
      </c>
      <c r="IM9" s="24" t="e">
        <f t="shared" ca="1" si="38"/>
        <v>#NAME?</v>
      </c>
      <c r="IN9" s="24" t="e">
        <f t="shared" ca="1" si="38"/>
        <v>#NAME?</v>
      </c>
      <c r="IO9" s="24" t="e">
        <f t="shared" ca="1" si="38"/>
        <v>#NAME?</v>
      </c>
      <c r="IP9" s="24" t="e">
        <f t="shared" ca="1" si="38"/>
        <v>#NAME?</v>
      </c>
      <c r="IQ9" s="24" t="e">
        <f t="shared" ca="1" si="38"/>
        <v>#NAME?</v>
      </c>
      <c r="IR9" s="24" t="e">
        <f t="shared" ca="1" si="38"/>
        <v>#NAME?</v>
      </c>
      <c r="IS9" s="24" t="e">
        <f t="shared" ca="1" si="38"/>
        <v>#NAME?</v>
      </c>
      <c r="IT9" s="24" t="e">
        <f t="shared" ca="1" si="38"/>
        <v>#NAME?</v>
      </c>
      <c r="IV9" s="17">
        <f>$D$9</f>
        <v>3.71</v>
      </c>
      <c r="IW9" s="24">
        <f t="shared" ca="1" si="53"/>
        <v>0</v>
      </c>
      <c r="IX9" s="24">
        <f t="shared" ca="1" si="39"/>
        <v>0</v>
      </c>
      <c r="IY9" s="24">
        <f t="shared" ca="1" si="39"/>
        <v>0</v>
      </c>
      <c r="IZ9" s="24">
        <f t="shared" ca="1" si="39"/>
        <v>0</v>
      </c>
      <c r="JA9" s="24">
        <f t="shared" ca="1" si="39"/>
        <v>0</v>
      </c>
      <c r="JB9" s="24">
        <f t="shared" ca="1" si="39"/>
        <v>0</v>
      </c>
      <c r="JC9" s="24">
        <f t="shared" ca="1" si="39"/>
        <v>0</v>
      </c>
      <c r="JD9" s="24">
        <f t="shared" ca="1" si="39"/>
        <v>0</v>
      </c>
      <c r="JE9" s="24">
        <f t="shared" ca="1" si="39"/>
        <v>0</v>
      </c>
    </row>
    <row r="10" spans="1:265" ht="15">
      <c r="A10" s="33">
        <f>COUNT($D$6:D10)/$B$4*$B$1</f>
        <v>5</v>
      </c>
      <c r="B10" s="3">
        <f t="shared" si="40"/>
        <v>5</v>
      </c>
      <c r="C10" s="3">
        <f>'xMODELO DE 9o. GRADO'!C10</f>
        <v>5.27</v>
      </c>
      <c r="D10" s="4">
        <f>'xMODELO DE 9o. GRADO'!D10</f>
        <v>5.27</v>
      </c>
      <c r="E10" s="43">
        <f>'xMODELO DE 9o. GRADO'!E10</f>
        <v>207.79</v>
      </c>
      <c r="F10" s="20" t="e">
        <f t="shared" ca="1" si="13"/>
        <v>#NAME?</v>
      </c>
      <c r="G10" s="20" t="e">
        <f t="shared" ca="1" si="14"/>
        <v>#NAME?</v>
      </c>
      <c r="H10" s="20" t="e">
        <f t="shared" ca="1" si="15"/>
        <v>#NAME?</v>
      </c>
      <c r="I10" s="20" t="e">
        <f t="shared" ca="1" si="16"/>
        <v>#NAME?</v>
      </c>
      <c r="J10" s="20" t="e">
        <f t="shared" ca="1" si="17"/>
        <v>#NAME?</v>
      </c>
      <c r="K10" s="20" t="e">
        <f t="shared" ca="1" si="18"/>
        <v>#NAME?</v>
      </c>
      <c r="L10" s="20" t="e">
        <f t="shared" ca="1" si="19"/>
        <v>#NAME?</v>
      </c>
      <c r="M10" s="20" t="e">
        <f t="shared" ca="1" si="20"/>
        <v>#NAME?</v>
      </c>
      <c r="N10" s="20" t="e">
        <f t="shared" ca="1" si="21"/>
        <v>#NAME?</v>
      </c>
      <c r="P10" s="21">
        <f t="shared" si="22"/>
        <v>9830850094570.2168</v>
      </c>
      <c r="Q10" s="21">
        <f t="shared" si="22"/>
        <v>1865436450582.584</v>
      </c>
      <c r="R10" s="21">
        <f t="shared" si="22"/>
        <v>353972761021.36322</v>
      </c>
      <c r="S10" s="21">
        <f t="shared" si="22"/>
        <v>67167506835.173286</v>
      </c>
      <c r="T10" s="21">
        <f t="shared" si="22"/>
        <v>12745257463.979753</v>
      </c>
      <c r="U10" s="21">
        <f t="shared" si="22"/>
        <v>2418454926.7513762</v>
      </c>
      <c r="V10" s="21">
        <f t="shared" si="22"/>
        <v>458909853.27350599</v>
      </c>
      <c r="W10" s="21">
        <f t="shared" si="22"/>
        <v>87079668.552847445</v>
      </c>
      <c r="X10" s="21">
        <f t="shared" si="22"/>
        <v>16523656.271887561</v>
      </c>
      <c r="Y10" s="21">
        <f t="shared" si="22"/>
        <v>3135418.6474169949</v>
      </c>
      <c r="Z10" s="21">
        <f t="shared" si="22"/>
        <v>594956.10007912619</v>
      </c>
      <c r="AA10" s="21">
        <f t="shared" si="22"/>
        <v>112894.89565068808</v>
      </c>
      <c r="AB10" s="21">
        <f t="shared" si="22"/>
        <v>21422.181337891481</v>
      </c>
      <c r="AC10" s="21">
        <f t="shared" si="22"/>
        <v>4064.9300451406984</v>
      </c>
      <c r="AD10" s="21">
        <f t="shared" si="22"/>
        <v>771.33397440999977</v>
      </c>
      <c r="AE10" s="21">
        <f t="shared" si="22"/>
        <v>146.36318299999996</v>
      </c>
      <c r="AF10" s="21">
        <f t="shared" si="23"/>
        <v>27.772899999999996</v>
      </c>
      <c r="AG10" s="32">
        <f t="shared" si="41"/>
        <v>5.27</v>
      </c>
      <c r="AH10" s="21">
        <f t="shared" si="24"/>
        <v>1</v>
      </c>
      <c r="AI10" s="22"/>
      <c r="AJ10" s="3">
        <f t="shared" si="25"/>
        <v>651508640.7467773</v>
      </c>
      <c r="AK10" s="3">
        <f t="shared" si="25"/>
        <v>123625928.03544162</v>
      </c>
      <c r="AL10" s="3">
        <f t="shared" si="25"/>
        <v>23458430.367256474</v>
      </c>
      <c r="AM10" s="3">
        <f t="shared" si="25"/>
        <v>4451315.0602004705</v>
      </c>
      <c r="AN10" s="3">
        <f t="shared" si="25"/>
        <v>844651.81407978572</v>
      </c>
      <c r="AO10" s="3">
        <f t="shared" si="25"/>
        <v>160275.48654265385</v>
      </c>
      <c r="AP10" s="3">
        <f t="shared" si="25"/>
        <v>30412.805795569991</v>
      </c>
      <c r="AQ10" s="3">
        <f t="shared" si="25"/>
        <v>5770.9308909999991</v>
      </c>
      <c r="AR10" s="3">
        <f t="shared" si="25"/>
        <v>1095.0532999999998</v>
      </c>
      <c r="AS10" s="3">
        <f t="shared" si="26"/>
        <v>207.79</v>
      </c>
      <c r="AU10" s="15">
        <f>$T$5</f>
        <v>5205356717112959</v>
      </c>
      <c r="AV10" s="15">
        <f>$U$5</f>
        <v>400973549837708.37</v>
      </c>
      <c r="AW10" s="15">
        <f>$V$5</f>
        <v>30994934590644.156</v>
      </c>
      <c r="AX10" s="15">
        <f>$W$5</f>
        <v>2406244343464.2725</v>
      </c>
      <c r="AY10" s="15">
        <f>$X$5</f>
        <v>187816447980.88315</v>
      </c>
      <c r="AZ10" s="15">
        <f>$Y$5</f>
        <v>14760183492.256741</v>
      </c>
      <c r="BA10" s="15">
        <f>$Z$5</f>
        <v>1170162997.1963823</v>
      </c>
      <c r="BB10" s="15">
        <f>$AA$5</f>
        <v>93830989.372319713</v>
      </c>
      <c r="BC10" s="15">
        <f>$AB$5</f>
        <v>7638937.5101517597</v>
      </c>
      <c r="BD10" s="15">
        <f>$AC$5</f>
        <v>634977.71896427916</v>
      </c>
      <c r="BF10" s="54">
        <f>$AN$5</f>
        <v>173698875.35009778</v>
      </c>
      <c r="BG10" s="15">
        <f>$U$5</f>
        <v>400973549837708.37</v>
      </c>
      <c r="BH10" s="15">
        <f>$V$5</f>
        <v>30994934590644.156</v>
      </c>
      <c r="BI10" s="15">
        <f>$W$5</f>
        <v>2406244343464.2725</v>
      </c>
      <c r="BJ10" s="15">
        <f>$X$5</f>
        <v>187816447980.88315</v>
      </c>
      <c r="BK10" s="15">
        <f>$Y$5</f>
        <v>14760183492.256741</v>
      </c>
      <c r="BL10" s="15">
        <f>$Z$5</f>
        <v>1170162997.1963823</v>
      </c>
      <c r="BM10" s="15">
        <f>$AA$5</f>
        <v>93830989.372319713</v>
      </c>
      <c r="BN10" s="15">
        <f>$AB$5</f>
        <v>7638937.5101517597</v>
      </c>
      <c r="BO10" s="15">
        <f>$AC$5</f>
        <v>634977.71896427916</v>
      </c>
      <c r="BQ10" s="15">
        <f>$T$5</f>
        <v>5205356717112959</v>
      </c>
      <c r="BR10" s="54">
        <f>$AN$5</f>
        <v>173698875.35009778</v>
      </c>
      <c r="BS10" s="15">
        <f>$V$5</f>
        <v>30994934590644.156</v>
      </c>
      <c r="BT10" s="15">
        <f>$W$5</f>
        <v>2406244343464.2725</v>
      </c>
      <c r="BU10" s="15">
        <f>$X$5</f>
        <v>187816447980.88315</v>
      </c>
      <c r="BV10" s="15">
        <f>$Y$5</f>
        <v>14760183492.256741</v>
      </c>
      <c r="BW10" s="15">
        <f>$Z$5</f>
        <v>1170162997.1963823</v>
      </c>
      <c r="BX10" s="15">
        <f>$AA$5</f>
        <v>93830989.372319713</v>
      </c>
      <c r="BY10" s="15">
        <f>$AB$5</f>
        <v>7638937.5101517597</v>
      </c>
      <c r="BZ10" s="15">
        <f>$AC$5</f>
        <v>634977.71896427916</v>
      </c>
      <c r="CB10" s="15">
        <f>$T$5</f>
        <v>5205356717112959</v>
      </c>
      <c r="CC10" s="53">
        <f>$U$5</f>
        <v>400973549837708.37</v>
      </c>
      <c r="CD10" s="54">
        <f>$AN$5</f>
        <v>173698875.35009778</v>
      </c>
      <c r="CE10" s="15">
        <f>$W$5</f>
        <v>2406244343464.2725</v>
      </c>
      <c r="CF10" s="15">
        <f>$X$5</f>
        <v>187816447980.88315</v>
      </c>
      <c r="CG10" s="15">
        <f>$Y$5</f>
        <v>14760183492.256741</v>
      </c>
      <c r="CH10" s="15">
        <f>$Z$5</f>
        <v>1170162997.1963823</v>
      </c>
      <c r="CI10" s="15">
        <f>$AA$5</f>
        <v>93830989.372319713</v>
      </c>
      <c r="CJ10" s="15">
        <f>$AB$5</f>
        <v>7638937.5101517597</v>
      </c>
      <c r="CK10" s="15">
        <f>$AC$5</f>
        <v>634977.71896427916</v>
      </c>
      <c r="CM10" s="15">
        <f>$T$5</f>
        <v>5205356717112959</v>
      </c>
      <c r="CN10" s="15">
        <f>$U$5</f>
        <v>400973549837708.37</v>
      </c>
      <c r="CO10" s="15">
        <f>$V$5</f>
        <v>30994934590644.156</v>
      </c>
      <c r="CP10" s="54">
        <f>$AN$5</f>
        <v>173698875.35009778</v>
      </c>
      <c r="CQ10" s="15">
        <f>$X$5</f>
        <v>187816447980.88315</v>
      </c>
      <c r="CR10" s="15">
        <f>$Y$5</f>
        <v>14760183492.256741</v>
      </c>
      <c r="CS10" s="15">
        <f>$Z$5</f>
        <v>1170162997.1963823</v>
      </c>
      <c r="CT10" s="15">
        <f>$AA$5</f>
        <v>93830989.372319713</v>
      </c>
      <c r="CU10" s="15">
        <f>$AB$5</f>
        <v>7638937.5101517597</v>
      </c>
      <c r="CV10" s="15">
        <f>$AC$5</f>
        <v>634977.71896427916</v>
      </c>
      <c r="CX10" s="15">
        <f>$T$5</f>
        <v>5205356717112959</v>
      </c>
      <c r="CY10" s="15">
        <f>$U$5</f>
        <v>400973549837708.37</v>
      </c>
      <c r="CZ10" s="15">
        <f>$V$5</f>
        <v>30994934590644.156</v>
      </c>
      <c r="DA10" s="15">
        <f>$W$5</f>
        <v>2406244343464.2725</v>
      </c>
      <c r="DB10" s="54">
        <f>$AN$5</f>
        <v>173698875.35009778</v>
      </c>
      <c r="DC10" s="15">
        <f>$Y$5</f>
        <v>14760183492.256741</v>
      </c>
      <c r="DD10" s="15">
        <f>$Z$5</f>
        <v>1170162997.1963823</v>
      </c>
      <c r="DE10" s="15">
        <f>$AA$5</f>
        <v>93830989.372319713</v>
      </c>
      <c r="DF10" s="15">
        <f>$AB$5</f>
        <v>7638937.5101517597</v>
      </c>
      <c r="DG10" s="15">
        <f>$AC$5</f>
        <v>634977.71896427916</v>
      </c>
      <c r="DI10" s="15">
        <f>$T$5</f>
        <v>5205356717112959</v>
      </c>
      <c r="DJ10" s="15">
        <f>$U$5</f>
        <v>400973549837708.37</v>
      </c>
      <c r="DK10" s="15">
        <f>$V$5</f>
        <v>30994934590644.156</v>
      </c>
      <c r="DL10" s="15">
        <f>$W$5</f>
        <v>2406244343464.2725</v>
      </c>
      <c r="DM10" s="15">
        <f>$X$5</f>
        <v>187816447980.88315</v>
      </c>
      <c r="DN10" s="54">
        <f>$AN$5</f>
        <v>173698875.35009778</v>
      </c>
      <c r="DO10" s="15">
        <f>$Z$5</f>
        <v>1170162997.1963823</v>
      </c>
      <c r="DP10" s="15">
        <f>$AA$5</f>
        <v>93830989.372319713</v>
      </c>
      <c r="DQ10" s="15">
        <f>$AB$5</f>
        <v>7638937.5101517597</v>
      </c>
      <c r="DR10" s="15">
        <f>$AC$5</f>
        <v>634977.71896427916</v>
      </c>
      <c r="DT10" s="15">
        <f>$T$5</f>
        <v>5205356717112959</v>
      </c>
      <c r="DU10" s="15">
        <f>$U$5</f>
        <v>400973549837708.37</v>
      </c>
      <c r="DV10" s="15">
        <f>$V$5</f>
        <v>30994934590644.156</v>
      </c>
      <c r="DW10" s="15">
        <f>$W$5</f>
        <v>2406244343464.2725</v>
      </c>
      <c r="DX10" s="15">
        <f>$X$5</f>
        <v>187816447980.88315</v>
      </c>
      <c r="DY10" s="15">
        <f>$Y$5</f>
        <v>14760183492.256741</v>
      </c>
      <c r="DZ10" s="54">
        <f>$AN$5</f>
        <v>173698875.35009778</v>
      </c>
      <c r="EA10" s="15">
        <f>$AA$5</f>
        <v>93830989.372319713</v>
      </c>
      <c r="EB10" s="15">
        <f>$AB$5</f>
        <v>7638937.5101517597</v>
      </c>
      <c r="EC10" s="15">
        <f>$AC$5</f>
        <v>634977.71896427916</v>
      </c>
      <c r="EE10" s="15">
        <f>$T$5</f>
        <v>5205356717112959</v>
      </c>
      <c r="EF10" s="15">
        <f>$U$5</f>
        <v>400973549837708.37</v>
      </c>
      <c r="EG10" s="15">
        <f>$V$5</f>
        <v>30994934590644.156</v>
      </c>
      <c r="EH10" s="15">
        <f>$W$5</f>
        <v>2406244343464.2725</v>
      </c>
      <c r="EI10" s="15">
        <f>$X$5</f>
        <v>187816447980.88315</v>
      </c>
      <c r="EJ10" s="15">
        <f>$Y$5</f>
        <v>14760183492.256741</v>
      </c>
      <c r="EK10" s="15">
        <f>$Z$5</f>
        <v>1170162997.1963823</v>
      </c>
      <c r="EL10" s="54">
        <f>$AN$5</f>
        <v>173698875.35009778</v>
      </c>
      <c r="EM10" s="15">
        <f>$AB$5</f>
        <v>7638937.5101517597</v>
      </c>
      <c r="EN10" s="15">
        <f>$AC$5</f>
        <v>634977.71896427916</v>
      </c>
      <c r="EP10" s="15">
        <f>$T$5</f>
        <v>5205356717112959</v>
      </c>
      <c r="EQ10" s="15">
        <f>$U$5</f>
        <v>400973549837708.37</v>
      </c>
      <c r="ER10" s="15">
        <f>$V$5</f>
        <v>30994934590644.156</v>
      </c>
      <c r="ES10" s="15">
        <f>$W$5</f>
        <v>2406244343464.2725</v>
      </c>
      <c r="ET10" s="15">
        <f>$X$5</f>
        <v>187816447980.88315</v>
      </c>
      <c r="EU10" s="15">
        <f>$Y$5</f>
        <v>14760183492.256741</v>
      </c>
      <c r="EV10" s="15">
        <f>$Z$5</f>
        <v>1170162997.1963823</v>
      </c>
      <c r="EW10" s="15">
        <f>$AA$5</f>
        <v>93830989.372319713</v>
      </c>
      <c r="EX10" s="54">
        <f>$AN$5</f>
        <v>173698875.35009778</v>
      </c>
      <c r="EY10" s="15">
        <f>$AC$5</f>
        <v>634977.71896427916</v>
      </c>
      <c r="FA10" s="15">
        <f>$T$5</f>
        <v>5205356717112959</v>
      </c>
      <c r="FB10" s="15">
        <f>$U$5</f>
        <v>400973549837708.37</v>
      </c>
      <c r="FC10" s="15">
        <f>$V$5</f>
        <v>30994934590644.156</v>
      </c>
      <c r="FD10" s="15">
        <f>$W$5</f>
        <v>2406244343464.2725</v>
      </c>
      <c r="FE10" s="15">
        <f>$X$5</f>
        <v>187816447980.88315</v>
      </c>
      <c r="FF10" s="15">
        <f>$Y$5</f>
        <v>14760183492.256741</v>
      </c>
      <c r="FG10" s="15">
        <f>$Z$5</f>
        <v>1170162997.1963823</v>
      </c>
      <c r="FH10" s="15">
        <f>$AA$5</f>
        <v>93830989.372319713</v>
      </c>
      <c r="FI10" s="15">
        <f>$AB$5</f>
        <v>7638937.5101517597</v>
      </c>
      <c r="FJ10" s="54">
        <f>$AN$5</f>
        <v>173698875.35009778</v>
      </c>
      <c r="GJ10" s="3" t="e">
        <f ca="1">FC4/AW4</f>
        <v>#NAME?</v>
      </c>
      <c r="GM10" s="3" t="e">
        <f ca="1">EQ4/AV4</f>
        <v>#NAME?</v>
      </c>
      <c r="GP10" s="3" t="e">
        <f ca="1">EE4/AU4</f>
        <v>#NAME?</v>
      </c>
      <c r="GS10" s="3" t="e">
        <f t="shared" ca="1" si="27"/>
        <v>#NAME?</v>
      </c>
      <c r="GT10" s="3" t="e">
        <f t="shared" ca="1" si="28"/>
        <v>#NAME?</v>
      </c>
      <c r="GU10" s="3" t="e">
        <f t="shared" ca="1" si="29"/>
        <v>#NAME?</v>
      </c>
      <c r="GV10" s="3" t="e">
        <f t="shared" ca="1" si="30"/>
        <v>#NAME?</v>
      </c>
      <c r="GW10" s="3" t="e">
        <f t="shared" ca="1" si="31"/>
        <v>#NAME?</v>
      </c>
      <c r="GX10" s="3" t="e">
        <f t="shared" ca="1" si="32"/>
        <v>#NAME?</v>
      </c>
      <c r="GY10" s="3" t="e">
        <f t="shared" ca="1" si="33"/>
        <v>#NAME?</v>
      </c>
      <c r="GZ10" s="3" t="e">
        <f t="shared" ca="1" si="34"/>
        <v>#NAME?</v>
      </c>
      <c r="HA10" s="3" t="e">
        <f t="shared" ca="1" si="35"/>
        <v>#NAME?</v>
      </c>
      <c r="HB10" s="3">
        <f t="shared" si="42"/>
        <v>3.5637049382716328</v>
      </c>
      <c r="HD10" s="17">
        <f>$D$10</f>
        <v>5.27</v>
      </c>
      <c r="HE10" s="23" t="e">
        <f t="shared" ca="1" si="36"/>
        <v>#NAME?</v>
      </c>
      <c r="HF10" s="23" t="e">
        <f t="shared" ca="1" si="36"/>
        <v>#NAME?</v>
      </c>
      <c r="HG10" s="23" t="e">
        <f t="shared" ca="1" si="36"/>
        <v>#NAME?</v>
      </c>
      <c r="HH10" s="23" t="e">
        <f t="shared" ca="1" si="36"/>
        <v>#NAME?</v>
      </c>
      <c r="HI10" s="23" t="e">
        <f t="shared" ca="1" si="36"/>
        <v>#NAME?</v>
      </c>
      <c r="HJ10" s="23" t="e">
        <f t="shared" ca="1" si="36"/>
        <v>#NAME?</v>
      </c>
      <c r="HK10" s="23" t="e">
        <f t="shared" ca="1" si="36"/>
        <v>#NAME?</v>
      </c>
      <c r="HL10" s="23" t="e">
        <f t="shared" ca="1" si="36"/>
        <v>#NAME?</v>
      </c>
      <c r="HM10" s="23" t="e">
        <f t="shared" ca="1" si="36"/>
        <v>#NAME?</v>
      </c>
      <c r="HO10" s="17">
        <f>$D$10</f>
        <v>5.27</v>
      </c>
      <c r="HP10" s="24" t="e">
        <f t="shared" ca="1" si="43"/>
        <v>#NAME?</v>
      </c>
      <c r="HQ10" s="24" t="e">
        <f t="shared" ca="1" si="44"/>
        <v>#NAME?</v>
      </c>
      <c r="HR10" s="24" t="e">
        <f t="shared" ca="1" si="45"/>
        <v>#NAME?</v>
      </c>
      <c r="HS10" s="24" t="e">
        <f t="shared" ca="1" si="46"/>
        <v>#NAME?</v>
      </c>
      <c r="HT10" s="24" t="e">
        <f t="shared" ca="1" si="47"/>
        <v>#NAME?</v>
      </c>
      <c r="HU10" s="24" t="e">
        <f t="shared" ca="1" si="48"/>
        <v>#NAME?</v>
      </c>
      <c r="HV10" s="24" t="e">
        <f t="shared" ca="1" si="49"/>
        <v>#NAME?</v>
      </c>
      <c r="HW10" s="24" t="e">
        <f t="shared" ca="1" si="50"/>
        <v>#NAME?</v>
      </c>
      <c r="HX10" s="24" t="e">
        <f t="shared" ca="1" si="51"/>
        <v>#NAME?</v>
      </c>
      <c r="HZ10" s="17">
        <f>$D$10</f>
        <v>5.27</v>
      </c>
      <c r="IA10" s="24" t="e">
        <f t="shared" ca="1" si="37"/>
        <v>#NAME?</v>
      </c>
      <c r="IB10" s="24" t="e">
        <f t="shared" ca="1" si="37"/>
        <v>#NAME?</v>
      </c>
      <c r="IC10" s="24" t="e">
        <f t="shared" ca="1" si="37"/>
        <v>#NAME?</v>
      </c>
      <c r="ID10" s="24" t="e">
        <f t="shared" ca="1" si="37"/>
        <v>#NAME?</v>
      </c>
      <c r="IE10" s="24" t="e">
        <f t="shared" ca="1" si="37"/>
        <v>#NAME?</v>
      </c>
      <c r="IF10" s="24" t="e">
        <f t="shared" ca="1" si="37"/>
        <v>#NAME?</v>
      </c>
      <c r="IG10" s="24" t="e">
        <f t="shared" ca="1" si="37"/>
        <v>#NAME?</v>
      </c>
      <c r="IH10" s="24" t="e">
        <f t="shared" ca="1" si="37"/>
        <v>#NAME?</v>
      </c>
      <c r="II10" s="24" t="e">
        <f t="shared" ca="1" si="37"/>
        <v>#NAME?</v>
      </c>
      <c r="IK10" s="17">
        <f>$D$10</f>
        <v>5.27</v>
      </c>
      <c r="IL10" s="24" t="e">
        <f t="shared" ca="1" si="52"/>
        <v>#NAME?</v>
      </c>
      <c r="IM10" s="24" t="e">
        <f t="shared" ca="1" si="38"/>
        <v>#NAME?</v>
      </c>
      <c r="IN10" s="24" t="e">
        <f t="shared" ca="1" si="38"/>
        <v>#NAME?</v>
      </c>
      <c r="IO10" s="24" t="e">
        <f t="shared" ca="1" si="38"/>
        <v>#NAME?</v>
      </c>
      <c r="IP10" s="24" t="e">
        <f t="shared" ca="1" si="38"/>
        <v>#NAME?</v>
      </c>
      <c r="IQ10" s="24" t="e">
        <f t="shared" ca="1" si="38"/>
        <v>#NAME?</v>
      </c>
      <c r="IR10" s="24" t="e">
        <f t="shared" ca="1" si="38"/>
        <v>#NAME?</v>
      </c>
      <c r="IS10" s="24" t="e">
        <f t="shared" ca="1" si="38"/>
        <v>#NAME?</v>
      </c>
      <c r="IT10" s="24" t="e">
        <f t="shared" ca="1" si="38"/>
        <v>#NAME?</v>
      </c>
      <c r="IV10" s="17">
        <f>$D$10</f>
        <v>5.27</v>
      </c>
      <c r="IW10" s="24">
        <f t="shared" ca="1" si="53"/>
        <v>0</v>
      </c>
      <c r="IX10" s="24">
        <f t="shared" ca="1" si="39"/>
        <v>0</v>
      </c>
      <c r="IY10" s="24">
        <f t="shared" ca="1" si="39"/>
        <v>0</v>
      </c>
      <c r="IZ10" s="24">
        <f t="shared" ca="1" si="39"/>
        <v>0</v>
      </c>
      <c r="JA10" s="24">
        <f t="shared" ca="1" si="39"/>
        <v>0</v>
      </c>
      <c r="JB10" s="24">
        <f t="shared" ca="1" si="39"/>
        <v>0</v>
      </c>
      <c r="JC10" s="24">
        <f t="shared" ca="1" si="39"/>
        <v>0</v>
      </c>
      <c r="JD10" s="24">
        <f t="shared" ca="1" si="39"/>
        <v>0</v>
      </c>
      <c r="JE10" s="24">
        <f t="shared" ca="1" si="39"/>
        <v>0</v>
      </c>
    </row>
    <row r="11" spans="1:265" ht="15">
      <c r="A11" s="33">
        <f>COUNT($D$6:D11)/$B$4*$B$1</f>
        <v>6</v>
      </c>
      <c r="B11" s="3">
        <f t="shared" si="40"/>
        <v>6</v>
      </c>
      <c r="C11" s="3">
        <f>'xMODELO DE 9o. GRADO'!C11</f>
        <v>7.01</v>
      </c>
      <c r="D11" s="4">
        <f>'xMODELO DE 9o. GRADO'!D11</f>
        <v>7.01</v>
      </c>
      <c r="E11" s="43">
        <f>'xMODELO DE 9o. GRADO'!E11</f>
        <v>226.54</v>
      </c>
      <c r="F11" s="20" t="e">
        <f t="shared" ca="1" si="13"/>
        <v>#NAME?</v>
      </c>
      <c r="G11" s="20" t="e">
        <f t="shared" ca="1" si="14"/>
        <v>#NAME?</v>
      </c>
      <c r="H11" s="20" t="e">
        <f t="shared" ca="1" si="15"/>
        <v>#NAME?</v>
      </c>
      <c r="I11" s="20" t="e">
        <f t="shared" ca="1" si="16"/>
        <v>#NAME?</v>
      </c>
      <c r="J11" s="20" t="e">
        <f t="shared" ca="1" si="17"/>
        <v>#NAME?</v>
      </c>
      <c r="K11" s="20" t="e">
        <f t="shared" ca="1" si="18"/>
        <v>#NAME?</v>
      </c>
      <c r="L11" s="20" t="e">
        <f t="shared" ca="1" si="19"/>
        <v>#NAME?</v>
      </c>
      <c r="M11" s="20" t="e">
        <f t="shared" ca="1" si="20"/>
        <v>#NAME?</v>
      </c>
      <c r="N11" s="20" t="e">
        <f t="shared" ca="1" si="21"/>
        <v>#NAME?</v>
      </c>
      <c r="P11" s="21">
        <f t="shared" si="22"/>
        <v>1670799449112950</v>
      </c>
      <c r="Q11" s="21">
        <f t="shared" si="22"/>
        <v>238345142526811.72</v>
      </c>
      <c r="R11" s="21">
        <f t="shared" si="22"/>
        <v>34000733598689.262</v>
      </c>
      <c r="S11" s="21">
        <f t="shared" si="22"/>
        <v>4850318630340.8369</v>
      </c>
      <c r="T11" s="21">
        <f t="shared" si="22"/>
        <v>691914212602.11646</v>
      </c>
      <c r="U11" s="21">
        <f t="shared" si="22"/>
        <v>98703881968.918198</v>
      </c>
      <c r="V11" s="21">
        <f t="shared" si="22"/>
        <v>14080439653.19803</v>
      </c>
      <c r="W11" s="21">
        <f t="shared" si="22"/>
        <v>2008621919.1437991</v>
      </c>
      <c r="X11" s="21">
        <f t="shared" si="22"/>
        <v>286536650.37714684</v>
      </c>
      <c r="Y11" s="21">
        <f t="shared" si="22"/>
        <v>40875413.748523086</v>
      </c>
      <c r="Z11" s="21">
        <f t="shared" si="22"/>
        <v>5831014.8000746202</v>
      </c>
      <c r="AA11" s="21">
        <f t="shared" si="22"/>
        <v>831813.80885515269</v>
      </c>
      <c r="AB11" s="21">
        <f t="shared" si="22"/>
        <v>118661.02836735417</v>
      </c>
      <c r="AC11" s="21">
        <f t="shared" si="22"/>
        <v>16927.393490350096</v>
      </c>
      <c r="AD11" s="21">
        <f t="shared" si="22"/>
        <v>2414.7494280099995</v>
      </c>
      <c r="AE11" s="21">
        <f t="shared" si="22"/>
        <v>344.47210099999995</v>
      </c>
      <c r="AF11" s="21">
        <f t="shared" si="23"/>
        <v>49.140099999999997</v>
      </c>
      <c r="AG11" s="32">
        <f t="shared" si="41"/>
        <v>7.01</v>
      </c>
      <c r="AH11" s="21">
        <f t="shared" si="24"/>
        <v>1</v>
      </c>
      <c r="AI11" s="22"/>
      <c r="AJ11" s="3">
        <f t="shared" si="25"/>
        <v>9259916230.5904198</v>
      </c>
      <c r="AK11" s="3">
        <f t="shared" si="25"/>
        <v>1320958092.8089044</v>
      </c>
      <c r="AL11" s="3">
        <f t="shared" si="25"/>
        <v>188439100.25804627</v>
      </c>
      <c r="AM11" s="3">
        <f t="shared" si="25"/>
        <v>26881469.366340414</v>
      </c>
      <c r="AN11" s="3">
        <f t="shared" si="25"/>
        <v>3834731.7213039105</v>
      </c>
      <c r="AO11" s="3">
        <f t="shared" si="25"/>
        <v>547037.33542138524</v>
      </c>
      <c r="AP11" s="3">
        <f t="shared" si="25"/>
        <v>78036.70976053999</v>
      </c>
      <c r="AQ11" s="3">
        <f t="shared" si="25"/>
        <v>11132.198253999999</v>
      </c>
      <c r="AR11" s="3">
        <f t="shared" si="25"/>
        <v>1588.0454</v>
      </c>
      <c r="AS11" s="3">
        <f t="shared" si="26"/>
        <v>226.54</v>
      </c>
      <c r="AU11" s="15">
        <f>$S$5</f>
        <v>6.7765612705354272E+16</v>
      </c>
      <c r="AV11" s="15">
        <f>$T$5</f>
        <v>5205356717112959</v>
      </c>
      <c r="AW11" s="15">
        <f>$U$5</f>
        <v>400973549837708.37</v>
      </c>
      <c r="AX11" s="15">
        <f>$V$5</f>
        <v>30994934590644.156</v>
      </c>
      <c r="AY11" s="15">
        <f>$W$5</f>
        <v>2406244343464.2725</v>
      </c>
      <c r="AZ11" s="15">
        <f>$X$5</f>
        <v>187816447980.88315</v>
      </c>
      <c r="BA11" s="15">
        <f>$Y$5</f>
        <v>14760183492.256741</v>
      </c>
      <c r="BB11" s="15">
        <f>$Z$5</f>
        <v>1170162997.1963823</v>
      </c>
      <c r="BC11" s="15">
        <f>$AA$5</f>
        <v>93830989.372319713</v>
      </c>
      <c r="BD11" s="15">
        <f>$AB$5</f>
        <v>7638937.5101517597</v>
      </c>
      <c r="BF11" s="54">
        <f>$AM$5</f>
        <v>2109943608.3624721</v>
      </c>
      <c r="BG11" s="15">
        <f>$T$5</f>
        <v>5205356717112959</v>
      </c>
      <c r="BH11" s="15">
        <f>$U$5</f>
        <v>400973549837708.37</v>
      </c>
      <c r="BI11" s="15">
        <f>$V$5</f>
        <v>30994934590644.156</v>
      </c>
      <c r="BJ11" s="15">
        <f>$W$5</f>
        <v>2406244343464.2725</v>
      </c>
      <c r="BK11" s="15">
        <f>$X$5</f>
        <v>187816447980.88315</v>
      </c>
      <c r="BL11" s="15">
        <f>$Y$5</f>
        <v>14760183492.256741</v>
      </c>
      <c r="BM11" s="15">
        <f>$Z$5</f>
        <v>1170162997.1963823</v>
      </c>
      <c r="BN11" s="15">
        <f>$AA$5</f>
        <v>93830989.372319713</v>
      </c>
      <c r="BO11" s="15">
        <f>$AB$5</f>
        <v>7638937.5101517597</v>
      </c>
      <c r="BQ11" s="15">
        <f>$S$5</f>
        <v>6.7765612705354272E+16</v>
      </c>
      <c r="BR11" s="54">
        <f>$AM$5</f>
        <v>2109943608.3624721</v>
      </c>
      <c r="BS11" s="15">
        <f>$U$5</f>
        <v>400973549837708.37</v>
      </c>
      <c r="BT11" s="15">
        <f>$V$5</f>
        <v>30994934590644.156</v>
      </c>
      <c r="BU11" s="15">
        <f>$W$5</f>
        <v>2406244343464.2725</v>
      </c>
      <c r="BV11" s="15">
        <f>$X$5</f>
        <v>187816447980.88315</v>
      </c>
      <c r="BW11" s="15">
        <f>$Y$5</f>
        <v>14760183492.256741</v>
      </c>
      <c r="BX11" s="15">
        <f>$Z$5</f>
        <v>1170162997.1963823</v>
      </c>
      <c r="BY11" s="15">
        <f>$AA$5</f>
        <v>93830989.372319713</v>
      </c>
      <c r="BZ11" s="15">
        <f>$AB$5</f>
        <v>7638937.5101517597</v>
      </c>
      <c r="CB11" s="15">
        <f>$S$5</f>
        <v>6.7765612705354272E+16</v>
      </c>
      <c r="CC11" s="53">
        <f>$T$5</f>
        <v>5205356717112959</v>
      </c>
      <c r="CD11" s="54">
        <f>$AM$5</f>
        <v>2109943608.3624721</v>
      </c>
      <c r="CE11" s="15">
        <f>$V$5</f>
        <v>30994934590644.156</v>
      </c>
      <c r="CF11" s="15">
        <f>$W$5</f>
        <v>2406244343464.2725</v>
      </c>
      <c r="CG11" s="15">
        <f>$X$5</f>
        <v>187816447980.88315</v>
      </c>
      <c r="CH11" s="15">
        <f>$Y$5</f>
        <v>14760183492.256741</v>
      </c>
      <c r="CI11" s="15">
        <f>$Z$5</f>
        <v>1170162997.1963823</v>
      </c>
      <c r="CJ11" s="15">
        <f>$AA$5</f>
        <v>93830989.372319713</v>
      </c>
      <c r="CK11" s="15">
        <f>$AB$5</f>
        <v>7638937.5101517597</v>
      </c>
      <c r="CM11" s="15">
        <f>$S$5</f>
        <v>6.7765612705354272E+16</v>
      </c>
      <c r="CN11" s="15">
        <f>$T$5</f>
        <v>5205356717112959</v>
      </c>
      <c r="CO11" s="15">
        <f>$U$5</f>
        <v>400973549837708.37</v>
      </c>
      <c r="CP11" s="54">
        <f>$AM$5</f>
        <v>2109943608.3624721</v>
      </c>
      <c r="CQ11" s="15">
        <f>$W$5</f>
        <v>2406244343464.2725</v>
      </c>
      <c r="CR11" s="15">
        <f>$X$5</f>
        <v>187816447980.88315</v>
      </c>
      <c r="CS11" s="15">
        <f>$Y$5</f>
        <v>14760183492.256741</v>
      </c>
      <c r="CT11" s="15">
        <f>$Z$5</f>
        <v>1170162997.1963823</v>
      </c>
      <c r="CU11" s="15">
        <f>$AA$5</f>
        <v>93830989.372319713</v>
      </c>
      <c r="CV11" s="15">
        <f>$AB$5</f>
        <v>7638937.5101517597</v>
      </c>
      <c r="CX11" s="15">
        <f>$S$5</f>
        <v>6.7765612705354272E+16</v>
      </c>
      <c r="CY11" s="15">
        <f>$T$5</f>
        <v>5205356717112959</v>
      </c>
      <c r="CZ11" s="15">
        <f>$U$5</f>
        <v>400973549837708.37</v>
      </c>
      <c r="DA11" s="15">
        <f>$V$5</f>
        <v>30994934590644.156</v>
      </c>
      <c r="DB11" s="54">
        <f>$AM$5</f>
        <v>2109943608.3624721</v>
      </c>
      <c r="DC11" s="15">
        <f>$X$5</f>
        <v>187816447980.88315</v>
      </c>
      <c r="DD11" s="15">
        <f>$Y$5</f>
        <v>14760183492.256741</v>
      </c>
      <c r="DE11" s="15">
        <f>$Z$5</f>
        <v>1170162997.1963823</v>
      </c>
      <c r="DF11" s="15">
        <f>$AA$5</f>
        <v>93830989.372319713</v>
      </c>
      <c r="DG11" s="15">
        <f>$AB$5</f>
        <v>7638937.5101517597</v>
      </c>
      <c r="DI11" s="15">
        <f>$S$5</f>
        <v>6.7765612705354272E+16</v>
      </c>
      <c r="DJ11" s="15">
        <f>$T$5</f>
        <v>5205356717112959</v>
      </c>
      <c r="DK11" s="15">
        <f>$U$5</f>
        <v>400973549837708.37</v>
      </c>
      <c r="DL11" s="15">
        <f>$V$5</f>
        <v>30994934590644.156</v>
      </c>
      <c r="DM11" s="15">
        <f>$W$5</f>
        <v>2406244343464.2725</v>
      </c>
      <c r="DN11" s="54">
        <f>$AM$5</f>
        <v>2109943608.3624721</v>
      </c>
      <c r="DO11" s="15">
        <f>$Y$5</f>
        <v>14760183492.256741</v>
      </c>
      <c r="DP11" s="15">
        <f>$Z$5</f>
        <v>1170162997.1963823</v>
      </c>
      <c r="DQ11" s="15">
        <f>$AA$5</f>
        <v>93830989.372319713</v>
      </c>
      <c r="DR11" s="15">
        <f>$AB$5</f>
        <v>7638937.5101517597</v>
      </c>
      <c r="DT11" s="15">
        <f>$S$5</f>
        <v>6.7765612705354272E+16</v>
      </c>
      <c r="DU11" s="15">
        <f>$T$5</f>
        <v>5205356717112959</v>
      </c>
      <c r="DV11" s="15">
        <f>$U$5</f>
        <v>400973549837708.37</v>
      </c>
      <c r="DW11" s="15">
        <f>$V$5</f>
        <v>30994934590644.156</v>
      </c>
      <c r="DX11" s="15">
        <f>$W$5</f>
        <v>2406244343464.2725</v>
      </c>
      <c r="DY11" s="15">
        <f>$X$5</f>
        <v>187816447980.88315</v>
      </c>
      <c r="DZ11" s="54">
        <f>$AM$5</f>
        <v>2109943608.3624721</v>
      </c>
      <c r="EA11" s="15">
        <f>$Z$5</f>
        <v>1170162997.1963823</v>
      </c>
      <c r="EB11" s="15">
        <f>$AA$5</f>
        <v>93830989.372319713</v>
      </c>
      <c r="EC11" s="15">
        <f>$AB$5</f>
        <v>7638937.5101517597</v>
      </c>
      <c r="EE11" s="15">
        <f>$S$5</f>
        <v>6.7765612705354272E+16</v>
      </c>
      <c r="EF11" s="15">
        <f>$T$5</f>
        <v>5205356717112959</v>
      </c>
      <c r="EG11" s="15">
        <f>$U$5</f>
        <v>400973549837708.37</v>
      </c>
      <c r="EH11" s="15">
        <f>$V$5</f>
        <v>30994934590644.156</v>
      </c>
      <c r="EI11" s="15">
        <f>$W$5</f>
        <v>2406244343464.2725</v>
      </c>
      <c r="EJ11" s="15">
        <f>$X$5</f>
        <v>187816447980.88315</v>
      </c>
      <c r="EK11" s="15">
        <f>$Y$5</f>
        <v>14760183492.256741</v>
      </c>
      <c r="EL11" s="54">
        <f>$AM$5</f>
        <v>2109943608.3624721</v>
      </c>
      <c r="EM11" s="15">
        <f>$AA$5</f>
        <v>93830989.372319713</v>
      </c>
      <c r="EN11" s="15">
        <f>$AB$5</f>
        <v>7638937.5101517597</v>
      </c>
      <c r="EP11" s="15">
        <f>$S$5</f>
        <v>6.7765612705354272E+16</v>
      </c>
      <c r="EQ11" s="15">
        <f>$T$5</f>
        <v>5205356717112959</v>
      </c>
      <c r="ER11" s="15">
        <f>$U$5</f>
        <v>400973549837708.37</v>
      </c>
      <c r="ES11" s="15">
        <f>$V$5</f>
        <v>30994934590644.156</v>
      </c>
      <c r="ET11" s="15">
        <f>$W$5</f>
        <v>2406244343464.2725</v>
      </c>
      <c r="EU11" s="15">
        <f>$X$5</f>
        <v>187816447980.88315</v>
      </c>
      <c r="EV11" s="15">
        <f>$Y$5</f>
        <v>14760183492.256741</v>
      </c>
      <c r="EW11" s="15">
        <f>$Z$5</f>
        <v>1170162997.1963823</v>
      </c>
      <c r="EX11" s="54">
        <f>$AM$5</f>
        <v>2109943608.3624721</v>
      </c>
      <c r="EY11" s="15">
        <f>$AB$5</f>
        <v>7638937.5101517597</v>
      </c>
      <c r="FA11" s="15">
        <f>$S$5</f>
        <v>6.7765612705354272E+16</v>
      </c>
      <c r="FB11" s="15">
        <f>$T$5</f>
        <v>5205356717112959</v>
      </c>
      <c r="FC11" s="15">
        <f>$U$5</f>
        <v>400973549837708.37</v>
      </c>
      <c r="FD11" s="15">
        <f>$V$5</f>
        <v>30994934590644.156</v>
      </c>
      <c r="FE11" s="15">
        <f>$W$5</f>
        <v>2406244343464.2725</v>
      </c>
      <c r="FF11" s="15">
        <f>$X$5</f>
        <v>187816447980.88315</v>
      </c>
      <c r="FG11" s="15">
        <f>$Y$5</f>
        <v>14760183492.256741</v>
      </c>
      <c r="FH11" s="15">
        <f>$Z$5</f>
        <v>1170162997.1963823</v>
      </c>
      <c r="FI11" s="15">
        <f>$AA$5</f>
        <v>93830989.372319713</v>
      </c>
      <c r="FJ11" s="54">
        <f>$AM$5</f>
        <v>2109943608.3624721</v>
      </c>
      <c r="FQ11" s="6"/>
      <c r="GM11" s="3" t="e">
        <f ca="1">FB4/AV4</f>
        <v>#NAME?</v>
      </c>
      <c r="GP11" s="3" t="e">
        <f ca="1">EP4/AU4</f>
        <v>#NAME?</v>
      </c>
      <c r="GS11" s="3" t="e">
        <f t="shared" ca="1" si="27"/>
        <v>#NAME?</v>
      </c>
      <c r="GT11" s="3" t="e">
        <f t="shared" ca="1" si="28"/>
        <v>#NAME?</v>
      </c>
      <c r="GU11" s="3" t="e">
        <f t="shared" ca="1" si="29"/>
        <v>#NAME?</v>
      </c>
      <c r="GV11" s="3" t="e">
        <f t="shared" ca="1" si="30"/>
        <v>#NAME?</v>
      </c>
      <c r="GW11" s="3" t="e">
        <f t="shared" ca="1" si="31"/>
        <v>#NAME?</v>
      </c>
      <c r="GX11" s="3" t="e">
        <f t="shared" ca="1" si="32"/>
        <v>#NAME?</v>
      </c>
      <c r="GY11" s="3" t="e">
        <f t="shared" ca="1" si="33"/>
        <v>#NAME?</v>
      </c>
      <c r="GZ11" s="3" t="e">
        <f t="shared" ca="1" si="34"/>
        <v>#NAME?</v>
      </c>
      <c r="HA11" s="3" t="e">
        <f t="shared" ca="1" si="35"/>
        <v>#NAME?</v>
      </c>
      <c r="HB11" s="3">
        <f t="shared" si="42"/>
        <v>425.91787160493857</v>
      </c>
      <c r="HD11" s="17">
        <f>$D$11</f>
        <v>7.01</v>
      </c>
      <c r="HE11" s="23" t="e">
        <f t="shared" ca="1" si="36"/>
        <v>#NAME?</v>
      </c>
      <c r="HF11" s="23" t="e">
        <f t="shared" ca="1" si="36"/>
        <v>#NAME?</v>
      </c>
      <c r="HG11" s="23" t="e">
        <f t="shared" ca="1" si="36"/>
        <v>#NAME?</v>
      </c>
      <c r="HH11" s="23" t="e">
        <f t="shared" ca="1" si="36"/>
        <v>#NAME?</v>
      </c>
      <c r="HI11" s="23" t="e">
        <f t="shared" ca="1" si="36"/>
        <v>#NAME?</v>
      </c>
      <c r="HJ11" s="23" t="e">
        <f t="shared" ca="1" si="36"/>
        <v>#NAME?</v>
      </c>
      <c r="HK11" s="23" t="e">
        <f t="shared" ca="1" si="36"/>
        <v>#NAME?</v>
      </c>
      <c r="HL11" s="23" t="e">
        <f t="shared" ca="1" si="36"/>
        <v>#NAME?</v>
      </c>
      <c r="HM11" s="23" t="e">
        <f t="shared" ca="1" si="36"/>
        <v>#NAME?</v>
      </c>
      <c r="HO11" s="17">
        <f>$D$11</f>
        <v>7.01</v>
      </c>
      <c r="HP11" s="24" t="e">
        <f t="shared" ca="1" si="43"/>
        <v>#NAME?</v>
      </c>
      <c r="HQ11" s="24" t="e">
        <f t="shared" ca="1" si="44"/>
        <v>#NAME?</v>
      </c>
      <c r="HR11" s="24" t="e">
        <f t="shared" ca="1" si="45"/>
        <v>#NAME?</v>
      </c>
      <c r="HS11" s="24" t="e">
        <f t="shared" ca="1" si="46"/>
        <v>#NAME?</v>
      </c>
      <c r="HT11" s="24" t="e">
        <f t="shared" ca="1" si="47"/>
        <v>#NAME?</v>
      </c>
      <c r="HU11" s="24" t="e">
        <f t="shared" ca="1" si="48"/>
        <v>#NAME?</v>
      </c>
      <c r="HV11" s="24" t="e">
        <f t="shared" ca="1" si="49"/>
        <v>#NAME?</v>
      </c>
      <c r="HW11" s="24" t="e">
        <f t="shared" ca="1" si="50"/>
        <v>#NAME?</v>
      </c>
      <c r="HX11" s="24" t="e">
        <f t="shared" ca="1" si="51"/>
        <v>#NAME?</v>
      </c>
      <c r="HZ11" s="17">
        <f>$D$11</f>
        <v>7.01</v>
      </c>
      <c r="IA11" s="24" t="e">
        <f t="shared" ca="1" si="37"/>
        <v>#NAME?</v>
      </c>
      <c r="IB11" s="24" t="e">
        <f t="shared" ca="1" si="37"/>
        <v>#NAME?</v>
      </c>
      <c r="IC11" s="24" t="e">
        <f t="shared" ca="1" si="37"/>
        <v>#NAME?</v>
      </c>
      <c r="ID11" s="24" t="e">
        <f t="shared" ca="1" si="37"/>
        <v>#NAME?</v>
      </c>
      <c r="IE11" s="24" t="e">
        <f t="shared" ca="1" si="37"/>
        <v>#NAME?</v>
      </c>
      <c r="IF11" s="24" t="e">
        <f t="shared" ca="1" si="37"/>
        <v>#NAME?</v>
      </c>
      <c r="IG11" s="24" t="e">
        <f t="shared" ca="1" si="37"/>
        <v>#NAME?</v>
      </c>
      <c r="IH11" s="24" t="e">
        <f t="shared" ca="1" si="37"/>
        <v>#NAME?</v>
      </c>
      <c r="II11" s="24" t="e">
        <f t="shared" ca="1" si="37"/>
        <v>#NAME?</v>
      </c>
      <c r="IK11" s="17">
        <f>$D$11</f>
        <v>7.01</v>
      </c>
      <c r="IL11" s="24" t="e">
        <f t="shared" ca="1" si="52"/>
        <v>#NAME?</v>
      </c>
      <c r="IM11" s="24" t="e">
        <f t="shared" ca="1" si="38"/>
        <v>#NAME?</v>
      </c>
      <c r="IN11" s="24" t="e">
        <f t="shared" ca="1" si="38"/>
        <v>#NAME?</v>
      </c>
      <c r="IO11" s="24" t="e">
        <f t="shared" ca="1" si="38"/>
        <v>#NAME?</v>
      </c>
      <c r="IP11" s="24" t="e">
        <f t="shared" ca="1" si="38"/>
        <v>#NAME?</v>
      </c>
      <c r="IQ11" s="24" t="e">
        <f t="shared" ca="1" si="38"/>
        <v>#NAME?</v>
      </c>
      <c r="IR11" s="24" t="e">
        <f t="shared" ca="1" si="38"/>
        <v>#NAME?</v>
      </c>
      <c r="IS11" s="24" t="e">
        <f t="shared" ca="1" si="38"/>
        <v>#NAME?</v>
      </c>
      <c r="IT11" s="24" t="e">
        <f t="shared" ca="1" si="38"/>
        <v>#NAME?</v>
      </c>
      <c r="IV11" s="17">
        <f>$D$11</f>
        <v>7.01</v>
      </c>
      <c r="IW11" s="24">
        <f t="shared" ca="1" si="53"/>
        <v>0</v>
      </c>
      <c r="IX11" s="24">
        <f t="shared" ca="1" si="39"/>
        <v>0</v>
      </c>
      <c r="IY11" s="24">
        <f t="shared" ca="1" si="39"/>
        <v>0</v>
      </c>
      <c r="IZ11" s="24">
        <f t="shared" ca="1" si="39"/>
        <v>0</v>
      </c>
      <c r="JA11" s="24">
        <f t="shared" ca="1" si="39"/>
        <v>0</v>
      </c>
      <c r="JB11" s="24">
        <f t="shared" ca="1" si="39"/>
        <v>0</v>
      </c>
      <c r="JC11" s="24">
        <f t="shared" ca="1" si="39"/>
        <v>0</v>
      </c>
      <c r="JD11" s="24">
        <f t="shared" ca="1" si="39"/>
        <v>0</v>
      </c>
      <c r="JE11" s="24">
        <f t="shared" ca="1" si="39"/>
        <v>0</v>
      </c>
    </row>
    <row r="12" spans="1:265" ht="15">
      <c r="A12" s="33">
        <f>COUNT($D$6:D12)/$B$4*$B$1</f>
        <v>7</v>
      </c>
      <c r="B12" s="3">
        <f t="shared" si="40"/>
        <v>7</v>
      </c>
      <c r="C12" s="3">
        <f>'xMODELO DE 9o. GRADO'!C12</f>
        <v>8.9</v>
      </c>
      <c r="D12" s="4">
        <f>'xMODELO DE 9o. GRADO'!D12</f>
        <v>8.9</v>
      </c>
      <c r="E12" s="43">
        <f>'xMODELO DE 9o. GRADO'!E12</f>
        <v>240.64</v>
      </c>
      <c r="F12" s="20" t="e">
        <f t="shared" ca="1" si="13"/>
        <v>#NAME?</v>
      </c>
      <c r="G12" s="20" t="e">
        <f t="shared" ca="1" si="14"/>
        <v>#NAME?</v>
      </c>
      <c r="H12" s="20" t="e">
        <f t="shared" ca="1" si="15"/>
        <v>#NAME?</v>
      </c>
      <c r="I12" s="20" t="e">
        <f t="shared" ca="1" si="16"/>
        <v>#NAME?</v>
      </c>
      <c r="J12" s="20" t="e">
        <f t="shared" ca="1" si="17"/>
        <v>#NAME?</v>
      </c>
      <c r="K12" s="20" t="e">
        <f t="shared" ca="1" si="18"/>
        <v>#NAME?</v>
      </c>
      <c r="L12" s="20" t="e">
        <f t="shared" ca="1" si="19"/>
        <v>#NAME?</v>
      </c>
      <c r="M12" s="20" t="e">
        <f t="shared" ca="1" si="20"/>
        <v>#NAME?</v>
      </c>
      <c r="N12" s="20" t="e">
        <f t="shared" ca="1" si="21"/>
        <v>#NAME?</v>
      </c>
      <c r="P12" s="21">
        <f t="shared" si="22"/>
        <v>1.2274960961884248E+17</v>
      </c>
      <c r="Q12" s="21">
        <f t="shared" si="22"/>
        <v>1.3792090968409266E+16</v>
      </c>
      <c r="R12" s="21">
        <f t="shared" si="22"/>
        <v>1549673142517895</v>
      </c>
      <c r="S12" s="21">
        <f t="shared" si="22"/>
        <v>174120577810999.41</v>
      </c>
      <c r="T12" s="21">
        <f t="shared" si="22"/>
        <v>19564109866404.43</v>
      </c>
      <c r="U12" s="21">
        <f t="shared" si="22"/>
        <v>2198214591730.8345</v>
      </c>
      <c r="V12" s="21">
        <f t="shared" si="22"/>
        <v>246990403565.2623</v>
      </c>
      <c r="W12" s="21">
        <f t="shared" si="22"/>
        <v>27751730737.669918</v>
      </c>
      <c r="X12" s="21">
        <f t="shared" si="22"/>
        <v>3118171992.9966202</v>
      </c>
      <c r="Y12" s="21">
        <f t="shared" si="22"/>
        <v>350356403.70748538</v>
      </c>
      <c r="Z12" s="21">
        <f t="shared" si="22"/>
        <v>39365888.057020828</v>
      </c>
      <c r="AA12" s="21">
        <f t="shared" si="22"/>
        <v>4423133.4895529011</v>
      </c>
      <c r="AB12" s="21">
        <f t="shared" si="22"/>
        <v>496981.29096100014</v>
      </c>
      <c r="AC12" s="21">
        <f t="shared" si="22"/>
        <v>55840.59449000001</v>
      </c>
      <c r="AD12" s="21">
        <f t="shared" si="22"/>
        <v>6274.2241000000013</v>
      </c>
      <c r="AE12" s="21">
        <f t="shared" si="22"/>
        <v>704.96900000000005</v>
      </c>
      <c r="AF12" s="21">
        <f t="shared" si="23"/>
        <v>79.210000000000008</v>
      </c>
      <c r="AG12" s="32">
        <f t="shared" si="41"/>
        <v>8.9</v>
      </c>
      <c r="AH12" s="21">
        <f t="shared" si="24"/>
        <v>1</v>
      </c>
      <c r="AI12" s="22"/>
      <c r="AJ12" s="3">
        <f t="shared" si="25"/>
        <v>84309764988.169281</v>
      </c>
      <c r="AK12" s="3">
        <f t="shared" si="25"/>
        <v>9473007302.0414925</v>
      </c>
      <c r="AL12" s="3">
        <f t="shared" si="25"/>
        <v>1064382842.92601</v>
      </c>
      <c r="AM12" s="3">
        <f t="shared" si="25"/>
        <v>119593577.85685506</v>
      </c>
      <c r="AN12" s="3">
        <f t="shared" si="25"/>
        <v>13437480.658073602</v>
      </c>
      <c r="AO12" s="3">
        <f t="shared" si="25"/>
        <v>1509829.2874240002</v>
      </c>
      <c r="AP12" s="3">
        <f t="shared" si="25"/>
        <v>169643.74016000002</v>
      </c>
      <c r="AQ12" s="3">
        <f t="shared" si="25"/>
        <v>19061.094400000002</v>
      </c>
      <c r="AR12" s="3">
        <f t="shared" si="25"/>
        <v>2141.6959999999999</v>
      </c>
      <c r="AS12" s="3">
        <f t="shared" si="26"/>
        <v>240.64</v>
      </c>
      <c r="AU12" s="15">
        <f>$R$5</f>
        <v>8.8423105394130317E+17</v>
      </c>
      <c r="AV12" s="15">
        <f>$S$5</f>
        <v>6.7765612705354272E+16</v>
      </c>
      <c r="AW12" s="15">
        <f>$T$5</f>
        <v>5205356717112959</v>
      </c>
      <c r="AX12" s="15">
        <f>$U$5</f>
        <v>400973549837708.37</v>
      </c>
      <c r="AY12" s="15">
        <f>$V$5</f>
        <v>30994934590644.156</v>
      </c>
      <c r="AZ12" s="15">
        <f>$W$5</f>
        <v>2406244343464.2725</v>
      </c>
      <c r="BA12" s="15">
        <f>$X$5</f>
        <v>187816447980.88315</v>
      </c>
      <c r="BB12" s="15">
        <f>$Y$5</f>
        <v>14760183492.256741</v>
      </c>
      <c r="BC12" s="15">
        <f>$Z$5</f>
        <v>1170162997.1963823</v>
      </c>
      <c r="BD12" s="15">
        <f>$AA$5</f>
        <v>93830989.372319713</v>
      </c>
      <c r="BF12" s="54">
        <f>$AL$5</f>
        <v>26104728093.555443</v>
      </c>
      <c r="BG12" s="15">
        <f>$S$5</f>
        <v>6.7765612705354272E+16</v>
      </c>
      <c r="BH12" s="15">
        <f>$T$5</f>
        <v>5205356717112959</v>
      </c>
      <c r="BI12" s="15">
        <f>$U$5</f>
        <v>400973549837708.37</v>
      </c>
      <c r="BJ12" s="15">
        <f>$V$5</f>
        <v>30994934590644.156</v>
      </c>
      <c r="BK12" s="15">
        <f>$W$5</f>
        <v>2406244343464.2725</v>
      </c>
      <c r="BL12" s="15">
        <f>$X$5</f>
        <v>187816447980.88315</v>
      </c>
      <c r="BM12" s="15">
        <f>$Y$5</f>
        <v>14760183492.256741</v>
      </c>
      <c r="BN12" s="15">
        <f>$Z$5</f>
        <v>1170162997.1963823</v>
      </c>
      <c r="BO12" s="15">
        <f>$AA$5</f>
        <v>93830989.372319713</v>
      </c>
      <c r="BQ12" s="15">
        <f>$R$5</f>
        <v>8.8423105394130317E+17</v>
      </c>
      <c r="BR12" s="54">
        <f>$AL$5</f>
        <v>26104728093.555443</v>
      </c>
      <c r="BS12" s="15">
        <f>$T$5</f>
        <v>5205356717112959</v>
      </c>
      <c r="BT12" s="15">
        <f>$U$5</f>
        <v>400973549837708.37</v>
      </c>
      <c r="BU12" s="15">
        <f>$V$5</f>
        <v>30994934590644.156</v>
      </c>
      <c r="BV12" s="15">
        <f>$W$5</f>
        <v>2406244343464.2725</v>
      </c>
      <c r="BW12" s="15">
        <f>$X$5</f>
        <v>187816447980.88315</v>
      </c>
      <c r="BX12" s="15">
        <f>$Y$5</f>
        <v>14760183492.256741</v>
      </c>
      <c r="BY12" s="15">
        <f>$Z$5</f>
        <v>1170162997.1963823</v>
      </c>
      <c r="BZ12" s="15">
        <f>$AA$5</f>
        <v>93830989.372319713</v>
      </c>
      <c r="CB12" s="15">
        <f>$R$5</f>
        <v>8.8423105394130317E+17</v>
      </c>
      <c r="CC12" s="53">
        <f>$S$5</f>
        <v>6.7765612705354272E+16</v>
      </c>
      <c r="CD12" s="54">
        <f>$AL$5</f>
        <v>26104728093.555443</v>
      </c>
      <c r="CE12" s="15">
        <f>$U$5</f>
        <v>400973549837708.37</v>
      </c>
      <c r="CF12" s="15">
        <f>$V$5</f>
        <v>30994934590644.156</v>
      </c>
      <c r="CG12" s="15">
        <f>$W$5</f>
        <v>2406244343464.2725</v>
      </c>
      <c r="CH12" s="15">
        <f>$X$5</f>
        <v>187816447980.88315</v>
      </c>
      <c r="CI12" s="15">
        <f>$Y$5</f>
        <v>14760183492.256741</v>
      </c>
      <c r="CJ12" s="15">
        <f>$Z$5</f>
        <v>1170162997.1963823</v>
      </c>
      <c r="CK12" s="15">
        <f>$AA$5</f>
        <v>93830989.372319713</v>
      </c>
      <c r="CM12" s="15">
        <f>$R$5</f>
        <v>8.8423105394130317E+17</v>
      </c>
      <c r="CN12" s="15">
        <f>$S$5</f>
        <v>6.7765612705354272E+16</v>
      </c>
      <c r="CO12" s="15">
        <f>$T$5</f>
        <v>5205356717112959</v>
      </c>
      <c r="CP12" s="54">
        <f>$AL$5</f>
        <v>26104728093.555443</v>
      </c>
      <c r="CQ12" s="15">
        <f>$V$5</f>
        <v>30994934590644.156</v>
      </c>
      <c r="CR12" s="15">
        <f>$W$5</f>
        <v>2406244343464.2725</v>
      </c>
      <c r="CS12" s="15">
        <f>$X$5</f>
        <v>187816447980.88315</v>
      </c>
      <c r="CT12" s="15">
        <f>$Y$5</f>
        <v>14760183492.256741</v>
      </c>
      <c r="CU12" s="15">
        <f>$Z$5</f>
        <v>1170162997.1963823</v>
      </c>
      <c r="CV12" s="15">
        <f>$AA$5</f>
        <v>93830989.372319713</v>
      </c>
      <c r="CX12" s="15">
        <f>$R$5</f>
        <v>8.8423105394130317E+17</v>
      </c>
      <c r="CY12" s="15">
        <f>$S$5</f>
        <v>6.7765612705354272E+16</v>
      </c>
      <c r="CZ12" s="15">
        <f>$T$5</f>
        <v>5205356717112959</v>
      </c>
      <c r="DA12" s="15">
        <f>$U$5</f>
        <v>400973549837708.37</v>
      </c>
      <c r="DB12" s="54">
        <f>$AL$5</f>
        <v>26104728093.555443</v>
      </c>
      <c r="DC12" s="15">
        <f>$W$5</f>
        <v>2406244343464.2725</v>
      </c>
      <c r="DD12" s="15">
        <f>$X$5</f>
        <v>187816447980.88315</v>
      </c>
      <c r="DE12" s="15">
        <f>$Y$5</f>
        <v>14760183492.256741</v>
      </c>
      <c r="DF12" s="15">
        <f>$Z$5</f>
        <v>1170162997.1963823</v>
      </c>
      <c r="DG12" s="15">
        <f>$AA$5</f>
        <v>93830989.372319713</v>
      </c>
      <c r="DI12" s="15">
        <f>$R$5</f>
        <v>8.8423105394130317E+17</v>
      </c>
      <c r="DJ12" s="15">
        <f>$S$5</f>
        <v>6.7765612705354272E+16</v>
      </c>
      <c r="DK12" s="15">
        <f>$T$5</f>
        <v>5205356717112959</v>
      </c>
      <c r="DL12" s="15">
        <f>$U$5</f>
        <v>400973549837708.37</v>
      </c>
      <c r="DM12" s="15">
        <f>$V$5</f>
        <v>30994934590644.156</v>
      </c>
      <c r="DN12" s="54">
        <f>$AL$5</f>
        <v>26104728093.555443</v>
      </c>
      <c r="DO12" s="15">
        <f>$X$5</f>
        <v>187816447980.88315</v>
      </c>
      <c r="DP12" s="15">
        <f>$Y$5</f>
        <v>14760183492.256741</v>
      </c>
      <c r="DQ12" s="15">
        <f>$Z$5</f>
        <v>1170162997.1963823</v>
      </c>
      <c r="DR12" s="15">
        <f>$AA$5</f>
        <v>93830989.372319713</v>
      </c>
      <c r="DT12" s="15">
        <f>$R$5</f>
        <v>8.8423105394130317E+17</v>
      </c>
      <c r="DU12" s="15">
        <f>$S$5</f>
        <v>6.7765612705354272E+16</v>
      </c>
      <c r="DV12" s="15">
        <f>$T$5</f>
        <v>5205356717112959</v>
      </c>
      <c r="DW12" s="15">
        <f>$U$5</f>
        <v>400973549837708.37</v>
      </c>
      <c r="DX12" s="15">
        <f>$V$5</f>
        <v>30994934590644.156</v>
      </c>
      <c r="DY12" s="15">
        <f>$W$5</f>
        <v>2406244343464.2725</v>
      </c>
      <c r="DZ12" s="54">
        <f>$AL$5</f>
        <v>26104728093.555443</v>
      </c>
      <c r="EA12" s="15">
        <f>$Y$5</f>
        <v>14760183492.256741</v>
      </c>
      <c r="EB12" s="15">
        <f>$Z$5</f>
        <v>1170162997.1963823</v>
      </c>
      <c r="EC12" s="15">
        <f>$AA$5</f>
        <v>93830989.372319713</v>
      </c>
      <c r="EE12" s="15">
        <f>$R$5</f>
        <v>8.8423105394130317E+17</v>
      </c>
      <c r="EF12" s="15">
        <f>$S$5</f>
        <v>6.7765612705354272E+16</v>
      </c>
      <c r="EG12" s="15">
        <f>$T$5</f>
        <v>5205356717112959</v>
      </c>
      <c r="EH12" s="15">
        <f>$U$5</f>
        <v>400973549837708.37</v>
      </c>
      <c r="EI12" s="15">
        <f>$V$5</f>
        <v>30994934590644.156</v>
      </c>
      <c r="EJ12" s="15">
        <f>$W$5</f>
        <v>2406244343464.2725</v>
      </c>
      <c r="EK12" s="15">
        <f>$X$5</f>
        <v>187816447980.88315</v>
      </c>
      <c r="EL12" s="54">
        <f>$AL$5</f>
        <v>26104728093.555443</v>
      </c>
      <c r="EM12" s="15">
        <f>$Z$5</f>
        <v>1170162997.1963823</v>
      </c>
      <c r="EN12" s="15">
        <f>$AA$5</f>
        <v>93830989.372319713</v>
      </c>
      <c r="EP12" s="15">
        <f>$R$5</f>
        <v>8.8423105394130317E+17</v>
      </c>
      <c r="EQ12" s="15">
        <f>$S$5</f>
        <v>6.7765612705354272E+16</v>
      </c>
      <c r="ER12" s="15">
        <f>$T$5</f>
        <v>5205356717112959</v>
      </c>
      <c r="ES12" s="15">
        <f>$U$5</f>
        <v>400973549837708.37</v>
      </c>
      <c r="ET12" s="15">
        <f>$V$5</f>
        <v>30994934590644.156</v>
      </c>
      <c r="EU12" s="15">
        <f>$W$5</f>
        <v>2406244343464.2725</v>
      </c>
      <c r="EV12" s="15">
        <f>$X$5</f>
        <v>187816447980.88315</v>
      </c>
      <c r="EW12" s="15">
        <f>$Y$5</f>
        <v>14760183492.256741</v>
      </c>
      <c r="EX12" s="54">
        <f>$AL$5</f>
        <v>26104728093.555443</v>
      </c>
      <c r="EY12" s="15">
        <f>$AA$5</f>
        <v>93830989.372319713</v>
      </c>
      <c r="FA12" s="15">
        <f>$R$5</f>
        <v>8.8423105394130317E+17</v>
      </c>
      <c r="FB12" s="15">
        <f>$S$5</f>
        <v>6.7765612705354272E+16</v>
      </c>
      <c r="FC12" s="15">
        <f>$T$5</f>
        <v>5205356717112959</v>
      </c>
      <c r="FD12" s="15">
        <f>$U$5</f>
        <v>400973549837708.37</v>
      </c>
      <c r="FE12" s="15">
        <f>$V$5</f>
        <v>30994934590644.156</v>
      </c>
      <c r="FF12" s="15">
        <f>$W$5</f>
        <v>2406244343464.2725</v>
      </c>
      <c r="FG12" s="15">
        <f>$X$5</f>
        <v>187816447980.88315</v>
      </c>
      <c r="FH12" s="15">
        <f>$Y$5</f>
        <v>14760183492.256741</v>
      </c>
      <c r="FI12" s="15">
        <f>$Z$5</f>
        <v>1170162997.1963823</v>
      </c>
      <c r="FJ12" s="54">
        <f>$AL$5</f>
        <v>26104728093.555443</v>
      </c>
      <c r="GP12" s="3" t="e">
        <f ca="1">FA4/AU4</f>
        <v>#NAME?</v>
      </c>
      <c r="GS12" s="3" t="e">
        <f t="shared" ca="1" si="27"/>
        <v>#NAME?</v>
      </c>
      <c r="GT12" s="3" t="e">
        <f t="shared" ca="1" si="28"/>
        <v>#NAME?</v>
      </c>
      <c r="GU12" s="3" t="e">
        <f t="shared" ca="1" si="29"/>
        <v>#NAME?</v>
      </c>
      <c r="GV12" s="3" t="e">
        <f t="shared" ca="1" si="30"/>
        <v>#NAME?</v>
      </c>
      <c r="GW12" s="3" t="e">
        <f t="shared" ca="1" si="31"/>
        <v>#NAME?</v>
      </c>
      <c r="GX12" s="3" t="e">
        <f t="shared" ca="1" si="32"/>
        <v>#NAME?</v>
      </c>
      <c r="GY12" s="3" t="e">
        <f t="shared" ca="1" si="33"/>
        <v>#NAME?</v>
      </c>
      <c r="GZ12" s="3" t="e">
        <f t="shared" ca="1" si="34"/>
        <v>#NAME?</v>
      </c>
      <c r="HA12" s="3" t="e">
        <f t="shared" ca="1" si="35"/>
        <v>#NAME?</v>
      </c>
      <c r="HB12" s="3">
        <f t="shared" si="42"/>
        <v>1206.7132049382717</v>
      </c>
      <c r="HD12" s="17">
        <f>$D$12</f>
        <v>8.9</v>
      </c>
      <c r="HE12" s="23" t="e">
        <f t="shared" ca="1" si="36"/>
        <v>#NAME?</v>
      </c>
      <c r="HF12" s="23" t="e">
        <f t="shared" ca="1" si="36"/>
        <v>#NAME?</v>
      </c>
      <c r="HG12" s="23" t="e">
        <f t="shared" ca="1" si="36"/>
        <v>#NAME?</v>
      </c>
      <c r="HH12" s="23" t="e">
        <f t="shared" ca="1" si="36"/>
        <v>#NAME?</v>
      </c>
      <c r="HI12" s="23" t="e">
        <f t="shared" ca="1" si="36"/>
        <v>#NAME?</v>
      </c>
      <c r="HJ12" s="23" t="e">
        <f t="shared" ca="1" si="36"/>
        <v>#NAME?</v>
      </c>
      <c r="HK12" s="23" t="e">
        <f t="shared" ca="1" si="36"/>
        <v>#NAME?</v>
      </c>
      <c r="HL12" s="23" t="e">
        <f t="shared" ca="1" si="36"/>
        <v>#NAME?</v>
      </c>
      <c r="HM12" s="23" t="e">
        <f t="shared" ca="1" si="36"/>
        <v>#NAME?</v>
      </c>
      <c r="HO12" s="17">
        <f>$D$12</f>
        <v>8.9</v>
      </c>
      <c r="HP12" s="24" t="e">
        <f t="shared" ca="1" si="43"/>
        <v>#NAME?</v>
      </c>
      <c r="HQ12" s="24" t="e">
        <f t="shared" ca="1" si="44"/>
        <v>#NAME?</v>
      </c>
      <c r="HR12" s="24" t="e">
        <f t="shared" ca="1" si="45"/>
        <v>#NAME?</v>
      </c>
      <c r="HS12" s="24" t="e">
        <f t="shared" ca="1" si="46"/>
        <v>#NAME?</v>
      </c>
      <c r="HT12" s="24" t="e">
        <f t="shared" ca="1" si="47"/>
        <v>#NAME?</v>
      </c>
      <c r="HU12" s="24" t="e">
        <f t="shared" ca="1" si="48"/>
        <v>#NAME?</v>
      </c>
      <c r="HV12" s="24" t="e">
        <f t="shared" ca="1" si="49"/>
        <v>#NAME?</v>
      </c>
      <c r="HW12" s="24" t="e">
        <f t="shared" ca="1" si="50"/>
        <v>#NAME?</v>
      </c>
      <c r="HX12" s="24" t="e">
        <f t="shared" ca="1" si="51"/>
        <v>#NAME?</v>
      </c>
      <c r="HZ12" s="17">
        <f>$D$12</f>
        <v>8.9</v>
      </c>
      <c r="IA12" s="24" t="e">
        <f t="shared" ca="1" si="37"/>
        <v>#NAME?</v>
      </c>
      <c r="IB12" s="24" t="e">
        <f t="shared" ca="1" si="37"/>
        <v>#NAME?</v>
      </c>
      <c r="IC12" s="24" t="e">
        <f t="shared" ca="1" si="37"/>
        <v>#NAME?</v>
      </c>
      <c r="ID12" s="24" t="e">
        <f t="shared" ca="1" si="37"/>
        <v>#NAME?</v>
      </c>
      <c r="IE12" s="24" t="e">
        <f t="shared" ca="1" si="37"/>
        <v>#NAME?</v>
      </c>
      <c r="IF12" s="24" t="e">
        <f t="shared" ca="1" si="37"/>
        <v>#NAME?</v>
      </c>
      <c r="IG12" s="24" t="e">
        <f t="shared" ca="1" si="37"/>
        <v>#NAME?</v>
      </c>
      <c r="IH12" s="24" t="e">
        <f t="shared" ca="1" si="37"/>
        <v>#NAME?</v>
      </c>
      <c r="II12" s="24" t="e">
        <f t="shared" ca="1" si="37"/>
        <v>#NAME?</v>
      </c>
      <c r="IK12" s="17">
        <f>$D$12</f>
        <v>8.9</v>
      </c>
      <c r="IL12" s="24" t="e">
        <f t="shared" ca="1" si="52"/>
        <v>#NAME?</v>
      </c>
      <c r="IM12" s="24" t="e">
        <f t="shared" ca="1" si="38"/>
        <v>#NAME?</v>
      </c>
      <c r="IN12" s="24" t="e">
        <f t="shared" ca="1" si="38"/>
        <v>#NAME?</v>
      </c>
      <c r="IO12" s="24" t="e">
        <f t="shared" ca="1" si="38"/>
        <v>#NAME?</v>
      </c>
      <c r="IP12" s="24" t="e">
        <f t="shared" ca="1" si="38"/>
        <v>#NAME?</v>
      </c>
      <c r="IQ12" s="24" t="e">
        <f t="shared" ca="1" si="38"/>
        <v>#NAME?</v>
      </c>
      <c r="IR12" s="24" t="e">
        <f t="shared" ca="1" si="38"/>
        <v>#NAME?</v>
      </c>
      <c r="IS12" s="24" t="e">
        <f t="shared" ca="1" si="38"/>
        <v>#NAME?</v>
      </c>
      <c r="IT12" s="24" t="e">
        <f t="shared" ca="1" si="38"/>
        <v>#NAME?</v>
      </c>
      <c r="IV12" s="17">
        <f>$D$12</f>
        <v>8.9</v>
      </c>
      <c r="IW12" s="24">
        <f t="shared" ca="1" si="53"/>
        <v>0</v>
      </c>
      <c r="IX12" s="24">
        <f t="shared" ca="1" si="39"/>
        <v>0</v>
      </c>
      <c r="IY12" s="24">
        <f t="shared" ca="1" si="39"/>
        <v>0</v>
      </c>
      <c r="IZ12" s="24">
        <f t="shared" ca="1" si="39"/>
        <v>0</v>
      </c>
      <c r="JA12" s="24">
        <f t="shared" ca="1" si="39"/>
        <v>0</v>
      </c>
      <c r="JB12" s="24">
        <f t="shared" ca="1" si="39"/>
        <v>0</v>
      </c>
      <c r="JC12" s="24">
        <f t="shared" ca="1" si="39"/>
        <v>0</v>
      </c>
      <c r="JD12" s="24">
        <f t="shared" ca="1" si="39"/>
        <v>0</v>
      </c>
      <c r="JE12" s="24">
        <f t="shared" ca="1" si="39"/>
        <v>0</v>
      </c>
    </row>
    <row r="13" spans="1:265" ht="15">
      <c r="A13" s="33">
        <f>COUNT($D$6:D13)/$B$4*$B$1</f>
        <v>8</v>
      </c>
      <c r="B13" s="3">
        <f>COUNT($C$6:C13)</f>
        <v>8</v>
      </c>
      <c r="C13" s="3">
        <f>'xMODELO DE 9o. GRADO'!C13</f>
        <v>10.96</v>
      </c>
      <c r="D13" s="4">
        <f>'xMODELO DE 9o. GRADO'!D13</f>
        <v>10.96</v>
      </c>
      <c r="E13" s="43">
        <f>'xMODELO DE 9o. GRADO'!E13</f>
        <v>260.37</v>
      </c>
      <c r="F13" s="20" t="e">
        <f t="shared" ca="1" si="13"/>
        <v>#NAME?</v>
      </c>
      <c r="G13" s="20" t="e">
        <f t="shared" ca="1" si="14"/>
        <v>#NAME?</v>
      </c>
      <c r="H13" s="20" t="e">
        <f t="shared" ca="1" si="15"/>
        <v>#NAME?</v>
      </c>
      <c r="I13" s="20" t="e">
        <f t="shared" ca="1" si="16"/>
        <v>#NAME?</v>
      </c>
      <c r="J13" s="20" t="e">
        <f t="shared" ca="1" si="17"/>
        <v>#NAME?</v>
      </c>
      <c r="K13" s="20" t="e">
        <f t="shared" ca="1" si="18"/>
        <v>#NAME?</v>
      </c>
      <c r="L13" s="20" t="e">
        <f t="shared" ca="1" si="19"/>
        <v>#NAME?</v>
      </c>
      <c r="M13" s="20" t="e">
        <f t="shared" ca="1" si="20"/>
        <v>#NAME?</v>
      </c>
      <c r="N13" s="20" t="e">
        <f t="shared" ca="1" si="21"/>
        <v>#NAME?</v>
      </c>
      <c r="P13" s="21">
        <f t="shared" si="22"/>
        <v>5.2070287389914481E+18</v>
      </c>
      <c r="Q13" s="21">
        <f t="shared" si="22"/>
        <v>4.750938630466649E+17</v>
      </c>
      <c r="R13" s="21">
        <f t="shared" si="22"/>
        <v>4.3347980204987672E+16</v>
      </c>
      <c r="S13" s="21">
        <f t="shared" si="22"/>
        <v>3955107682936831.5</v>
      </c>
      <c r="T13" s="21">
        <f t="shared" si="22"/>
        <v>360867489319053.94</v>
      </c>
      <c r="U13" s="21">
        <f t="shared" si="22"/>
        <v>32925865813782.293</v>
      </c>
      <c r="V13" s="21">
        <f t="shared" si="22"/>
        <v>3004184837023.9316</v>
      </c>
      <c r="W13" s="21">
        <f t="shared" si="22"/>
        <v>274104455932.84045</v>
      </c>
      <c r="X13" s="21">
        <f t="shared" si="22"/>
        <v>25009530650.806606</v>
      </c>
      <c r="Y13" s="21">
        <f t="shared" si="22"/>
        <v>2281891482.7378292</v>
      </c>
      <c r="Z13" s="21">
        <f t="shared" si="22"/>
        <v>208201777.62206468</v>
      </c>
      <c r="AA13" s="21">
        <f t="shared" si="22"/>
        <v>18996512.556757726</v>
      </c>
      <c r="AB13" s="21">
        <f t="shared" si="22"/>
        <v>1733258.4449596463</v>
      </c>
      <c r="AC13" s="21">
        <f t="shared" si="22"/>
        <v>158144.01870069766</v>
      </c>
      <c r="AD13" s="21">
        <f t="shared" si="22"/>
        <v>14429.198786560004</v>
      </c>
      <c r="AE13" s="21">
        <f t="shared" si="22"/>
        <v>1316.5327360000003</v>
      </c>
      <c r="AF13" s="21">
        <f t="shared" si="23"/>
        <v>120.12160000000002</v>
      </c>
      <c r="AG13" s="32">
        <f t="shared" si="41"/>
        <v>10.96</v>
      </c>
      <c r="AH13" s="21">
        <f t="shared" si="24"/>
        <v>1</v>
      </c>
      <c r="AI13" s="22"/>
      <c r="AJ13" s="3">
        <f t="shared" si="25"/>
        <v>594136085360.44861</v>
      </c>
      <c r="AK13" s="3">
        <f t="shared" si="25"/>
        <v>54209496839.456978</v>
      </c>
      <c r="AL13" s="3">
        <f t="shared" si="25"/>
        <v>4946121974.4030094</v>
      </c>
      <c r="AM13" s="3">
        <f t="shared" si="25"/>
        <v>451288501.31414312</v>
      </c>
      <c r="AN13" s="3">
        <f t="shared" si="25"/>
        <v>41175958.149100654</v>
      </c>
      <c r="AO13" s="3">
        <f t="shared" si="25"/>
        <v>3756930.4880566285</v>
      </c>
      <c r="AP13" s="3">
        <f t="shared" si="25"/>
        <v>342785.6284723201</v>
      </c>
      <c r="AQ13" s="3">
        <f t="shared" si="25"/>
        <v>31276.060992000006</v>
      </c>
      <c r="AR13" s="3">
        <f t="shared" si="25"/>
        <v>2853.6552000000001</v>
      </c>
      <c r="AS13" s="3">
        <f t="shared" si="26"/>
        <v>260.37</v>
      </c>
      <c r="AU13" s="15">
        <f>$Q$5</f>
        <v>1.155948056763009E+19</v>
      </c>
      <c r="AV13" s="15">
        <f>$R$5</f>
        <v>8.8423105394130317E+17</v>
      </c>
      <c r="AW13" s="15">
        <f>$S$5</f>
        <v>6.7765612705354272E+16</v>
      </c>
      <c r="AX13" s="15">
        <f>$T$5</f>
        <v>5205356717112959</v>
      </c>
      <c r="AY13" s="15">
        <f>$U$5</f>
        <v>400973549837708.37</v>
      </c>
      <c r="AZ13" s="15">
        <f>$V$5</f>
        <v>30994934590644.156</v>
      </c>
      <c r="BA13" s="15">
        <f>$W$5</f>
        <v>2406244343464.2725</v>
      </c>
      <c r="BB13" s="15">
        <f>$X$5</f>
        <v>187816447980.88315</v>
      </c>
      <c r="BC13" s="15">
        <f>$Y$5</f>
        <v>14760183492.256741</v>
      </c>
      <c r="BD13" s="15">
        <f>$Z$5</f>
        <v>1170162997.1963823</v>
      </c>
      <c r="BF13" s="54">
        <f>$AK$5</f>
        <v>327358196230.74127</v>
      </c>
      <c r="BG13" s="15">
        <f>$R$5</f>
        <v>8.8423105394130317E+17</v>
      </c>
      <c r="BH13" s="15">
        <f>$S$5</f>
        <v>6.7765612705354272E+16</v>
      </c>
      <c r="BI13" s="15">
        <f>$T$5</f>
        <v>5205356717112959</v>
      </c>
      <c r="BJ13" s="15">
        <f>$U$5</f>
        <v>400973549837708.37</v>
      </c>
      <c r="BK13" s="15">
        <f>$V$5</f>
        <v>30994934590644.156</v>
      </c>
      <c r="BL13" s="15">
        <f>$W$5</f>
        <v>2406244343464.2725</v>
      </c>
      <c r="BM13" s="15">
        <f>$X$5</f>
        <v>187816447980.88315</v>
      </c>
      <c r="BN13" s="15">
        <f>$Y$5</f>
        <v>14760183492.256741</v>
      </c>
      <c r="BO13" s="15">
        <f>$Z$5</f>
        <v>1170162997.1963823</v>
      </c>
      <c r="BQ13" s="15">
        <f>$Q$5</f>
        <v>1.155948056763009E+19</v>
      </c>
      <c r="BR13" s="54">
        <f>$AK$5</f>
        <v>327358196230.74127</v>
      </c>
      <c r="BS13" s="15">
        <f>$S$5</f>
        <v>6.7765612705354272E+16</v>
      </c>
      <c r="BT13" s="15">
        <f>$T$5</f>
        <v>5205356717112959</v>
      </c>
      <c r="BU13" s="15">
        <f>$U$5</f>
        <v>400973549837708.37</v>
      </c>
      <c r="BV13" s="15">
        <f>$V$5</f>
        <v>30994934590644.156</v>
      </c>
      <c r="BW13" s="15">
        <f>$W$5</f>
        <v>2406244343464.2725</v>
      </c>
      <c r="BX13" s="15">
        <f>$X$5</f>
        <v>187816447980.88315</v>
      </c>
      <c r="BY13" s="15">
        <f>$Y$5</f>
        <v>14760183492.256741</v>
      </c>
      <c r="BZ13" s="15">
        <f>$Z$5</f>
        <v>1170162997.1963823</v>
      </c>
      <c r="CB13" s="15">
        <f>$Q$5</f>
        <v>1.155948056763009E+19</v>
      </c>
      <c r="CC13" s="53">
        <f>$R$5</f>
        <v>8.8423105394130317E+17</v>
      </c>
      <c r="CD13" s="54">
        <f>$AK$5</f>
        <v>327358196230.74127</v>
      </c>
      <c r="CE13" s="15">
        <f>$T$5</f>
        <v>5205356717112959</v>
      </c>
      <c r="CF13" s="15">
        <f>$U$5</f>
        <v>400973549837708.37</v>
      </c>
      <c r="CG13" s="15">
        <f>$V$5</f>
        <v>30994934590644.156</v>
      </c>
      <c r="CH13" s="15">
        <f>$W$5</f>
        <v>2406244343464.2725</v>
      </c>
      <c r="CI13" s="15">
        <f>$X$5</f>
        <v>187816447980.88315</v>
      </c>
      <c r="CJ13" s="15">
        <f>$Y$5</f>
        <v>14760183492.256741</v>
      </c>
      <c r="CK13" s="15">
        <f>$Z$5</f>
        <v>1170162997.1963823</v>
      </c>
      <c r="CM13" s="15">
        <f>$Q$5</f>
        <v>1.155948056763009E+19</v>
      </c>
      <c r="CN13" s="15">
        <f>$R$5</f>
        <v>8.8423105394130317E+17</v>
      </c>
      <c r="CO13" s="15">
        <f>$S$5</f>
        <v>6.7765612705354272E+16</v>
      </c>
      <c r="CP13" s="54">
        <f>$AK$5</f>
        <v>327358196230.74127</v>
      </c>
      <c r="CQ13" s="15">
        <f>$U$5</f>
        <v>400973549837708.37</v>
      </c>
      <c r="CR13" s="15">
        <f>$V$5</f>
        <v>30994934590644.156</v>
      </c>
      <c r="CS13" s="15">
        <f>$W$5</f>
        <v>2406244343464.2725</v>
      </c>
      <c r="CT13" s="15">
        <f>$X$5</f>
        <v>187816447980.88315</v>
      </c>
      <c r="CU13" s="15">
        <f>$Y$5</f>
        <v>14760183492.256741</v>
      </c>
      <c r="CV13" s="15">
        <f>$Z$5</f>
        <v>1170162997.1963823</v>
      </c>
      <c r="CX13" s="15">
        <f>$Q$5</f>
        <v>1.155948056763009E+19</v>
      </c>
      <c r="CY13" s="15">
        <f>$R$5</f>
        <v>8.8423105394130317E+17</v>
      </c>
      <c r="CZ13" s="15">
        <f>$S$5</f>
        <v>6.7765612705354272E+16</v>
      </c>
      <c r="DA13" s="15">
        <f>$T$5</f>
        <v>5205356717112959</v>
      </c>
      <c r="DB13" s="54">
        <f>$AK$5</f>
        <v>327358196230.74127</v>
      </c>
      <c r="DC13" s="15">
        <f>$V$5</f>
        <v>30994934590644.156</v>
      </c>
      <c r="DD13" s="15">
        <f>$W$5</f>
        <v>2406244343464.2725</v>
      </c>
      <c r="DE13" s="15">
        <f>$X$5</f>
        <v>187816447980.88315</v>
      </c>
      <c r="DF13" s="15">
        <f>$Y$5</f>
        <v>14760183492.256741</v>
      </c>
      <c r="DG13" s="15">
        <f>$Z$5</f>
        <v>1170162997.1963823</v>
      </c>
      <c r="DI13" s="15">
        <f>$Q$5</f>
        <v>1.155948056763009E+19</v>
      </c>
      <c r="DJ13" s="15">
        <f>$R$5</f>
        <v>8.8423105394130317E+17</v>
      </c>
      <c r="DK13" s="15">
        <f>$S$5</f>
        <v>6.7765612705354272E+16</v>
      </c>
      <c r="DL13" s="15">
        <f>$T$5</f>
        <v>5205356717112959</v>
      </c>
      <c r="DM13" s="15">
        <f>$U$5</f>
        <v>400973549837708.37</v>
      </c>
      <c r="DN13" s="54">
        <f>$AK$5</f>
        <v>327358196230.74127</v>
      </c>
      <c r="DO13" s="15">
        <f>$W$5</f>
        <v>2406244343464.2725</v>
      </c>
      <c r="DP13" s="15">
        <f>$X$5</f>
        <v>187816447980.88315</v>
      </c>
      <c r="DQ13" s="15">
        <f>$Y$5</f>
        <v>14760183492.256741</v>
      </c>
      <c r="DR13" s="15">
        <f>$Z$5</f>
        <v>1170162997.1963823</v>
      </c>
      <c r="DT13" s="15">
        <f>$Q$5</f>
        <v>1.155948056763009E+19</v>
      </c>
      <c r="DU13" s="15">
        <f>$R$5</f>
        <v>8.8423105394130317E+17</v>
      </c>
      <c r="DV13" s="15">
        <f>$S$5</f>
        <v>6.7765612705354272E+16</v>
      </c>
      <c r="DW13" s="15">
        <f>$T$5</f>
        <v>5205356717112959</v>
      </c>
      <c r="DX13" s="15">
        <f>$U$5</f>
        <v>400973549837708.37</v>
      </c>
      <c r="DY13" s="15">
        <f>$V$5</f>
        <v>30994934590644.156</v>
      </c>
      <c r="DZ13" s="54">
        <f>$AK5</f>
        <v>327358196230.74127</v>
      </c>
      <c r="EA13" s="15">
        <f>$X$5</f>
        <v>187816447980.88315</v>
      </c>
      <c r="EB13" s="15">
        <f>$Y$5</f>
        <v>14760183492.256741</v>
      </c>
      <c r="EC13" s="15">
        <f>$Z$5</f>
        <v>1170162997.1963823</v>
      </c>
      <c r="EE13" s="15">
        <f>$Q$5</f>
        <v>1.155948056763009E+19</v>
      </c>
      <c r="EF13" s="15">
        <f>$R$5</f>
        <v>8.8423105394130317E+17</v>
      </c>
      <c r="EG13" s="15">
        <f>$S$5</f>
        <v>6.7765612705354272E+16</v>
      </c>
      <c r="EH13" s="15">
        <f>$T$5</f>
        <v>5205356717112959</v>
      </c>
      <c r="EI13" s="15">
        <f>$U$5</f>
        <v>400973549837708.37</v>
      </c>
      <c r="EJ13" s="15">
        <f>$V$5</f>
        <v>30994934590644.156</v>
      </c>
      <c r="EK13" s="15">
        <f>$W$5</f>
        <v>2406244343464.2725</v>
      </c>
      <c r="EL13" s="54">
        <f>$AK5</f>
        <v>327358196230.74127</v>
      </c>
      <c r="EM13" s="15">
        <f>$Y$5</f>
        <v>14760183492.256741</v>
      </c>
      <c r="EN13" s="15">
        <f>$Z$5</f>
        <v>1170162997.1963823</v>
      </c>
      <c r="EP13" s="15">
        <f>$Q$5</f>
        <v>1.155948056763009E+19</v>
      </c>
      <c r="EQ13" s="15">
        <f>$R$5</f>
        <v>8.8423105394130317E+17</v>
      </c>
      <c r="ER13" s="15">
        <f>$S$5</f>
        <v>6.7765612705354272E+16</v>
      </c>
      <c r="ES13" s="15">
        <f>$T$5</f>
        <v>5205356717112959</v>
      </c>
      <c r="ET13" s="15">
        <f>$U$5</f>
        <v>400973549837708.37</v>
      </c>
      <c r="EU13" s="15">
        <f>$V$5</f>
        <v>30994934590644.156</v>
      </c>
      <c r="EV13" s="15">
        <f>$W$5</f>
        <v>2406244343464.2725</v>
      </c>
      <c r="EW13" s="15">
        <f>$X$5</f>
        <v>187816447980.88315</v>
      </c>
      <c r="EX13" s="54">
        <f>$AK5</f>
        <v>327358196230.74127</v>
      </c>
      <c r="EY13" s="15">
        <f>$Z$5</f>
        <v>1170162997.1963823</v>
      </c>
      <c r="FA13" s="15">
        <f>$Q$5</f>
        <v>1.155948056763009E+19</v>
      </c>
      <c r="FB13" s="15">
        <f>$R$5</f>
        <v>8.8423105394130317E+17</v>
      </c>
      <c r="FC13" s="15">
        <f>$S$5</f>
        <v>6.7765612705354272E+16</v>
      </c>
      <c r="FD13" s="15">
        <f>$T$5</f>
        <v>5205356717112959</v>
      </c>
      <c r="FE13" s="15">
        <f>$U$5</f>
        <v>400973549837708.37</v>
      </c>
      <c r="FF13" s="15">
        <f>$V$5</f>
        <v>30994934590644.156</v>
      </c>
      <c r="FG13" s="15">
        <f>$W$5</f>
        <v>2406244343464.2725</v>
      </c>
      <c r="FH13" s="15">
        <f>$X$5</f>
        <v>187816447980.88315</v>
      </c>
      <c r="FI13" s="15">
        <f>$Y$5</f>
        <v>14760183492.256741</v>
      </c>
      <c r="FJ13" s="54">
        <f>$AK5</f>
        <v>327358196230.74127</v>
      </c>
      <c r="GS13" s="3" t="e">
        <f t="shared" ca="1" si="27"/>
        <v>#NAME?</v>
      </c>
      <c r="GT13" s="3" t="e">
        <f t="shared" ca="1" si="28"/>
        <v>#NAME?</v>
      </c>
      <c r="GU13" s="3" t="e">
        <f t="shared" ca="1" si="29"/>
        <v>#NAME?</v>
      </c>
      <c r="GV13" s="3" t="e">
        <f t="shared" ca="1" si="30"/>
        <v>#NAME?</v>
      </c>
      <c r="GW13" s="3" t="e">
        <f t="shared" ca="1" si="31"/>
        <v>#NAME?</v>
      </c>
      <c r="GX13" s="3" t="e">
        <f t="shared" ca="1" si="32"/>
        <v>#NAME?</v>
      </c>
      <c r="GY13" s="3" t="e">
        <f t="shared" ca="1" si="33"/>
        <v>#NAME?</v>
      </c>
      <c r="GZ13" s="3" t="e">
        <f t="shared" ca="1" si="34"/>
        <v>#NAME?</v>
      </c>
      <c r="HA13" s="3" t="e">
        <f t="shared" ca="1" si="35"/>
        <v>#NAME?</v>
      </c>
      <c r="HB13" s="3">
        <f t="shared" si="42"/>
        <v>2966.7388160493847</v>
      </c>
      <c r="HD13" s="17">
        <f>$D$13</f>
        <v>10.96</v>
      </c>
      <c r="HE13" s="23" t="e">
        <f t="shared" ca="1" si="36"/>
        <v>#NAME?</v>
      </c>
      <c r="HF13" s="23" t="e">
        <f t="shared" ca="1" si="36"/>
        <v>#NAME?</v>
      </c>
      <c r="HG13" s="23" t="e">
        <f t="shared" ca="1" si="36"/>
        <v>#NAME?</v>
      </c>
      <c r="HH13" s="23" t="e">
        <f t="shared" ca="1" si="36"/>
        <v>#NAME?</v>
      </c>
      <c r="HI13" s="23" t="e">
        <f t="shared" ca="1" si="36"/>
        <v>#NAME?</v>
      </c>
      <c r="HJ13" s="23" t="e">
        <f t="shared" ca="1" si="36"/>
        <v>#NAME?</v>
      </c>
      <c r="HK13" s="23" t="e">
        <f t="shared" ca="1" si="36"/>
        <v>#NAME?</v>
      </c>
      <c r="HL13" s="23" t="e">
        <f t="shared" ca="1" si="36"/>
        <v>#NAME?</v>
      </c>
      <c r="HM13" s="23" t="e">
        <f t="shared" ca="1" si="36"/>
        <v>#NAME?</v>
      </c>
      <c r="HO13" s="17">
        <f>$D$13</f>
        <v>10.96</v>
      </c>
      <c r="HP13" s="24" t="e">
        <f t="shared" ca="1" si="43"/>
        <v>#NAME?</v>
      </c>
      <c r="HQ13" s="24" t="e">
        <f t="shared" ca="1" si="44"/>
        <v>#NAME?</v>
      </c>
      <c r="HR13" s="24" t="e">
        <f t="shared" ca="1" si="45"/>
        <v>#NAME?</v>
      </c>
      <c r="HS13" s="24" t="e">
        <f t="shared" ca="1" si="46"/>
        <v>#NAME?</v>
      </c>
      <c r="HT13" s="24" t="e">
        <f t="shared" ca="1" si="47"/>
        <v>#NAME?</v>
      </c>
      <c r="HU13" s="24" t="e">
        <f t="shared" ca="1" si="48"/>
        <v>#NAME?</v>
      </c>
      <c r="HV13" s="24" t="e">
        <f t="shared" ca="1" si="49"/>
        <v>#NAME?</v>
      </c>
      <c r="HW13" s="24" t="e">
        <f t="shared" ca="1" si="50"/>
        <v>#NAME?</v>
      </c>
      <c r="HX13" s="24" t="e">
        <f t="shared" ca="1" si="51"/>
        <v>#NAME?</v>
      </c>
      <c r="HZ13" s="17">
        <f>$D$13</f>
        <v>10.96</v>
      </c>
      <c r="IA13" s="24" t="e">
        <f t="shared" ref="IA13:II13" ca="1" si="54">IF(OR(ABS(F23-$E$13)&gt;$IA$4*(HP13/SUMIFS($HP13:$HX13,$HP13:$HX13,"&gt;=0",$HP13:$HX13,"&lt;=1")+F$4/SUMIFS($F$4:$N$4,$F$4:$N$4,"&gt;=0",$F$4:$N$4,"&lt;=1")),F23&lt;0),0,F$4/SUMIFS($F$4:$N$4,$F$4:$N$4,"&gt;=0",$F$4:$N$4,"&lt;=1"))</f>
        <v>#NAME?</v>
      </c>
      <c r="IB13" s="24" t="e">
        <f t="shared" ca="1" si="54"/>
        <v>#NAME?</v>
      </c>
      <c r="IC13" s="24" t="e">
        <f t="shared" ca="1" si="54"/>
        <v>#NAME?</v>
      </c>
      <c r="ID13" s="24" t="e">
        <f t="shared" ca="1" si="54"/>
        <v>#NAME?</v>
      </c>
      <c r="IE13" s="24" t="e">
        <f t="shared" ca="1" si="54"/>
        <v>#NAME?</v>
      </c>
      <c r="IF13" s="24" t="e">
        <f t="shared" ca="1" si="54"/>
        <v>#NAME?</v>
      </c>
      <c r="IG13" s="24" t="e">
        <f t="shared" ca="1" si="54"/>
        <v>#NAME?</v>
      </c>
      <c r="IH13" s="24" t="e">
        <f t="shared" ca="1" si="54"/>
        <v>#NAME?</v>
      </c>
      <c r="II13" s="24" t="e">
        <f t="shared" ca="1" si="54"/>
        <v>#NAME?</v>
      </c>
      <c r="IK13" s="17">
        <f>$D$13</f>
        <v>10.96</v>
      </c>
      <c r="IL13" s="24" t="e">
        <f t="shared" ca="1" si="52"/>
        <v>#NAME?</v>
      </c>
      <c r="IM13" s="24" t="e">
        <f t="shared" ca="1" si="38"/>
        <v>#NAME?</v>
      </c>
      <c r="IN13" s="24" t="e">
        <f t="shared" ca="1" si="38"/>
        <v>#NAME?</v>
      </c>
      <c r="IO13" s="24" t="e">
        <f t="shared" ca="1" si="38"/>
        <v>#NAME?</v>
      </c>
      <c r="IP13" s="24" t="e">
        <f t="shared" ca="1" si="38"/>
        <v>#NAME?</v>
      </c>
      <c r="IQ13" s="24" t="e">
        <f t="shared" ca="1" si="38"/>
        <v>#NAME?</v>
      </c>
      <c r="IR13" s="24" t="e">
        <f t="shared" ca="1" si="38"/>
        <v>#NAME?</v>
      </c>
      <c r="IS13" s="24" t="e">
        <f t="shared" ca="1" si="38"/>
        <v>#NAME?</v>
      </c>
      <c r="IT13" s="24" t="e">
        <f t="shared" ca="1" si="38"/>
        <v>#NAME?</v>
      </c>
      <c r="IV13" s="17">
        <f>$D$13</f>
        <v>10.96</v>
      </c>
      <c r="IW13" s="24">
        <f t="shared" ca="1" si="53"/>
        <v>0</v>
      </c>
      <c r="IX13" s="24">
        <f t="shared" ca="1" si="39"/>
        <v>0</v>
      </c>
      <c r="IY13" s="24">
        <f t="shared" ca="1" si="39"/>
        <v>0</v>
      </c>
      <c r="IZ13" s="24">
        <f t="shared" ca="1" si="39"/>
        <v>0</v>
      </c>
      <c r="JA13" s="24">
        <f t="shared" ca="1" si="39"/>
        <v>0</v>
      </c>
      <c r="JB13" s="24">
        <f t="shared" ca="1" si="39"/>
        <v>0</v>
      </c>
      <c r="JC13" s="24">
        <f t="shared" ca="1" si="39"/>
        <v>0</v>
      </c>
      <c r="JD13" s="24">
        <f t="shared" ca="1" si="39"/>
        <v>0</v>
      </c>
      <c r="JE13" s="24">
        <f t="shared" ca="1" si="39"/>
        <v>0</v>
      </c>
    </row>
    <row r="14" spans="1:265" ht="15">
      <c r="A14" s="24" t="e">
        <f ca="1">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</f>
        <v>#NAME?</v>
      </c>
      <c r="C14" s="3">
        <f>'xMODELO DE 9o. GRADO'!C14</f>
        <v>13.19</v>
      </c>
      <c r="D14" s="17">
        <f>'xMODELO DE 9o. GRADO'!D14</f>
        <v>13.19</v>
      </c>
      <c r="E14" s="43">
        <f>'xMODELO DE 9o. GRADO'!E14</f>
        <v>286.23</v>
      </c>
      <c r="F14" s="20" t="e">
        <f t="shared" ca="1" si="13"/>
        <v>#NAME?</v>
      </c>
      <c r="G14" s="20" t="e">
        <f t="shared" ca="1" si="14"/>
        <v>#NAME?</v>
      </c>
      <c r="H14" s="20" t="e">
        <f t="shared" ca="1" si="15"/>
        <v>#NAME?</v>
      </c>
      <c r="I14" s="20" t="e">
        <f t="shared" ca="1" si="16"/>
        <v>#NAME?</v>
      </c>
      <c r="J14" s="20" t="e">
        <f t="shared" ca="1" si="17"/>
        <v>#NAME?</v>
      </c>
      <c r="K14" s="20" t="e">
        <f t="shared" ca="1" si="18"/>
        <v>#NAME?</v>
      </c>
      <c r="L14" s="20" t="e">
        <f t="shared" ca="1" si="19"/>
        <v>#NAME?</v>
      </c>
      <c r="M14" s="20" t="e">
        <f t="shared" ca="1" si="20"/>
        <v>#NAME?</v>
      </c>
      <c r="N14" s="20" t="e">
        <f t="shared" ca="1" si="21"/>
        <v>#NAME?</v>
      </c>
      <c r="P14" s="21">
        <f t="shared" si="22"/>
        <v>1.4601797451298747E+20</v>
      </c>
      <c r="Q14" s="21">
        <f t="shared" si="22"/>
        <v>1.1070354398255307E+19</v>
      </c>
      <c r="R14" s="21">
        <f t="shared" si="22"/>
        <v>8.3929904459858278E+17</v>
      </c>
      <c r="S14" s="21">
        <f t="shared" si="22"/>
        <v>6.3631466610961568E+16</v>
      </c>
      <c r="T14" s="21">
        <f t="shared" si="22"/>
        <v>4824220364743105</v>
      </c>
      <c r="U14" s="21">
        <f t="shared" si="22"/>
        <v>365748321815246.87</v>
      </c>
      <c r="V14" s="21">
        <f t="shared" si="22"/>
        <v>27729213177804.918</v>
      </c>
      <c r="W14" s="21">
        <f t="shared" si="22"/>
        <v>2102290612418.8721</v>
      </c>
      <c r="X14" s="21">
        <f t="shared" si="22"/>
        <v>159385186688.31479</v>
      </c>
      <c r="Y14" s="21">
        <f t="shared" si="22"/>
        <v>12083789741.343048</v>
      </c>
      <c r="Z14" s="21">
        <f t="shared" si="22"/>
        <v>916132656.65982175</v>
      </c>
      <c r="AA14" s="21">
        <f t="shared" si="22"/>
        <v>69456607.783155575</v>
      </c>
      <c r="AB14" s="21">
        <f t="shared" si="22"/>
        <v>5265853.5089579653</v>
      </c>
      <c r="AC14" s="21">
        <f t="shared" si="22"/>
        <v>399230.74366625975</v>
      </c>
      <c r="AD14" s="21">
        <f t="shared" si="22"/>
        <v>30267.683371209991</v>
      </c>
      <c r="AE14" s="21">
        <f t="shared" si="22"/>
        <v>2294.7447589999997</v>
      </c>
      <c r="AF14" s="21">
        <f t="shared" si="23"/>
        <v>173.97609999999997</v>
      </c>
      <c r="AG14" s="32">
        <f t="shared" si="41"/>
        <v>13.19</v>
      </c>
      <c r="AH14" s="21">
        <f t="shared" si="24"/>
        <v>1</v>
      </c>
      <c r="AI14" s="22"/>
      <c r="AJ14" s="3">
        <f t="shared" si="25"/>
        <v>3458743137664.6211</v>
      </c>
      <c r="AK14" s="3">
        <f t="shared" si="25"/>
        <v>262224650315.74078</v>
      </c>
      <c r="AL14" s="3">
        <f t="shared" si="25"/>
        <v>19880564845.772621</v>
      </c>
      <c r="AM14" s="3">
        <f t="shared" si="25"/>
        <v>1507245249.8690386</v>
      </c>
      <c r="AN14" s="3">
        <f t="shared" si="25"/>
        <v>114271815.75959353</v>
      </c>
      <c r="AO14" s="3">
        <f t="shared" si="25"/>
        <v>8663519.0113414358</v>
      </c>
      <c r="AP14" s="3">
        <f t="shared" si="25"/>
        <v>656824.79236856999</v>
      </c>
      <c r="AQ14" s="3">
        <f t="shared" si="25"/>
        <v>49797.179102999995</v>
      </c>
      <c r="AR14" s="3">
        <f t="shared" si="25"/>
        <v>3775.3737000000001</v>
      </c>
      <c r="AS14" s="3">
        <f t="shared" si="26"/>
        <v>286.23</v>
      </c>
      <c r="AU14" s="15">
        <f>$P$5</f>
        <v>1.5134943350963136E+20</v>
      </c>
      <c r="AV14" s="15">
        <f>$Q$5</f>
        <v>1.155948056763009E+19</v>
      </c>
      <c r="AW14" s="15">
        <f>$R$5</f>
        <v>8.8423105394130317E+17</v>
      </c>
      <c r="AX14" s="15">
        <f>$S$5</f>
        <v>6.7765612705354272E+16</v>
      </c>
      <c r="AY14" s="15">
        <f>$T$5</f>
        <v>5205356717112959</v>
      </c>
      <c r="AZ14" s="15">
        <f>$U$5</f>
        <v>400973549837708.37</v>
      </c>
      <c r="BA14" s="15">
        <f>$V$5</f>
        <v>30994934590644.156</v>
      </c>
      <c r="BB14" s="15">
        <f>$W$5</f>
        <v>2406244343464.2725</v>
      </c>
      <c r="BC14" s="15">
        <f>$X$5</f>
        <v>187816447980.88315</v>
      </c>
      <c r="BD14" s="15">
        <f>$Y$5</f>
        <v>14760183492.256741</v>
      </c>
      <c r="BF14" s="54">
        <f>$AJ$5</f>
        <v>4147124198254.7236</v>
      </c>
      <c r="BG14" s="15">
        <f>$Q$5</f>
        <v>1.155948056763009E+19</v>
      </c>
      <c r="BH14" s="15">
        <f>$R$5</f>
        <v>8.8423105394130317E+17</v>
      </c>
      <c r="BI14" s="15">
        <f>$S$5</f>
        <v>6.7765612705354272E+16</v>
      </c>
      <c r="BJ14" s="15">
        <f>$T$5</f>
        <v>5205356717112959</v>
      </c>
      <c r="BK14" s="15">
        <f>$U$5</f>
        <v>400973549837708.37</v>
      </c>
      <c r="BL14" s="15">
        <f>$V$5</f>
        <v>30994934590644.156</v>
      </c>
      <c r="BM14" s="15">
        <f>$W$5</f>
        <v>2406244343464.2725</v>
      </c>
      <c r="BN14" s="15">
        <f>$X$5</f>
        <v>187816447980.88315</v>
      </c>
      <c r="BO14" s="15">
        <f>$Y$5</f>
        <v>14760183492.256741</v>
      </c>
      <c r="BQ14" s="15">
        <f>$P$5</f>
        <v>1.5134943350963136E+20</v>
      </c>
      <c r="BR14" s="54">
        <f>$AJ$5</f>
        <v>4147124198254.7236</v>
      </c>
      <c r="BS14" s="15">
        <f>$R$5</f>
        <v>8.8423105394130317E+17</v>
      </c>
      <c r="BT14" s="15">
        <f>$S$5</f>
        <v>6.7765612705354272E+16</v>
      </c>
      <c r="BU14" s="15">
        <f>$T$5</f>
        <v>5205356717112959</v>
      </c>
      <c r="BV14" s="15">
        <f>$U$5</f>
        <v>400973549837708.37</v>
      </c>
      <c r="BW14" s="15">
        <f>$V$5</f>
        <v>30994934590644.156</v>
      </c>
      <c r="BX14" s="15">
        <f>$W$5</f>
        <v>2406244343464.2725</v>
      </c>
      <c r="BY14" s="15">
        <f>$X$5</f>
        <v>187816447980.88315</v>
      </c>
      <c r="BZ14" s="15">
        <f>$Y$5</f>
        <v>14760183492.256741</v>
      </c>
      <c r="CB14" s="15">
        <f>$P$5</f>
        <v>1.5134943350963136E+20</v>
      </c>
      <c r="CC14" s="53">
        <f>$Q$5</f>
        <v>1.155948056763009E+19</v>
      </c>
      <c r="CD14" s="54">
        <f>$AJ$5</f>
        <v>4147124198254.7236</v>
      </c>
      <c r="CE14" s="15">
        <f>$S$5</f>
        <v>6.7765612705354272E+16</v>
      </c>
      <c r="CF14" s="15">
        <f>$T$5</f>
        <v>5205356717112959</v>
      </c>
      <c r="CG14" s="15">
        <f>$U$5</f>
        <v>400973549837708.37</v>
      </c>
      <c r="CH14" s="15">
        <f>$V$5</f>
        <v>30994934590644.156</v>
      </c>
      <c r="CI14" s="15">
        <f>$W$5</f>
        <v>2406244343464.2725</v>
      </c>
      <c r="CJ14" s="15">
        <f>$X$5</f>
        <v>187816447980.88315</v>
      </c>
      <c r="CK14" s="15">
        <f>$Y$5</f>
        <v>14760183492.256741</v>
      </c>
      <c r="CM14" s="15">
        <f>$P$5</f>
        <v>1.5134943350963136E+20</v>
      </c>
      <c r="CN14" s="15">
        <f>$Q$5</f>
        <v>1.155948056763009E+19</v>
      </c>
      <c r="CO14" s="15">
        <f>$R$5</f>
        <v>8.8423105394130317E+17</v>
      </c>
      <c r="CP14" s="54">
        <f>$AJ$5</f>
        <v>4147124198254.7236</v>
      </c>
      <c r="CQ14" s="15">
        <f>$T$5</f>
        <v>5205356717112959</v>
      </c>
      <c r="CR14" s="15">
        <f>$U$5</f>
        <v>400973549837708.37</v>
      </c>
      <c r="CS14" s="15">
        <f>$V$5</f>
        <v>30994934590644.156</v>
      </c>
      <c r="CT14" s="15">
        <f>$W$5</f>
        <v>2406244343464.2725</v>
      </c>
      <c r="CU14" s="15">
        <f>$X$5</f>
        <v>187816447980.88315</v>
      </c>
      <c r="CV14" s="15">
        <f>$Y$5</f>
        <v>14760183492.256741</v>
      </c>
      <c r="CX14" s="15">
        <f>$P$5</f>
        <v>1.5134943350963136E+20</v>
      </c>
      <c r="CY14" s="15">
        <f>$Q$5</f>
        <v>1.155948056763009E+19</v>
      </c>
      <c r="CZ14" s="15">
        <f>$R$5</f>
        <v>8.8423105394130317E+17</v>
      </c>
      <c r="DA14" s="15">
        <f>$S$5</f>
        <v>6.7765612705354272E+16</v>
      </c>
      <c r="DB14" s="54">
        <f>$AJ$5</f>
        <v>4147124198254.7236</v>
      </c>
      <c r="DC14" s="15">
        <f>$U$5</f>
        <v>400973549837708.37</v>
      </c>
      <c r="DD14" s="15">
        <f>$V$5</f>
        <v>30994934590644.156</v>
      </c>
      <c r="DE14" s="15">
        <f>$W$5</f>
        <v>2406244343464.2725</v>
      </c>
      <c r="DF14" s="15">
        <f>$X$5</f>
        <v>187816447980.88315</v>
      </c>
      <c r="DG14" s="15">
        <f>$Y$5</f>
        <v>14760183492.256741</v>
      </c>
      <c r="DI14" s="15">
        <f>$P$5</f>
        <v>1.5134943350963136E+20</v>
      </c>
      <c r="DJ14" s="15">
        <f>$Q$5</f>
        <v>1.155948056763009E+19</v>
      </c>
      <c r="DK14" s="15">
        <f>$R$5</f>
        <v>8.8423105394130317E+17</v>
      </c>
      <c r="DL14" s="15">
        <f>$S$5</f>
        <v>6.7765612705354272E+16</v>
      </c>
      <c r="DM14" s="15">
        <f>$T$5</f>
        <v>5205356717112959</v>
      </c>
      <c r="DN14" s="54">
        <f>$AJ$5</f>
        <v>4147124198254.7236</v>
      </c>
      <c r="DO14" s="15">
        <f>$V$5</f>
        <v>30994934590644.156</v>
      </c>
      <c r="DP14" s="15">
        <f>$W$5</f>
        <v>2406244343464.2725</v>
      </c>
      <c r="DQ14" s="15">
        <f>$X$5</f>
        <v>187816447980.88315</v>
      </c>
      <c r="DR14" s="15">
        <f>$Y$5</f>
        <v>14760183492.256741</v>
      </c>
      <c r="DT14" s="15">
        <f>$P$5</f>
        <v>1.5134943350963136E+20</v>
      </c>
      <c r="DU14" s="15">
        <f>$Q$5</f>
        <v>1.155948056763009E+19</v>
      </c>
      <c r="DV14" s="15">
        <f>$R$5</f>
        <v>8.8423105394130317E+17</v>
      </c>
      <c r="DW14" s="15">
        <f>$S$5</f>
        <v>6.7765612705354272E+16</v>
      </c>
      <c r="DX14" s="15">
        <f>$T$5</f>
        <v>5205356717112959</v>
      </c>
      <c r="DY14" s="15">
        <f>$U$5</f>
        <v>400973549837708.37</v>
      </c>
      <c r="DZ14" s="54">
        <f>$AJ$5</f>
        <v>4147124198254.7236</v>
      </c>
      <c r="EA14" s="15">
        <f>$W$5</f>
        <v>2406244343464.2725</v>
      </c>
      <c r="EB14" s="15">
        <f>$X$5</f>
        <v>187816447980.88315</v>
      </c>
      <c r="EC14" s="15">
        <f>$Y$5</f>
        <v>14760183492.256741</v>
      </c>
      <c r="EE14" s="15">
        <f>$P$5</f>
        <v>1.5134943350963136E+20</v>
      </c>
      <c r="EF14" s="15">
        <f>$Q$5</f>
        <v>1.155948056763009E+19</v>
      </c>
      <c r="EG14" s="15">
        <f>$R$5</f>
        <v>8.8423105394130317E+17</v>
      </c>
      <c r="EH14" s="15">
        <f>$S$5</f>
        <v>6.7765612705354272E+16</v>
      </c>
      <c r="EI14" s="15">
        <f>$T$5</f>
        <v>5205356717112959</v>
      </c>
      <c r="EJ14" s="15">
        <f>$U$5</f>
        <v>400973549837708.37</v>
      </c>
      <c r="EK14" s="15">
        <f>$V$5</f>
        <v>30994934590644.156</v>
      </c>
      <c r="EL14" s="54">
        <f>$AJ$5</f>
        <v>4147124198254.7236</v>
      </c>
      <c r="EM14" s="15">
        <f>$X$5</f>
        <v>187816447980.88315</v>
      </c>
      <c r="EN14" s="15">
        <f>$Y$5</f>
        <v>14760183492.256741</v>
      </c>
      <c r="EP14" s="15">
        <f>$P$5</f>
        <v>1.5134943350963136E+20</v>
      </c>
      <c r="EQ14" s="15">
        <f>$Q$5</f>
        <v>1.155948056763009E+19</v>
      </c>
      <c r="ER14" s="15">
        <f>$R$5</f>
        <v>8.8423105394130317E+17</v>
      </c>
      <c r="ES14" s="15">
        <f>$S$5</f>
        <v>6.7765612705354272E+16</v>
      </c>
      <c r="ET14" s="15">
        <f>$T$5</f>
        <v>5205356717112959</v>
      </c>
      <c r="EU14" s="15">
        <f>$U$5</f>
        <v>400973549837708.37</v>
      </c>
      <c r="EV14" s="15">
        <f>$V$5</f>
        <v>30994934590644.156</v>
      </c>
      <c r="EW14" s="15">
        <f>$W$5</f>
        <v>2406244343464.2725</v>
      </c>
      <c r="EX14" s="54">
        <f>$AJ$5</f>
        <v>4147124198254.7236</v>
      </c>
      <c r="EY14" s="15">
        <f>$Y$5</f>
        <v>14760183492.256741</v>
      </c>
      <c r="FA14" s="15">
        <f>$P$5</f>
        <v>1.5134943350963136E+20</v>
      </c>
      <c r="FB14" s="15">
        <f>$Q$5</f>
        <v>1.155948056763009E+19</v>
      </c>
      <c r="FC14" s="15">
        <f>$R$5</f>
        <v>8.8423105394130317E+17</v>
      </c>
      <c r="FD14" s="15">
        <f>$S$5</f>
        <v>6.7765612705354272E+16</v>
      </c>
      <c r="FE14" s="15">
        <f>$T$5</f>
        <v>5205356717112959</v>
      </c>
      <c r="FF14" s="15">
        <f>$U$5</f>
        <v>400973549837708.37</v>
      </c>
      <c r="FG14" s="15">
        <f>$V$5</f>
        <v>30994934590644.156</v>
      </c>
      <c r="FH14" s="15">
        <f>$W$5</f>
        <v>2406244343464.2725</v>
      </c>
      <c r="FI14" s="15">
        <f>$X$5</f>
        <v>187816447980.88315</v>
      </c>
      <c r="FJ14" s="54">
        <f>$AJ$5</f>
        <v>4147124198254.7236</v>
      </c>
      <c r="GS14" s="3" t="e">
        <f t="shared" ca="1" si="27"/>
        <v>#NAME?</v>
      </c>
      <c r="GT14" s="3" t="e">
        <f t="shared" ca="1" si="28"/>
        <v>#NAME?</v>
      </c>
      <c r="GU14" s="3" t="e">
        <f t="shared" ca="1" si="29"/>
        <v>#NAME?</v>
      </c>
      <c r="GV14" s="3" t="e">
        <f t="shared" ca="1" si="30"/>
        <v>#NAME?</v>
      </c>
      <c r="GW14" s="3" t="e">
        <f t="shared" ca="1" si="31"/>
        <v>#NAME?</v>
      </c>
      <c r="GX14" s="3" t="e">
        <f t="shared" ca="1" si="32"/>
        <v>#NAME?</v>
      </c>
      <c r="GY14" s="3" t="e">
        <f t="shared" ca="1" si="33"/>
        <v>#NAME?</v>
      </c>
      <c r="GZ14" s="3" t="e">
        <f t="shared" ca="1" si="34"/>
        <v>#NAME?</v>
      </c>
      <c r="HA14" s="3" t="e">
        <f t="shared" ca="1" si="35"/>
        <v>#NAME?</v>
      </c>
      <c r="HB14" s="3">
        <f t="shared" si="42"/>
        <v>6452.5518827160549</v>
      </c>
    </row>
    <row r="15" spans="1:265">
      <c r="A15" s="24" t="e">
        <f ca="1">A14-$D$1</f>
        <v>#NAME?</v>
      </c>
      <c r="C15" s="3">
        <f t="shared" ref="C15:C23" si="55">C14+1</f>
        <v>14.19</v>
      </c>
      <c r="D15" s="26">
        <f t="shared" ref="D15:D23" si="56">D14+1</f>
        <v>14.19</v>
      </c>
      <c r="E15" s="27" t="e">
        <f t="shared" ref="E15:E40" ca="1" si="57">MEDIAN(IF(AND(55%&lt;=$F$2,$F$2&lt;=100%),F15,IF(AND(55%&lt;=$G$2,$G$2&lt;=100%),G15,IF(AND(55%&lt;=$H$2,$H$2&lt;=100%),H15,IF(AND(55%&lt;=$I$2,$I$2&lt;=100%),I15,IF(AND(55%&lt;=$J$2,$J$2&lt;=100%),J15,IF(AND(55%&lt;=$K$2,$K$2&lt;=100%),K15,IF(AND(55%&lt;=$L$2,$L$2&lt;=100%),L15,IF(AND(55%&lt;=$M$2,$M$2&lt;=100%),M15,IF(AND(55%&lt;=$N$2,$N$2&lt;=100%),N15,F15))))))))))</f>
        <v>#NAME?</v>
      </c>
      <c r="F15" s="28" t="e">
        <f t="shared" ca="1" si="13"/>
        <v>#NAME?</v>
      </c>
      <c r="G15" s="28" t="e">
        <f t="shared" ca="1" si="14"/>
        <v>#NAME?</v>
      </c>
      <c r="H15" s="28" t="e">
        <f t="shared" ca="1" si="15"/>
        <v>#NAME?</v>
      </c>
      <c r="I15" s="28" t="e">
        <f t="shared" ca="1" si="16"/>
        <v>#NAME?</v>
      </c>
      <c r="J15" s="28" t="e">
        <f t="shared" ca="1" si="17"/>
        <v>#NAME?</v>
      </c>
      <c r="K15" s="28" t="e">
        <f t="shared" ca="1" si="18"/>
        <v>#NAME?</v>
      </c>
      <c r="L15" s="28" t="e">
        <f t="shared" ca="1" si="19"/>
        <v>#NAME?</v>
      </c>
      <c r="M15" s="28" t="e">
        <f t="shared" ca="1" si="20"/>
        <v>#NAME?</v>
      </c>
      <c r="N15" s="28" t="e">
        <f t="shared" ca="1" si="21"/>
        <v>#NAME?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 t="e">
        <f t="shared" ref="A16:A40" ca="1" si="58">A15-$D$1</f>
        <v>#NAME?</v>
      </c>
      <c r="C16" s="3">
        <f t="shared" si="55"/>
        <v>15.19</v>
      </c>
      <c r="D16" s="26">
        <f t="shared" si="56"/>
        <v>15.19</v>
      </c>
      <c r="E16" s="27" t="e">
        <f t="shared" ca="1" si="57"/>
        <v>#NAME?</v>
      </c>
      <c r="F16" s="28" t="e">
        <f t="shared" ca="1" si="13"/>
        <v>#NAME?</v>
      </c>
      <c r="G16" s="28" t="e">
        <f t="shared" ca="1" si="14"/>
        <v>#NAME?</v>
      </c>
      <c r="H16" s="28" t="e">
        <f t="shared" ca="1" si="15"/>
        <v>#NAME?</v>
      </c>
      <c r="I16" s="28" t="e">
        <f t="shared" ca="1" si="16"/>
        <v>#NAME?</v>
      </c>
      <c r="J16" s="28" t="e">
        <f t="shared" ca="1" si="17"/>
        <v>#NAME?</v>
      </c>
      <c r="K16" s="28" t="e">
        <f t="shared" ca="1" si="18"/>
        <v>#NAME?</v>
      </c>
      <c r="L16" s="28" t="e">
        <f t="shared" ca="1" si="19"/>
        <v>#NAME?</v>
      </c>
      <c r="M16" s="28" t="e">
        <f t="shared" ca="1" si="20"/>
        <v>#NAME?</v>
      </c>
      <c r="N16" s="28" t="e">
        <f t="shared" ca="1" si="21"/>
        <v>#NAME?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177">
      <c r="A17" s="24" t="e">
        <f t="shared" ca="1" si="58"/>
        <v>#NAME?</v>
      </c>
      <c r="C17" s="3">
        <f t="shared" si="55"/>
        <v>16.189999999999998</v>
      </c>
      <c r="D17" s="26">
        <f t="shared" si="56"/>
        <v>16.189999999999998</v>
      </c>
      <c r="E17" s="27" t="e">
        <f t="shared" ca="1" si="57"/>
        <v>#NAME?</v>
      </c>
      <c r="F17" s="28" t="e">
        <f t="shared" ca="1" si="13"/>
        <v>#NAME?</v>
      </c>
      <c r="G17" s="28" t="e">
        <f t="shared" ca="1" si="14"/>
        <v>#NAME?</v>
      </c>
      <c r="H17" s="28" t="e">
        <f t="shared" ca="1" si="15"/>
        <v>#NAME?</v>
      </c>
      <c r="I17" s="28" t="e">
        <f t="shared" ca="1" si="16"/>
        <v>#NAME?</v>
      </c>
      <c r="J17" s="28" t="e">
        <f t="shared" ca="1" si="17"/>
        <v>#NAME?</v>
      </c>
      <c r="K17" s="28" t="e">
        <f t="shared" ca="1" si="18"/>
        <v>#NAME?</v>
      </c>
      <c r="L17" s="28" t="e">
        <f t="shared" ca="1" si="19"/>
        <v>#NAME?</v>
      </c>
      <c r="M17" s="28" t="e">
        <f t="shared" ca="1" si="20"/>
        <v>#NAME?</v>
      </c>
      <c r="N17" s="28" t="e">
        <f t="shared" ca="1" si="21"/>
        <v>#NAME?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FU17" s="3" t="e">
        <f ca="1">EW4/BB4</f>
        <v>#NAME?</v>
      </c>
    </row>
    <row r="18" spans="1:177">
      <c r="A18" s="24" t="e">
        <f t="shared" ca="1" si="58"/>
        <v>#NAME?</v>
      </c>
      <c r="C18" s="3">
        <f t="shared" si="55"/>
        <v>17.189999999999998</v>
      </c>
      <c r="D18" s="26">
        <f t="shared" si="56"/>
        <v>17.189999999999998</v>
      </c>
      <c r="E18" s="27" t="e">
        <f t="shared" ca="1" si="57"/>
        <v>#NAME?</v>
      </c>
      <c r="F18" s="28" t="e">
        <f t="shared" ca="1" si="13"/>
        <v>#NAME?</v>
      </c>
      <c r="G18" s="28" t="e">
        <f t="shared" ca="1" si="14"/>
        <v>#NAME?</v>
      </c>
      <c r="H18" s="28" t="e">
        <f t="shared" ca="1" si="15"/>
        <v>#NAME?</v>
      </c>
      <c r="I18" s="28" t="e">
        <f t="shared" ca="1" si="16"/>
        <v>#NAME?</v>
      </c>
      <c r="J18" s="28" t="e">
        <f t="shared" ca="1" si="17"/>
        <v>#NAME?</v>
      </c>
      <c r="K18" s="28" t="e">
        <f t="shared" ca="1" si="18"/>
        <v>#NAME?</v>
      </c>
      <c r="L18" s="28" t="e">
        <f t="shared" ca="1" si="19"/>
        <v>#NAME?</v>
      </c>
      <c r="M18" s="28" t="e">
        <f t="shared" ca="1" si="20"/>
        <v>#NAME?</v>
      </c>
      <c r="N18" s="28" t="e">
        <f t="shared" ca="1" si="21"/>
        <v>#NAME?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177">
      <c r="A19" s="24" t="e">
        <f t="shared" ca="1" si="58"/>
        <v>#NAME?</v>
      </c>
      <c r="C19" s="3">
        <f t="shared" si="55"/>
        <v>18.189999999999998</v>
      </c>
      <c r="D19" s="26">
        <f t="shared" si="56"/>
        <v>18.189999999999998</v>
      </c>
      <c r="E19" s="27" t="e">
        <f t="shared" ca="1" si="57"/>
        <v>#NAME?</v>
      </c>
      <c r="F19" s="28" t="e">
        <f t="shared" ca="1" si="13"/>
        <v>#NAME?</v>
      </c>
      <c r="G19" s="28" t="e">
        <f t="shared" ca="1" si="14"/>
        <v>#NAME?</v>
      </c>
      <c r="H19" s="28" t="e">
        <f t="shared" ca="1" si="15"/>
        <v>#NAME?</v>
      </c>
      <c r="I19" s="28" t="e">
        <f t="shared" ca="1" si="16"/>
        <v>#NAME?</v>
      </c>
      <c r="J19" s="28" t="e">
        <f t="shared" ca="1" si="17"/>
        <v>#NAME?</v>
      </c>
      <c r="K19" s="28" t="e">
        <f t="shared" ca="1" si="18"/>
        <v>#NAME?</v>
      </c>
      <c r="L19" s="28" t="e">
        <f t="shared" ca="1" si="19"/>
        <v>#NAME?</v>
      </c>
      <c r="M19" s="28" t="e">
        <f t="shared" ca="1" si="20"/>
        <v>#NAME?</v>
      </c>
      <c r="N19" s="28" t="e">
        <f t="shared" ca="1" si="21"/>
        <v>#NAME?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177">
      <c r="A20" s="24" t="e">
        <f t="shared" ca="1" si="58"/>
        <v>#NAME?</v>
      </c>
      <c r="C20" s="3">
        <f t="shared" si="55"/>
        <v>19.189999999999998</v>
      </c>
      <c r="D20" s="26">
        <f t="shared" si="56"/>
        <v>19.189999999999998</v>
      </c>
      <c r="E20" s="27" t="e">
        <f t="shared" ca="1" si="57"/>
        <v>#NAME?</v>
      </c>
      <c r="F20" s="28" t="e">
        <f t="shared" ca="1" si="13"/>
        <v>#NAME?</v>
      </c>
      <c r="G20" s="28" t="e">
        <f t="shared" ca="1" si="14"/>
        <v>#NAME?</v>
      </c>
      <c r="H20" s="28" t="e">
        <f t="shared" ca="1" si="15"/>
        <v>#NAME?</v>
      </c>
      <c r="I20" s="28" t="e">
        <f t="shared" ca="1" si="16"/>
        <v>#NAME?</v>
      </c>
      <c r="J20" s="28" t="e">
        <f t="shared" ca="1" si="17"/>
        <v>#NAME?</v>
      </c>
      <c r="K20" s="28" t="e">
        <f t="shared" ca="1" si="18"/>
        <v>#NAME?</v>
      </c>
      <c r="L20" s="28" t="e">
        <f t="shared" ca="1" si="19"/>
        <v>#NAME?</v>
      </c>
      <c r="M20" s="28" t="e">
        <f t="shared" ca="1" si="20"/>
        <v>#NAME?</v>
      </c>
      <c r="N20" s="28" t="e">
        <f t="shared" ca="1" si="21"/>
        <v>#NAME?</v>
      </c>
      <c r="O20" s="29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4"/>
    </row>
    <row r="21" spans="1:177">
      <c r="A21" s="24" t="e">
        <f t="shared" ca="1" si="58"/>
        <v>#NAME?</v>
      </c>
      <c r="C21" s="3">
        <f t="shared" si="55"/>
        <v>20.189999999999998</v>
      </c>
      <c r="D21" s="26">
        <f t="shared" si="56"/>
        <v>20.189999999999998</v>
      </c>
      <c r="E21" s="27" t="e">
        <f t="shared" ca="1" si="57"/>
        <v>#NAME?</v>
      </c>
      <c r="F21" s="28" t="e">
        <f t="shared" ca="1" si="13"/>
        <v>#NAME?</v>
      </c>
      <c r="G21" s="28" t="e">
        <f t="shared" ca="1" si="14"/>
        <v>#NAME?</v>
      </c>
      <c r="H21" s="28" t="e">
        <f t="shared" ca="1" si="15"/>
        <v>#NAME?</v>
      </c>
      <c r="I21" s="28" t="e">
        <f t="shared" ca="1" si="16"/>
        <v>#NAME?</v>
      </c>
      <c r="J21" s="28" t="e">
        <f t="shared" ca="1" si="17"/>
        <v>#NAME?</v>
      </c>
      <c r="K21" s="28" t="e">
        <f t="shared" ca="1" si="18"/>
        <v>#NAME?</v>
      </c>
      <c r="L21" s="28" t="e">
        <f t="shared" ca="1" si="19"/>
        <v>#NAME?</v>
      </c>
      <c r="M21" s="28" t="e">
        <f t="shared" ca="1" si="20"/>
        <v>#NAME?</v>
      </c>
      <c r="N21" s="28" t="e">
        <f t="shared" ca="1" si="21"/>
        <v>#NAME?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177">
      <c r="A22" s="24" t="e">
        <f t="shared" ca="1" si="58"/>
        <v>#NAME?</v>
      </c>
      <c r="C22" s="3">
        <f t="shared" si="55"/>
        <v>21.189999999999998</v>
      </c>
      <c r="D22" s="26">
        <f t="shared" si="56"/>
        <v>21.189999999999998</v>
      </c>
      <c r="E22" s="27" t="e">
        <f t="shared" ca="1" si="57"/>
        <v>#NAME?</v>
      </c>
      <c r="F22" s="28" t="e">
        <f t="shared" ca="1" si="13"/>
        <v>#NAME?</v>
      </c>
      <c r="G22" s="28" t="e">
        <f t="shared" ca="1" si="14"/>
        <v>#NAME?</v>
      </c>
      <c r="H22" s="28" t="e">
        <f t="shared" ca="1" si="15"/>
        <v>#NAME?</v>
      </c>
      <c r="I22" s="28" t="e">
        <f t="shared" ca="1" si="16"/>
        <v>#NAME?</v>
      </c>
      <c r="J22" s="28" t="e">
        <f t="shared" ca="1" si="17"/>
        <v>#NAME?</v>
      </c>
      <c r="K22" s="28" t="e">
        <f t="shared" ca="1" si="18"/>
        <v>#NAME?</v>
      </c>
      <c r="L22" s="28" t="e">
        <f t="shared" ca="1" si="19"/>
        <v>#NAME?</v>
      </c>
      <c r="M22" s="28" t="e">
        <f t="shared" ca="1" si="20"/>
        <v>#NAME?</v>
      </c>
      <c r="N22" s="28" t="e">
        <f t="shared" ca="1" si="21"/>
        <v>#NAME?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177">
      <c r="A23" s="24" t="e">
        <f t="shared" ca="1" si="58"/>
        <v>#NAME?</v>
      </c>
      <c r="C23" s="3">
        <f t="shared" si="55"/>
        <v>22.189999999999998</v>
      </c>
      <c r="D23" s="26">
        <f t="shared" si="56"/>
        <v>22.189999999999998</v>
      </c>
      <c r="E23" s="27" t="e">
        <f t="shared" ca="1" si="57"/>
        <v>#NAME?</v>
      </c>
      <c r="F23" s="28" t="e">
        <f t="shared" ca="1" si="13"/>
        <v>#NAME?</v>
      </c>
      <c r="G23" s="28" t="e">
        <f t="shared" ca="1" si="14"/>
        <v>#NAME?</v>
      </c>
      <c r="H23" s="28" t="e">
        <f t="shared" ca="1" si="15"/>
        <v>#NAME?</v>
      </c>
      <c r="I23" s="28" t="e">
        <f t="shared" ca="1" si="16"/>
        <v>#NAME?</v>
      </c>
      <c r="J23" s="28" t="e">
        <f t="shared" ca="1" si="17"/>
        <v>#NAME?</v>
      </c>
      <c r="K23" s="28" t="e">
        <f t="shared" ca="1" si="18"/>
        <v>#NAME?</v>
      </c>
      <c r="L23" s="28" t="e">
        <f t="shared" ca="1" si="19"/>
        <v>#NAME?</v>
      </c>
      <c r="M23" s="28" t="e">
        <f t="shared" ca="1" si="20"/>
        <v>#NAME?</v>
      </c>
      <c r="N23" s="28" t="e">
        <f t="shared" ca="1" si="21"/>
        <v>#NAME?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177">
      <c r="A24" s="24" t="e">
        <f t="shared" ca="1" si="58"/>
        <v>#NAME?</v>
      </c>
      <c r="C24" s="3">
        <f t="shared" ref="C24:D39" si="59">C23+1</f>
        <v>23.189999999999998</v>
      </c>
      <c r="D24" s="26">
        <f t="shared" si="59"/>
        <v>23.189999999999998</v>
      </c>
      <c r="E24" s="27" t="e">
        <f t="shared" ca="1" si="57"/>
        <v>#NAME?</v>
      </c>
      <c r="F24" s="28" t="e">
        <f t="shared" ca="1" si="13"/>
        <v>#NAME?</v>
      </c>
      <c r="G24" s="28" t="e">
        <f t="shared" ca="1" si="14"/>
        <v>#NAME?</v>
      </c>
      <c r="H24" s="28" t="e">
        <f t="shared" ca="1" si="15"/>
        <v>#NAME?</v>
      </c>
      <c r="I24" s="28" t="e">
        <f t="shared" ca="1" si="16"/>
        <v>#NAME?</v>
      </c>
      <c r="J24" s="28" t="e">
        <f t="shared" ca="1" si="17"/>
        <v>#NAME?</v>
      </c>
      <c r="K24" s="28" t="e">
        <f t="shared" ca="1" si="18"/>
        <v>#NAME?</v>
      </c>
      <c r="L24" s="28" t="e">
        <f t="shared" ca="1" si="19"/>
        <v>#NAME?</v>
      </c>
      <c r="M24" s="28" t="e">
        <f t="shared" ca="1" si="20"/>
        <v>#NAME?</v>
      </c>
      <c r="N24" s="28" t="e">
        <f t="shared" ca="1" si="21"/>
        <v>#NAME?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FQ24" s="6"/>
    </row>
    <row r="25" spans="1:177">
      <c r="A25" s="24" t="e">
        <f t="shared" ca="1" si="58"/>
        <v>#NAME?</v>
      </c>
      <c r="C25" s="3">
        <f t="shared" si="59"/>
        <v>24.189999999999998</v>
      </c>
      <c r="D25" s="26">
        <f t="shared" si="59"/>
        <v>24.189999999999998</v>
      </c>
      <c r="E25" s="27" t="e">
        <f t="shared" ca="1" si="57"/>
        <v>#NAME?</v>
      </c>
      <c r="F25" s="28" t="e">
        <f t="shared" ca="1" si="13"/>
        <v>#NAME?</v>
      </c>
      <c r="G25" s="28" t="e">
        <f t="shared" ca="1" si="14"/>
        <v>#NAME?</v>
      </c>
      <c r="H25" s="28" t="e">
        <f t="shared" ca="1" si="15"/>
        <v>#NAME?</v>
      </c>
      <c r="I25" s="28" t="e">
        <f t="shared" ca="1" si="16"/>
        <v>#NAME?</v>
      </c>
      <c r="J25" s="28" t="e">
        <f t="shared" ca="1" si="17"/>
        <v>#NAME?</v>
      </c>
      <c r="K25" s="28" t="e">
        <f t="shared" ca="1" si="18"/>
        <v>#NAME?</v>
      </c>
      <c r="L25" s="28" t="e">
        <f t="shared" ca="1" si="19"/>
        <v>#NAME?</v>
      </c>
      <c r="M25" s="28" t="e">
        <f t="shared" ca="1" si="20"/>
        <v>#NAME?</v>
      </c>
      <c r="N25" s="28" t="e">
        <f t="shared" ca="1" si="21"/>
        <v>#NAME?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177">
      <c r="A26" s="24" t="e">
        <f t="shared" ca="1" si="58"/>
        <v>#NAME?</v>
      </c>
      <c r="C26" s="3">
        <f t="shared" si="59"/>
        <v>25.189999999999998</v>
      </c>
      <c r="D26" s="26">
        <f t="shared" si="59"/>
        <v>25.189999999999998</v>
      </c>
      <c r="E26" s="27" t="e">
        <f t="shared" ca="1" si="57"/>
        <v>#NAME?</v>
      </c>
      <c r="F26" s="28" t="e">
        <f t="shared" ca="1" si="13"/>
        <v>#NAME?</v>
      </c>
      <c r="G26" s="28" t="e">
        <f t="shared" ca="1" si="14"/>
        <v>#NAME?</v>
      </c>
      <c r="H26" s="28" t="e">
        <f t="shared" ca="1" si="15"/>
        <v>#NAME?</v>
      </c>
      <c r="I26" s="28" t="e">
        <f t="shared" ca="1" si="16"/>
        <v>#NAME?</v>
      </c>
      <c r="J26" s="28" t="e">
        <f t="shared" ca="1" si="17"/>
        <v>#NAME?</v>
      </c>
      <c r="K26" s="28" t="e">
        <f t="shared" ca="1" si="18"/>
        <v>#NAME?</v>
      </c>
      <c r="L26" s="28" t="e">
        <f t="shared" ca="1" si="19"/>
        <v>#NAME?</v>
      </c>
      <c r="M26" s="28" t="e">
        <f t="shared" ca="1" si="20"/>
        <v>#NAME?</v>
      </c>
      <c r="N26" s="28" t="e">
        <f t="shared" ca="1" si="21"/>
        <v>#NAME?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177">
      <c r="A27" s="24" t="e">
        <f t="shared" ca="1" si="58"/>
        <v>#NAME?</v>
      </c>
      <c r="C27" s="3">
        <f t="shared" si="59"/>
        <v>26.189999999999998</v>
      </c>
      <c r="D27" s="26">
        <f t="shared" si="59"/>
        <v>26.189999999999998</v>
      </c>
      <c r="E27" s="27" t="e">
        <f t="shared" ca="1" si="57"/>
        <v>#NAME?</v>
      </c>
      <c r="F27" s="28" t="e">
        <f t="shared" ca="1" si="13"/>
        <v>#NAME?</v>
      </c>
      <c r="G27" s="28" t="e">
        <f t="shared" ca="1" si="14"/>
        <v>#NAME?</v>
      </c>
      <c r="H27" s="28" t="e">
        <f t="shared" ca="1" si="15"/>
        <v>#NAME?</v>
      </c>
      <c r="I27" s="28" t="e">
        <f t="shared" ca="1" si="16"/>
        <v>#NAME?</v>
      </c>
      <c r="J27" s="28" t="e">
        <f t="shared" ca="1" si="17"/>
        <v>#NAME?</v>
      </c>
      <c r="K27" s="28" t="e">
        <f t="shared" ca="1" si="18"/>
        <v>#NAME?</v>
      </c>
      <c r="L27" s="28" t="e">
        <f t="shared" ca="1" si="19"/>
        <v>#NAME?</v>
      </c>
      <c r="M27" s="28" t="e">
        <f t="shared" ca="1" si="20"/>
        <v>#NAME?</v>
      </c>
      <c r="N27" s="28" t="e">
        <f t="shared" ca="1" si="21"/>
        <v>#NAME?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177">
      <c r="A28" s="24" t="e">
        <f t="shared" ca="1" si="58"/>
        <v>#NAME?</v>
      </c>
      <c r="C28" s="3">
        <f t="shared" si="59"/>
        <v>27.189999999999998</v>
      </c>
      <c r="D28" s="26">
        <f t="shared" si="59"/>
        <v>27.189999999999998</v>
      </c>
      <c r="E28" s="27" t="e">
        <f t="shared" ca="1" si="57"/>
        <v>#NAME?</v>
      </c>
      <c r="F28" s="28" t="e">
        <f t="shared" ca="1" si="13"/>
        <v>#NAME?</v>
      </c>
      <c r="G28" s="28" t="e">
        <f t="shared" ca="1" si="14"/>
        <v>#NAME?</v>
      </c>
      <c r="H28" s="28" t="e">
        <f t="shared" ca="1" si="15"/>
        <v>#NAME?</v>
      </c>
      <c r="I28" s="28" t="e">
        <f t="shared" ca="1" si="16"/>
        <v>#NAME?</v>
      </c>
      <c r="J28" s="28" t="e">
        <f t="shared" ca="1" si="17"/>
        <v>#NAME?</v>
      </c>
      <c r="K28" s="28" t="e">
        <f t="shared" ca="1" si="18"/>
        <v>#NAME?</v>
      </c>
      <c r="L28" s="28" t="e">
        <f t="shared" ca="1" si="19"/>
        <v>#NAME?</v>
      </c>
      <c r="M28" s="28" t="e">
        <f t="shared" ca="1" si="20"/>
        <v>#NAME?</v>
      </c>
      <c r="N28" s="28" t="e">
        <f t="shared" ca="1" si="21"/>
        <v>#NAME?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177">
      <c r="A29" s="24" t="e">
        <f t="shared" ca="1" si="58"/>
        <v>#NAME?</v>
      </c>
      <c r="C29" s="3">
        <f t="shared" si="59"/>
        <v>28.189999999999998</v>
      </c>
      <c r="D29" s="26">
        <f t="shared" si="59"/>
        <v>28.189999999999998</v>
      </c>
      <c r="E29" s="27" t="e">
        <f t="shared" ca="1" si="57"/>
        <v>#NAME?</v>
      </c>
      <c r="F29" s="28" t="e">
        <f t="shared" ca="1" si="13"/>
        <v>#NAME?</v>
      </c>
      <c r="G29" s="28" t="e">
        <f t="shared" ca="1" si="14"/>
        <v>#NAME?</v>
      </c>
      <c r="H29" s="28" t="e">
        <f t="shared" ca="1" si="15"/>
        <v>#NAME?</v>
      </c>
      <c r="I29" s="28" t="e">
        <f t="shared" ca="1" si="16"/>
        <v>#NAME?</v>
      </c>
      <c r="J29" s="28" t="e">
        <f t="shared" ca="1" si="17"/>
        <v>#NAME?</v>
      </c>
      <c r="K29" s="28" t="e">
        <f t="shared" ca="1" si="18"/>
        <v>#NAME?</v>
      </c>
      <c r="L29" s="28" t="e">
        <f t="shared" ca="1" si="19"/>
        <v>#NAME?</v>
      </c>
      <c r="M29" s="28" t="e">
        <f t="shared" ca="1" si="20"/>
        <v>#NAME?</v>
      </c>
      <c r="N29" s="28" t="e">
        <f t="shared" ca="1" si="21"/>
        <v>#NAME?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177">
      <c r="A30" s="24" t="e">
        <f t="shared" ca="1" si="58"/>
        <v>#NAME?</v>
      </c>
      <c r="C30" s="3">
        <f t="shared" si="59"/>
        <v>29.189999999999998</v>
      </c>
      <c r="D30" s="26">
        <f t="shared" si="59"/>
        <v>29.189999999999998</v>
      </c>
      <c r="E30" s="27" t="e">
        <f t="shared" ca="1" si="57"/>
        <v>#NAME?</v>
      </c>
      <c r="F30" s="28" t="e">
        <f t="shared" ca="1" si="13"/>
        <v>#NAME?</v>
      </c>
      <c r="G30" s="28" t="e">
        <f t="shared" ca="1" si="14"/>
        <v>#NAME?</v>
      </c>
      <c r="H30" s="28" t="e">
        <f t="shared" ca="1" si="15"/>
        <v>#NAME?</v>
      </c>
      <c r="I30" s="28" t="e">
        <f t="shared" ca="1" si="16"/>
        <v>#NAME?</v>
      </c>
      <c r="J30" s="28" t="e">
        <f t="shared" ca="1" si="17"/>
        <v>#NAME?</v>
      </c>
      <c r="K30" s="28" t="e">
        <f t="shared" ca="1" si="18"/>
        <v>#NAME?</v>
      </c>
      <c r="L30" s="28" t="e">
        <f t="shared" ca="1" si="19"/>
        <v>#NAME?</v>
      </c>
      <c r="M30" s="28" t="e">
        <f t="shared" ca="1" si="20"/>
        <v>#NAME?</v>
      </c>
      <c r="N30" s="28" t="e">
        <f t="shared" ca="1" si="21"/>
        <v>#NAME?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FU30" s="3" t="e">
        <f ca="1">FH4/BB4</f>
        <v>#NAME?</v>
      </c>
    </row>
    <row r="31" spans="1:177">
      <c r="A31" s="24" t="e">
        <f t="shared" ca="1" si="58"/>
        <v>#NAME?</v>
      </c>
      <c r="C31" s="3">
        <f t="shared" si="59"/>
        <v>30.189999999999998</v>
      </c>
      <c r="D31" s="26">
        <f t="shared" si="59"/>
        <v>30.189999999999998</v>
      </c>
      <c r="E31" s="27" t="e">
        <f t="shared" ca="1" si="57"/>
        <v>#NAME?</v>
      </c>
      <c r="F31" s="28" t="e">
        <f t="shared" ca="1" si="13"/>
        <v>#NAME?</v>
      </c>
      <c r="G31" s="28" t="e">
        <f t="shared" ca="1" si="14"/>
        <v>#NAME?</v>
      </c>
      <c r="H31" s="28" t="e">
        <f t="shared" ca="1" si="15"/>
        <v>#NAME?</v>
      </c>
      <c r="I31" s="28" t="e">
        <f t="shared" ca="1" si="16"/>
        <v>#NAME?</v>
      </c>
      <c r="J31" s="28" t="e">
        <f t="shared" ca="1" si="17"/>
        <v>#NAME?</v>
      </c>
      <c r="K31" s="28" t="e">
        <f t="shared" ca="1" si="18"/>
        <v>#NAME?</v>
      </c>
      <c r="L31" s="28" t="e">
        <f t="shared" ca="1" si="19"/>
        <v>#NAME?</v>
      </c>
      <c r="M31" s="28" t="e">
        <f t="shared" ca="1" si="20"/>
        <v>#NAME?</v>
      </c>
      <c r="N31" s="28" t="e">
        <f t="shared" ca="1" si="21"/>
        <v>#NAME?</v>
      </c>
    </row>
    <row r="32" spans="1:177">
      <c r="A32" s="24" t="e">
        <f t="shared" ca="1" si="58"/>
        <v>#NAME?</v>
      </c>
      <c r="C32" s="3">
        <f t="shared" si="59"/>
        <v>31.189999999999998</v>
      </c>
      <c r="D32" s="26">
        <f t="shared" si="59"/>
        <v>31.189999999999998</v>
      </c>
      <c r="E32" s="27" t="e">
        <f t="shared" ca="1" si="57"/>
        <v>#NAME?</v>
      </c>
      <c r="F32" s="28" t="e">
        <f t="shared" ca="1" si="13"/>
        <v>#NAME?</v>
      </c>
      <c r="G32" s="28" t="e">
        <f t="shared" ca="1" si="14"/>
        <v>#NAME?</v>
      </c>
      <c r="H32" s="28" t="e">
        <f t="shared" ca="1" si="15"/>
        <v>#NAME?</v>
      </c>
      <c r="I32" s="28" t="e">
        <f t="shared" ca="1" si="16"/>
        <v>#NAME?</v>
      </c>
      <c r="J32" s="28" t="e">
        <f t="shared" ca="1" si="17"/>
        <v>#NAME?</v>
      </c>
      <c r="K32" s="28" t="e">
        <f t="shared" ca="1" si="18"/>
        <v>#NAME?</v>
      </c>
      <c r="L32" s="28" t="e">
        <f t="shared" ca="1" si="19"/>
        <v>#NAME?</v>
      </c>
      <c r="M32" s="28" t="e">
        <f t="shared" ca="1" si="20"/>
        <v>#NAME?</v>
      </c>
      <c r="N32" s="28" t="e">
        <f t="shared" ca="1" si="21"/>
        <v>#NAME?</v>
      </c>
    </row>
    <row r="33" spans="1:14">
      <c r="A33" s="24" t="e">
        <f t="shared" ca="1" si="58"/>
        <v>#NAME?</v>
      </c>
      <c r="C33" s="3">
        <f t="shared" si="59"/>
        <v>32.19</v>
      </c>
      <c r="D33" s="26">
        <f t="shared" si="59"/>
        <v>32.19</v>
      </c>
      <c r="E33" s="27" t="e">
        <f t="shared" ca="1" si="57"/>
        <v>#NAME?</v>
      </c>
      <c r="F33" s="28" t="e">
        <f t="shared" ca="1" si="13"/>
        <v>#NAME?</v>
      </c>
      <c r="G33" s="28" t="e">
        <f t="shared" ca="1" si="14"/>
        <v>#NAME?</v>
      </c>
      <c r="H33" s="28" t="e">
        <f t="shared" ca="1" si="15"/>
        <v>#NAME?</v>
      </c>
      <c r="I33" s="28" t="e">
        <f t="shared" ca="1" si="16"/>
        <v>#NAME?</v>
      </c>
      <c r="J33" s="28" t="e">
        <f t="shared" ca="1" si="17"/>
        <v>#NAME?</v>
      </c>
      <c r="K33" s="28" t="e">
        <f t="shared" ca="1" si="18"/>
        <v>#NAME?</v>
      </c>
      <c r="L33" s="28" t="e">
        <f t="shared" ca="1" si="19"/>
        <v>#NAME?</v>
      </c>
      <c r="M33" s="28" t="e">
        <f t="shared" ca="1" si="20"/>
        <v>#NAME?</v>
      </c>
      <c r="N33" s="28" t="e">
        <f t="shared" ca="1" si="21"/>
        <v>#NAME?</v>
      </c>
    </row>
    <row r="34" spans="1:14">
      <c r="A34" s="24" t="e">
        <f t="shared" ca="1" si="58"/>
        <v>#NAME?</v>
      </c>
      <c r="C34" s="3">
        <f t="shared" si="59"/>
        <v>33.19</v>
      </c>
      <c r="D34" s="26">
        <f t="shared" si="59"/>
        <v>33.19</v>
      </c>
      <c r="E34" s="27" t="e">
        <f t="shared" ca="1" si="57"/>
        <v>#NAME?</v>
      </c>
      <c r="F34" s="28" t="e">
        <f t="shared" ca="1" si="13"/>
        <v>#NAME?</v>
      </c>
      <c r="G34" s="28" t="e">
        <f t="shared" ca="1" si="14"/>
        <v>#NAME?</v>
      </c>
      <c r="H34" s="28" t="e">
        <f t="shared" ca="1" si="15"/>
        <v>#NAME?</v>
      </c>
      <c r="I34" s="28" t="e">
        <f t="shared" ca="1" si="16"/>
        <v>#NAME?</v>
      </c>
      <c r="J34" s="28" t="e">
        <f t="shared" ca="1" si="17"/>
        <v>#NAME?</v>
      </c>
      <c r="K34" s="28" t="e">
        <f t="shared" ca="1" si="18"/>
        <v>#NAME?</v>
      </c>
      <c r="L34" s="28" t="e">
        <f t="shared" ca="1" si="19"/>
        <v>#NAME?</v>
      </c>
      <c r="M34" s="28" t="e">
        <f t="shared" ca="1" si="20"/>
        <v>#NAME?</v>
      </c>
      <c r="N34" s="28" t="e">
        <f t="shared" ca="1" si="21"/>
        <v>#NAME?</v>
      </c>
    </row>
    <row r="35" spans="1:14">
      <c r="A35" s="24" t="e">
        <f t="shared" ca="1" si="58"/>
        <v>#NAME?</v>
      </c>
      <c r="C35" s="3">
        <f t="shared" si="59"/>
        <v>34.19</v>
      </c>
      <c r="D35" s="26">
        <f t="shared" si="59"/>
        <v>34.19</v>
      </c>
      <c r="E35" s="27" t="e">
        <f t="shared" ca="1" si="57"/>
        <v>#NAME?</v>
      </c>
      <c r="F35" s="28" t="e">
        <f t="shared" ca="1" si="13"/>
        <v>#NAME?</v>
      </c>
      <c r="G35" s="28" t="e">
        <f t="shared" ca="1" si="14"/>
        <v>#NAME?</v>
      </c>
      <c r="H35" s="28" t="e">
        <f t="shared" ca="1" si="15"/>
        <v>#NAME?</v>
      </c>
      <c r="I35" s="28" t="e">
        <f t="shared" ca="1" si="16"/>
        <v>#NAME?</v>
      </c>
      <c r="J35" s="28" t="e">
        <f t="shared" ca="1" si="17"/>
        <v>#NAME?</v>
      </c>
      <c r="K35" s="28" t="e">
        <f t="shared" ca="1" si="18"/>
        <v>#NAME?</v>
      </c>
      <c r="L35" s="28" t="e">
        <f t="shared" ca="1" si="19"/>
        <v>#NAME?</v>
      </c>
      <c r="M35" s="28" t="e">
        <f t="shared" ca="1" si="20"/>
        <v>#NAME?</v>
      </c>
      <c r="N35" s="28" t="e">
        <f t="shared" ca="1" si="21"/>
        <v>#NAME?</v>
      </c>
    </row>
    <row r="36" spans="1:14">
      <c r="A36" s="24" t="e">
        <f t="shared" ca="1" si="58"/>
        <v>#NAME?</v>
      </c>
      <c r="C36" s="3">
        <f t="shared" si="59"/>
        <v>35.19</v>
      </c>
      <c r="D36" s="26">
        <f t="shared" si="59"/>
        <v>35.19</v>
      </c>
      <c r="E36" s="27" t="e">
        <f t="shared" ca="1" si="57"/>
        <v>#NAME?</v>
      </c>
      <c r="F36" s="28" t="e">
        <f t="shared" ca="1" si="13"/>
        <v>#NAME?</v>
      </c>
      <c r="G36" s="28" t="e">
        <f t="shared" ca="1" si="14"/>
        <v>#NAME?</v>
      </c>
      <c r="H36" s="28" t="e">
        <f t="shared" ca="1" si="15"/>
        <v>#NAME?</v>
      </c>
      <c r="I36" s="28" t="e">
        <f t="shared" ca="1" si="16"/>
        <v>#NAME?</v>
      </c>
      <c r="J36" s="28" t="e">
        <f t="shared" ca="1" si="17"/>
        <v>#NAME?</v>
      </c>
      <c r="K36" s="28" t="e">
        <f t="shared" ca="1" si="18"/>
        <v>#NAME?</v>
      </c>
      <c r="L36" s="28" t="e">
        <f t="shared" ca="1" si="19"/>
        <v>#NAME?</v>
      </c>
      <c r="M36" s="28" t="e">
        <f t="shared" ca="1" si="20"/>
        <v>#NAME?</v>
      </c>
      <c r="N36" s="28" t="e">
        <f t="shared" ca="1" si="21"/>
        <v>#NAME?</v>
      </c>
    </row>
    <row r="37" spans="1:14">
      <c r="A37" s="24" t="e">
        <f t="shared" ca="1" si="58"/>
        <v>#NAME?</v>
      </c>
      <c r="C37" s="3">
        <f t="shared" si="59"/>
        <v>36.19</v>
      </c>
      <c r="D37" s="26">
        <f t="shared" si="59"/>
        <v>36.19</v>
      </c>
      <c r="E37" s="27" t="e">
        <f t="shared" ca="1" si="57"/>
        <v>#NAME?</v>
      </c>
      <c r="F37" s="28" t="e">
        <f t="shared" ca="1" si="13"/>
        <v>#NAME?</v>
      </c>
      <c r="G37" s="28" t="e">
        <f t="shared" ca="1" si="14"/>
        <v>#NAME?</v>
      </c>
      <c r="H37" s="28" t="e">
        <f t="shared" ca="1" si="15"/>
        <v>#NAME?</v>
      </c>
      <c r="I37" s="28" t="e">
        <f t="shared" ca="1" si="16"/>
        <v>#NAME?</v>
      </c>
      <c r="J37" s="28" t="e">
        <f t="shared" ca="1" si="17"/>
        <v>#NAME?</v>
      </c>
      <c r="K37" s="28" t="e">
        <f t="shared" ca="1" si="18"/>
        <v>#NAME?</v>
      </c>
      <c r="L37" s="28" t="e">
        <f t="shared" ca="1" si="19"/>
        <v>#NAME?</v>
      </c>
      <c r="M37" s="28" t="e">
        <f t="shared" ca="1" si="20"/>
        <v>#NAME?</v>
      </c>
      <c r="N37" s="28" t="e">
        <f t="shared" ca="1" si="21"/>
        <v>#NAME?</v>
      </c>
    </row>
    <row r="38" spans="1:14">
      <c r="A38" s="24" t="e">
        <f t="shared" ca="1" si="58"/>
        <v>#NAME?</v>
      </c>
      <c r="C38" s="3">
        <f t="shared" si="59"/>
        <v>37.19</v>
      </c>
      <c r="D38" s="26">
        <f t="shared" si="59"/>
        <v>37.19</v>
      </c>
      <c r="E38" s="27" t="e">
        <f t="shared" ca="1" si="57"/>
        <v>#NAME?</v>
      </c>
      <c r="F38" s="28" t="e">
        <f t="shared" ca="1" si="13"/>
        <v>#NAME?</v>
      </c>
      <c r="G38" s="28" t="e">
        <f t="shared" ca="1" si="14"/>
        <v>#NAME?</v>
      </c>
      <c r="H38" s="28" t="e">
        <f t="shared" ca="1" si="15"/>
        <v>#NAME?</v>
      </c>
      <c r="I38" s="28" t="e">
        <f t="shared" ca="1" si="16"/>
        <v>#NAME?</v>
      </c>
      <c r="J38" s="28" t="e">
        <f t="shared" ca="1" si="17"/>
        <v>#NAME?</v>
      </c>
      <c r="K38" s="28" t="e">
        <f t="shared" ca="1" si="18"/>
        <v>#NAME?</v>
      </c>
      <c r="L38" s="28" t="e">
        <f t="shared" ca="1" si="19"/>
        <v>#NAME?</v>
      </c>
      <c r="M38" s="28" t="e">
        <f t="shared" ca="1" si="20"/>
        <v>#NAME?</v>
      </c>
      <c r="N38" s="28" t="e">
        <f t="shared" ca="1" si="21"/>
        <v>#NAME?</v>
      </c>
    </row>
    <row r="39" spans="1:14">
      <c r="A39" s="24" t="e">
        <f t="shared" ca="1" si="58"/>
        <v>#NAME?</v>
      </c>
      <c r="C39" s="3">
        <f t="shared" si="59"/>
        <v>38.19</v>
      </c>
      <c r="D39" s="26">
        <f t="shared" si="59"/>
        <v>38.19</v>
      </c>
      <c r="E39" s="27" t="e">
        <f t="shared" ca="1" si="57"/>
        <v>#NAME?</v>
      </c>
      <c r="F39" s="28" t="e">
        <f t="shared" ca="1" si="13"/>
        <v>#NAME?</v>
      </c>
      <c r="G39" s="28" t="e">
        <f t="shared" ca="1" si="14"/>
        <v>#NAME?</v>
      </c>
      <c r="H39" s="28" t="e">
        <f t="shared" ca="1" si="15"/>
        <v>#NAME?</v>
      </c>
      <c r="I39" s="28" t="e">
        <f t="shared" ca="1" si="16"/>
        <v>#NAME?</v>
      </c>
      <c r="J39" s="28" t="e">
        <f t="shared" ca="1" si="17"/>
        <v>#NAME?</v>
      </c>
      <c r="K39" s="28" t="e">
        <f t="shared" ca="1" si="18"/>
        <v>#NAME?</v>
      </c>
      <c r="L39" s="28" t="e">
        <f t="shared" ca="1" si="19"/>
        <v>#NAME?</v>
      </c>
      <c r="M39" s="28" t="e">
        <f t="shared" ca="1" si="20"/>
        <v>#NAME?</v>
      </c>
      <c r="N39" s="28" t="e">
        <f t="shared" ca="1" si="21"/>
        <v>#NAME?</v>
      </c>
    </row>
    <row r="40" spans="1:14">
      <c r="A40" s="24" t="e">
        <f t="shared" ca="1" si="58"/>
        <v>#NAME?</v>
      </c>
      <c r="C40" s="3">
        <f>C39+1</f>
        <v>39.19</v>
      </c>
      <c r="D40" s="26">
        <f>D39+1</f>
        <v>39.19</v>
      </c>
      <c r="E40" s="27" t="e">
        <f t="shared" ca="1" si="57"/>
        <v>#NAME?</v>
      </c>
      <c r="F40" s="28" t="e">
        <f t="shared" ca="1" si="13"/>
        <v>#NAME?</v>
      </c>
      <c r="G40" s="28" t="e">
        <f t="shared" ca="1" si="14"/>
        <v>#NAME?</v>
      </c>
      <c r="H40" s="28" t="e">
        <f t="shared" ca="1" si="15"/>
        <v>#NAME?</v>
      </c>
      <c r="I40" s="28" t="e">
        <f t="shared" ca="1" si="16"/>
        <v>#NAME?</v>
      </c>
      <c r="J40" s="28" t="e">
        <f t="shared" ca="1" si="17"/>
        <v>#NAME?</v>
      </c>
      <c r="K40" s="28" t="e">
        <f t="shared" ca="1" si="18"/>
        <v>#NAME?</v>
      </c>
      <c r="L40" s="28" t="e">
        <f t="shared" ca="1" si="19"/>
        <v>#NAME?</v>
      </c>
      <c r="M40" s="28" t="e">
        <f t="shared" ca="1" si="20"/>
        <v>#NAME?</v>
      </c>
      <c r="N40" s="28" t="e">
        <f t="shared" ca="1" si="21"/>
        <v>#NAME?</v>
      </c>
    </row>
    <row r="43" spans="1:14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4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60">G5</f>
        <v>2</v>
      </c>
      <c r="G82" s="39">
        <f t="shared" si="60"/>
        <v>3</v>
      </c>
      <c r="H82" s="39">
        <f t="shared" si="60"/>
        <v>4</v>
      </c>
      <c r="I82" s="39">
        <f t="shared" si="60"/>
        <v>5</v>
      </c>
      <c r="J82" s="39">
        <f>K5</f>
        <v>6</v>
      </c>
      <c r="K82" s="39">
        <f t="shared" si="60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1">D83</f>
        <v>1</v>
      </c>
      <c r="D83" s="35">
        <v>1</v>
      </c>
      <c r="E83" s="34" t="e">
        <f t="shared" ref="E83:E97" ca="1" si="62">$FO$3*B83+$FO$9</f>
        <v>#NAME?</v>
      </c>
      <c r="F83" s="34" t="e">
        <f t="shared" ref="F83:F97" ca="1" si="63">$FU$5*POWER(B83,2)+$FU$17*B83+$FU$30</f>
        <v>#NAME?</v>
      </c>
      <c r="G83" s="34" t="e">
        <f t="shared" ref="G83:G97" ca="1" si="64">$FX$3*POWER(B83,3)+$FX$5*POWER(B83,2)+$FX$7*B83+$FX$9</f>
        <v>#NAME?</v>
      </c>
      <c r="H83" s="34" t="e">
        <f t="shared" ref="H83:H97" ca="1" si="65">$GA$3*POWER(B83,4)+$GA$4*POWER(B83,3)+$GA$5*POWER(B83,2)+$GA$6*B83+$GA$7</f>
        <v>#NAME?</v>
      </c>
      <c r="I83" s="34" t="e">
        <f t="shared" ref="I83:I97" ca="1" si="66">$GD$3*POWER(B83,5)+$GD$4*POWER(B83,4)+$GD$5*POWER(B83,3)+$GD$6*POWER(B83,2)+$GD$7*B83+$GD$8</f>
        <v>#NAME?</v>
      </c>
      <c r="J83" s="34" t="e">
        <f t="shared" ref="J83:J97" ca="1" si="67">$GG$3*POWER(B83,6)+$GG$4*POWER(B83,5)+$GG$5*POWER(B83,4)+$GG$6*POWER(B83,3)+$GG$7*POWER(B83,2)+$GG$8*B83+$GG$9</f>
        <v>#NAME?</v>
      </c>
      <c r="K83" s="34" t="e">
        <f t="shared" ref="K83:K97" ca="1" si="68">$GJ$3*POWER(B83,7)+$GJ$4*POWER(B83,6)+$GJ$5*POWER(B83,5)+$GJ$6*POWER(B83,4)+$GJ$7*POWER(B83,3)+$GJ$8*POWER(B83,2)+$GJ$9*B83+$GJ$10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61"/>
        <v>2</v>
      </c>
      <c r="D84" s="35">
        <v>2</v>
      </c>
      <c r="E84" s="34" t="e">
        <f t="shared" ca="1" si="62"/>
        <v>#NAME?</v>
      </c>
      <c r="F84" s="34" t="e">
        <f t="shared" ca="1" si="63"/>
        <v>#NAME?</v>
      </c>
      <c r="G84" s="34" t="e">
        <f t="shared" ca="1" si="64"/>
        <v>#NAME?</v>
      </c>
      <c r="H84" s="34" t="e">
        <f t="shared" ca="1" si="65"/>
        <v>#NAME?</v>
      </c>
      <c r="I84" s="34" t="e">
        <f t="shared" ca="1" si="66"/>
        <v>#NAME?</v>
      </c>
      <c r="J84" s="34" t="e">
        <f t="shared" ca="1" si="67"/>
        <v>#NAME?</v>
      </c>
      <c r="K84" s="34" t="e">
        <f t="shared" ca="1" si="68"/>
        <v>#NAME?</v>
      </c>
      <c r="L84" s="35" t="e">
        <f t="shared" ref="L84:L97" ca="1" si="69">ROUND(AVERAGE(E84:K84),0)</f>
        <v>#NAME?</v>
      </c>
      <c r="M84" s="35" t="e">
        <f t="shared" ref="M84:M97" ca="1" si="70">ROUND(AVERAGEIF(E84:K84,"&gt;0"),0)</f>
        <v>#DIV/0!</v>
      </c>
    </row>
    <row r="85" spans="2:13">
      <c r="B85" s="3">
        <f t="shared" si="61"/>
        <v>3</v>
      </c>
      <c r="D85" s="35">
        <v>3</v>
      </c>
      <c r="E85" s="34" t="e">
        <f t="shared" ca="1" si="62"/>
        <v>#NAME?</v>
      </c>
      <c r="F85" s="34" t="e">
        <f t="shared" ca="1" si="63"/>
        <v>#NAME?</v>
      </c>
      <c r="G85" s="34" t="e">
        <f t="shared" ca="1" si="64"/>
        <v>#NAME?</v>
      </c>
      <c r="H85" s="34" t="e">
        <f t="shared" ca="1" si="65"/>
        <v>#NAME?</v>
      </c>
      <c r="I85" s="34" t="e">
        <f t="shared" ca="1" si="66"/>
        <v>#NAME?</v>
      </c>
      <c r="J85" s="34" t="e">
        <f t="shared" ca="1" si="67"/>
        <v>#NAME?</v>
      </c>
      <c r="K85" s="34" t="e">
        <f t="shared" ca="1" si="68"/>
        <v>#NAME?</v>
      </c>
      <c r="L85" s="35" t="e">
        <f t="shared" ca="1" si="69"/>
        <v>#NAME?</v>
      </c>
      <c r="M85" s="35" t="e">
        <f t="shared" ca="1" si="70"/>
        <v>#DIV/0!</v>
      </c>
    </row>
    <row r="86" spans="2:13">
      <c r="B86" s="3">
        <f t="shared" si="61"/>
        <v>4</v>
      </c>
      <c r="D86" s="35">
        <v>4</v>
      </c>
      <c r="E86" s="34" t="e">
        <f t="shared" ca="1" si="62"/>
        <v>#NAME?</v>
      </c>
      <c r="F86" s="34" t="e">
        <f t="shared" ca="1" si="63"/>
        <v>#NAME?</v>
      </c>
      <c r="G86" s="34" t="e">
        <f t="shared" ca="1" si="64"/>
        <v>#NAME?</v>
      </c>
      <c r="H86" s="34" t="e">
        <f t="shared" ca="1" si="65"/>
        <v>#NAME?</v>
      </c>
      <c r="I86" s="34" t="e">
        <f t="shared" ca="1" si="66"/>
        <v>#NAME?</v>
      </c>
      <c r="J86" s="34" t="e">
        <f t="shared" ca="1" si="67"/>
        <v>#NAME?</v>
      </c>
      <c r="K86" s="34" t="e">
        <f t="shared" ca="1" si="68"/>
        <v>#NAME?</v>
      </c>
      <c r="L86" s="35" t="e">
        <f t="shared" ca="1" si="69"/>
        <v>#NAME?</v>
      </c>
      <c r="M86" s="35" t="e">
        <f t="shared" ca="1" si="70"/>
        <v>#DIV/0!</v>
      </c>
    </row>
    <row r="87" spans="2:13">
      <c r="B87" s="3">
        <f t="shared" si="61"/>
        <v>5</v>
      </c>
      <c r="D87" s="35">
        <v>5</v>
      </c>
      <c r="E87" s="34" t="e">
        <f t="shared" ca="1" si="62"/>
        <v>#NAME?</v>
      </c>
      <c r="F87" s="34" t="e">
        <f t="shared" ca="1" si="63"/>
        <v>#NAME?</v>
      </c>
      <c r="G87" s="34" t="e">
        <f t="shared" ca="1" si="64"/>
        <v>#NAME?</v>
      </c>
      <c r="H87" s="34" t="e">
        <f t="shared" ca="1" si="65"/>
        <v>#NAME?</v>
      </c>
      <c r="I87" s="34" t="e">
        <f t="shared" ca="1" si="66"/>
        <v>#NAME?</v>
      </c>
      <c r="J87" s="34" t="e">
        <f t="shared" ca="1" si="67"/>
        <v>#NAME?</v>
      </c>
      <c r="K87" s="34" t="e">
        <f t="shared" ca="1" si="68"/>
        <v>#NAME?</v>
      </c>
      <c r="L87" s="35" t="e">
        <f t="shared" ca="1" si="69"/>
        <v>#NAME?</v>
      </c>
      <c r="M87" s="35" t="e">
        <f t="shared" ca="1" si="70"/>
        <v>#DIV/0!</v>
      </c>
    </row>
    <row r="88" spans="2:13">
      <c r="B88" s="3">
        <f t="shared" si="61"/>
        <v>6</v>
      </c>
      <c r="D88" s="35">
        <v>6</v>
      </c>
      <c r="E88" s="34" t="e">
        <f t="shared" ca="1" si="62"/>
        <v>#NAME?</v>
      </c>
      <c r="F88" s="34" t="e">
        <f t="shared" ca="1" si="63"/>
        <v>#NAME?</v>
      </c>
      <c r="G88" s="34" t="e">
        <f t="shared" ca="1" si="64"/>
        <v>#NAME?</v>
      </c>
      <c r="H88" s="34" t="e">
        <f t="shared" ca="1" si="65"/>
        <v>#NAME?</v>
      </c>
      <c r="I88" s="34" t="e">
        <f t="shared" ca="1" si="66"/>
        <v>#NAME?</v>
      </c>
      <c r="J88" s="34" t="e">
        <f t="shared" ca="1" si="67"/>
        <v>#NAME?</v>
      </c>
      <c r="K88" s="34" t="e">
        <f t="shared" ca="1" si="68"/>
        <v>#NAME?</v>
      </c>
      <c r="L88" s="35" t="e">
        <f t="shared" ca="1" si="69"/>
        <v>#NAME?</v>
      </c>
      <c r="M88" s="35" t="e">
        <f t="shared" ca="1" si="70"/>
        <v>#DIV/0!</v>
      </c>
    </row>
    <row r="89" spans="2:13">
      <c r="B89" s="3">
        <f t="shared" si="61"/>
        <v>7</v>
      </c>
      <c r="D89" s="35">
        <v>7</v>
      </c>
      <c r="E89" s="34" t="e">
        <f t="shared" ca="1" si="62"/>
        <v>#NAME?</v>
      </c>
      <c r="F89" s="34" t="e">
        <f t="shared" ca="1" si="63"/>
        <v>#NAME?</v>
      </c>
      <c r="G89" s="34" t="e">
        <f t="shared" ca="1" si="64"/>
        <v>#NAME?</v>
      </c>
      <c r="H89" s="34" t="e">
        <f t="shared" ca="1" si="65"/>
        <v>#NAME?</v>
      </c>
      <c r="I89" s="34" t="e">
        <f t="shared" ca="1" si="66"/>
        <v>#NAME?</v>
      </c>
      <c r="J89" s="34" t="e">
        <f t="shared" ca="1" si="67"/>
        <v>#NAME?</v>
      </c>
      <c r="K89" s="34" t="e">
        <f t="shared" ca="1" si="68"/>
        <v>#NAME?</v>
      </c>
      <c r="L89" s="35" t="e">
        <f t="shared" ca="1" si="69"/>
        <v>#NAME?</v>
      </c>
      <c r="M89" s="35" t="e">
        <f t="shared" ca="1" si="70"/>
        <v>#DIV/0!</v>
      </c>
    </row>
    <row r="90" spans="2:13">
      <c r="B90" s="3">
        <f t="shared" si="61"/>
        <v>8</v>
      </c>
      <c r="D90" s="35">
        <v>8</v>
      </c>
      <c r="E90" s="34" t="e">
        <f t="shared" ca="1" si="62"/>
        <v>#NAME?</v>
      </c>
      <c r="F90" s="34" t="e">
        <f t="shared" ca="1" si="63"/>
        <v>#NAME?</v>
      </c>
      <c r="G90" s="34" t="e">
        <f t="shared" ca="1" si="64"/>
        <v>#NAME?</v>
      </c>
      <c r="H90" s="34" t="e">
        <f t="shared" ca="1" si="65"/>
        <v>#NAME?</v>
      </c>
      <c r="I90" s="34" t="e">
        <f t="shared" ca="1" si="66"/>
        <v>#NAME?</v>
      </c>
      <c r="J90" s="34" t="e">
        <f t="shared" ca="1" si="67"/>
        <v>#NAME?</v>
      </c>
      <c r="K90" s="34" t="e">
        <f t="shared" ca="1" si="68"/>
        <v>#NAME?</v>
      </c>
      <c r="L90" s="35" t="e">
        <f t="shared" ca="1" si="69"/>
        <v>#NAME?</v>
      </c>
      <c r="M90" s="35" t="e">
        <f t="shared" ca="1" si="70"/>
        <v>#DIV/0!</v>
      </c>
    </row>
    <row r="91" spans="2:13">
      <c r="B91" s="3">
        <f t="shared" si="61"/>
        <v>9</v>
      </c>
      <c r="D91" s="35">
        <v>9</v>
      </c>
      <c r="E91" s="34" t="e">
        <f t="shared" ca="1" si="62"/>
        <v>#NAME?</v>
      </c>
      <c r="F91" s="34" t="e">
        <f t="shared" ca="1" si="63"/>
        <v>#NAME?</v>
      </c>
      <c r="G91" s="34" t="e">
        <f t="shared" ca="1" si="64"/>
        <v>#NAME?</v>
      </c>
      <c r="H91" s="34" t="e">
        <f t="shared" ca="1" si="65"/>
        <v>#NAME?</v>
      </c>
      <c r="I91" s="34" t="e">
        <f t="shared" ca="1" si="66"/>
        <v>#NAME?</v>
      </c>
      <c r="J91" s="34" t="e">
        <f t="shared" ca="1" si="67"/>
        <v>#NAME?</v>
      </c>
      <c r="K91" s="34" t="e">
        <f t="shared" ca="1" si="68"/>
        <v>#NAME?</v>
      </c>
      <c r="L91" s="35" t="e">
        <f t="shared" ca="1" si="69"/>
        <v>#NAME?</v>
      </c>
      <c r="M91" s="35" t="e">
        <f t="shared" ca="1" si="70"/>
        <v>#DIV/0!</v>
      </c>
    </row>
    <row r="92" spans="2:13">
      <c r="B92" s="3">
        <f t="shared" si="61"/>
        <v>10</v>
      </c>
      <c r="D92" s="35">
        <v>10</v>
      </c>
      <c r="E92" s="34" t="e">
        <f t="shared" ca="1" si="62"/>
        <v>#NAME?</v>
      </c>
      <c r="F92" s="34" t="e">
        <f t="shared" ca="1" si="63"/>
        <v>#NAME?</v>
      </c>
      <c r="G92" s="34" t="e">
        <f t="shared" ca="1" si="64"/>
        <v>#NAME?</v>
      </c>
      <c r="H92" s="34" t="e">
        <f t="shared" ca="1" si="65"/>
        <v>#NAME?</v>
      </c>
      <c r="I92" s="34" t="e">
        <f t="shared" ca="1" si="66"/>
        <v>#NAME?</v>
      </c>
      <c r="J92" s="34" t="e">
        <f t="shared" ca="1" si="67"/>
        <v>#NAME?</v>
      </c>
      <c r="K92" s="34" t="e">
        <f t="shared" ca="1" si="68"/>
        <v>#NAME?</v>
      </c>
      <c r="L92" s="35" t="e">
        <f t="shared" ca="1" si="69"/>
        <v>#NAME?</v>
      </c>
      <c r="M92" s="35" t="e">
        <f t="shared" ca="1" si="70"/>
        <v>#DIV/0!</v>
      </c>
    </row>
    <row r="93" spans="2:13">
      <c r="B93" s="3">
        <f t="shared" si="61"/>
        <v>11</v>
      </c>
      <c r="D93" s="35">
        <v>11</v>
      </c>
      <c r="E93" s="34" t="e">
        <f t="shared" ca="1" si="62"/>
        <v>#NAME?</v>
      </c>
      <c r="F93" s="34" t="e">
        <f t="shared" ca="1" si="63"/>
        <v>#NAME?</v>
      </c>
      <c r="G93" s="34" t="e">
        <f t="shared" ca="1" si="64"/>
        <v>#NAME?</v>
      </c>
      <c r="H93" s="34" t="e">
        <f t="shared" ca="1" si="65"/>
        <v>#NAME?</v>
      </c>
      <c r="I93" s="34" t="e">
        <f t="shared" ca="1" si="66"/>
        <v>#NAME?</v>
      </c>
      <c r="J93" s="34" t="e">
        <f t="shared" ca="1" si="67"/>
        <v>#NAME?</v>
      </c>
      <c r="K93" s="34" t="e">
        <f t="shared" ca="1" si="68"/>
        <v>#NAME?</v>
      </c>
      <c r="L93" s="35" t="e">
        <f t="shared" ca="1" si="69"/>
        <v>#NAME?</v>
      </c>
      <c r="M93" s="35" t="e">
        <f t="shared" ca="1" si="70"/>
        <v>#DIV/0!</v>
      </c>
    </row>
    <row r="94" spans="2:13">
      <c r="B94" s="3">
        <f t="shared" si="61"/>
        <v>12</v>
      </c>
      <c r="D94" s="35">
        <v>12</v>
      </c>
      <c r="E94" s="34" t="e">
        <f t="shared" ca="1" si="62"/>
        <v>#NAME?</v>
      </c>
      <c r="F94" s="34" t="e">
        <f t="shared" ca="1" si="63"/>
        <v>#NAME?</v>
      </c>
      <c r="G94" s="34" t="e">
        <f t="shared" ca="1" si="64"/>
        <v>#NAME?</v>
      </c>
      <c r="H94" s="34" t="e">
        <f t="shared" ca="1" si="65"/>
        <v>#NAME?</v>
      </c>
      <c r="I94" s="34" t="e">
        <f t="shared" ca="1" si="66"/>
        <v>#NAME?</v>
      </c>
      <c r="J94" s="34" t="e">
        <f t="shared" ca="1" si="67"/>
        <v>#NAME?</v>
      </c>
      <c r="K94" s="34" t="e">
        <f t="shared" ca="1" si="68"/>
        <v>#NAME?</v>
      </c>
      <c r="L94" s="35" t="e">
        <f t="shared" ca="1" si="69"/>
        <v>#NAME?</v>
      </c>
      <c r="M94" s="35" t="e">
        <f t="shared" ca="1" si="70"/>
        <v>#DIV/0!</v>
      </c>
    </row>
    <row r="95" spans="2:13" ht="13.5" thickBot="1">
      <c r="B95" s="3">
        <f t="shared" si="61"/>
        <v>13</v>
      </c>
      <c r="D95" s="37">
        <v>13</v>
      </c>
      <c r="E95" s="36" t="e">
        <f t="shared" ca="1" si="62"/>
        <v>#NAME?</v>
      </c>
      <c r="F95" s="36" t="e">
        <f t="shared" ca="1" si="63"/>
        <v>#NAME?</v>
      </c>
      <c r="G95" s="36" t="e">
        <f t="shared" ca="1" si="64"/>
        <v>#NAME?</v>
      </c>
      <c r="H95" s="36" t="e">
        <f t="shared" ca="1" si="65"/>
        <v>#NAME?</v>
      </c>
      <c r="I95" s="36" t="e">
        <f t="shared" ca="1" si="66"/>
        <v>#NAME?</v>
      </c>
      <c r="J95" s="36" t="e">
        <f t="shared" ca="1" si="67"/>
        <v>#NAME?</v>
      </c>
      <c r="K95" s="36" t="e">
        <f t="shared" ca="1" si="68"/>
        <v>#NAME?</v>
      </c>
      <c r="L95" s="37" t="e">
        <f t="shared" ca="1" si="69"/>
        <v>#NAME?</v>
      </c>
      <c r="M95" s="37" t="e">
        <f t="shared" ca="1" si="70"/>
        <v>#DIV/0!</v>
      </c>
    </row>
    <row r="96" spans="2:13" ht="14.25" thickTop="1" thickBot="1">
      <c r="D96" s="37">
        <v>14</v>
      </c>
      <c r="E96" s="36" t="e">
        <f t="shared" ca="1" si="62"/>
        <v>#NAME?</v>
      </c>
      <c r="F96" s="36" t="e">
        <f t="shared" ca="1" si="63"/>
        <v>#NAME?</v>
      </c>
      <c r="G96" s="36" t="e">
        <f t="shared" ca="1" si="64"/>
        <v>#NAME?</v>
      </c>
      <c r="H96" s="36" t="e">
        <f t="shared" ca="1" si="65"/>
        <v>#NAME?</v>
      </c>
      <c r="I96" s="36" t="e">
        <f t="shared" ca="1" si="66"/>
        <v>#NAME?</v>
      </c>
      <c r="J96" s="36" t="e">
        <f t="shared" ca="1" si="67"/>
        <v>#NAME?</v>
      </c>
      <c r="K96" s="36" t="e">
        <f t="shared" ca="1" si="68"/>
        <v>#NAME?</v>
      </c>
      <c r="L96" s="37" t="e">
        <f t="shared" ca="1" si="69"/>
        <v>#NAME?</v>
      </c>
      <c r="M96" s="37" t="e">
        <f t="shared" ca="1" si="70"/>
        <v>#DIV/0!</v>
      </c>
    </row>
    <row r="97" spans="4:13" ht="14.25" thickTop="1" thickBot="1">
      <c r="D97" s="37">
        <v>15</v>
      </c>
      <c r="E97" s="36" t="e">
        <f t="shared" ca="1" si="62"/>
        <v>#NAME?</v>
      </c>
      <c r="F97" s="36" t="e">
        <f t="shared" ca="1" si="63"/>
        <v>#NAME?</v>
      </c>
      <c r="G97" s="36" t="e">
        <f t="shared" ca="1" si="64"/>
        <v>#NAME?</v>
      </c>
      <c r="H97" s="36" t="e">
        <f t="shared" ca="1" si="65"/>
        <v>#NAME?</v>
      </c>
      <c r="I97" s="36" t="e">
        <f t="shared" ca="1" si="66"/>
        <v>#NAME?</v>
      </c>
      <c r="J97" s="36" t="e">
        <f t="shared" ca="1" si="67"/>
        <v>#NAME?</v>
      </c>
      <c r="K97" s="36" t="e">
        <f t="shared" ca="1" si="68"/>
        <v>#NAME?</v>
      </c>
      <c r="L97" s="37" t="e">
        <f t="shared" ca="1" si="69"/>
        <v>#NAME?</v>
      </c>
      <c r="M97" s="37" t="e">
        <f t="shared" ca="1" si="70"/>
        <v>#DIV/0!</v>
      </c>
    </row>
    <row r="98" spans="4:13" ht="13.5" thickTop="1"/>
  </sheetData>
  <mergeCells count="1">
    <mergeCell ref="IA4:ID4"/>
  </mergeCells>
  <conditionalFormatting sqref="L83:M83">
    <cfRule type="cellIs" dxfId="3" priority="2" operator="notEqual">
      <formula>$M$83</formula>
    </cfRule>
  </conditionalFormatting>
  <conditionalFormatting sqref="L84:M84">
    <cfRule type="cellIs" dxfId="2" priority="1" operator="notEqual">
      <formula>$M$84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E98"/>
  <sheetViews>
    <sheetView topLeftCell="B1" zoomScale="80" zoomScaleNormal="80" workbookViewId="0">
      <selection activeCell="C13" sqref="C13:C19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72.85546875" style="3" bestFit="1" customWidth="1"/>
    <col min="48" max="48" width="68.8554687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8</v>
      </c>
      <c r="D1" s="51" t="e">
        <f ca="1">MEDIAN(G1:L1)</f>
        <v>#NAME?</v>
      </c>
      <c r="G1" s="51" t="e">
        <f ca="1">F2-G2</f>
        <v>#NAME?</v>
      </c>
      <c r="H1" s="51" t="e">
        <f t="shared" ref="H1:N1" ca="1" si="0">G2-H2</f>
        <v>#NAME?</v>
      </c>
      <c r="I1" s="51" t="e">
        <f t="shared" ca="1" si="0"/>
        <v>#NAME?</v>
      </c>
      <c r="J1" s="51" t="e">
        <f t="shared" ca="1" si="0"/>
        <v>#NAME?</v>
      </c>
      <c r="K1" s="51" t="e">
        <f t="shared" ca="1" si="0"/>
        <v>#NAME?</v>
      </c>
      <c r="L1" s="51" t="e">
        <f t="shared" ca="1" si="0"/>
        <v>#NAME?</v>
      </c>
      <c r="M1" s="51" t="e">
        <f t="shared" ca="1" si="0"/>
        <v>#NAME?</v>
      </c>
      <c r="N1" s="51" t="e">
        <f t="shared" ca="1" si="0"/>
        <v>#NAME?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  <c r="FL1" s="6"/>
      <c r="FO1" s="31" t="s">
        <v>24</v>
      </c>
      <c r="FU1" s="31" t="s">
        <v>25</v>
      </c>
      <c r="FX1" s="31" t="s">
        <v>26</v>
      </c>
      <c r="GA1" s="31" t="s">
        <v>27</v>
      </c>
      <c r="GD1" s="31" t="s">
        <v>28</v>
      </c>
      <c r="GG1" s="31" t="s">
        <v>29</v>
      </c>
      <c r="GJ1" s="31" t="s">
        <v>30</v>
      </c>
      <c r="GM1" s="31" t="s">
        <v>31</v>
      </c>
      <c r="GP1" s="31" t="s">
        <v>32</v>
      </c>
    </row>
    <row r="2" spans="1:265">
      <c r="D2" s="51" t="e">
        <f ca="1">MEDIAN(F2-G2,G2-H2,H2-I2,I2-J2,J2-K2,K2-L2)</f>
        <v>#NAME?</v>
      </c>
      <c r="F2" s="46" t="e">
        <f ca="1">1-F4</f>
        <v>#NAME?</v>
      </c>
      <c r="G2" s="46" t="e">
        <f t="shared" ref="G2:N2" ca="1" si="2">1-G4</f>
        <v>#NAME?</v>
      </c>
      <c r="H2" s="46" t="e">
        <f t="shared" ca="1" si="2"/>
        <v>#NAME?</v>
      </c>
      <c r="I2" s="46" t="e">
        <f t="shared" ca="1" si="2"/>
        <v>#NAME?</v>
      </c>
      <c r="J2" s="46" t="e">
        <f t="shared" ca="1" si="2"/>
        <v>#NAME?</v>
      </c>
      <c r="K2" s="46" t="e">
        <f t="shared" ca="1" si="2"/>
        <v>#NAME?</v>
      </c>
      <c r="L2" s="46" t="e">
        <f t="shared" ca="1" si="2"/>
        <v>#NAME?</v>
      </c>
      <c r="M2" s="46" t="e">
        <f t="shared" ca="1" si="2"/>
        <v>#NAME?</v>
      </c>
      <c r="N2" s="46" t="e">
        <f t="shared" ca="1" si="2"/>
        <v>#NAME?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 t="e">
        <f ca="1">ABS(F14-$E$13)</f>
        <v>#NAME?</v>
      </c>
      <c r="IB2" s="3" t="e">
        <f ca="1">$IA$4*(HP6/SUMIFS($HP6:$HX6,$HP6:$HX6,"&gt;=0",$HP6:$HX6,"&lt;=1")+F$4/SUMIFS($F$4:$N$4,$F$4:$N$4,"&gt;=0",$F$4:$N$4,"&lt;=1"))</f>
        <v>#NAME?</v>
      </c>
    </row>
    <row r="3" spans="1:265">
      <c r="E3" s="1" t="s">
        <v>4</v>
      </c>
      <c r="F3" s="8">
        <f ca="1">IFERROR(IF(AND(F4&gt;0,F4&lt;=100.09%),F4,0),0)</f>
        <v>0</v>
      </c>
      <c r="G3" s="8">
        <f t="shared" ref="G3:O3" ca="1" si="3">IFERROR(IF(AND(G4&gt;0,G4&lt;=100.09%),G4,0),0)</f>
        <v>0</v>
      </c>
      <c r="H3" s="8">
        <f t="shared" ca="1" si="3"/>
        <v>0</v>
      </c>
      <c r="I3" s="8">
        <f t="shared" ca="1" si="3"/>
        <v>0</v>
      </c>
      <c r="J3" s="8">
        <f t="shared" ca="1" si="3"/>
        <v>0</v>
      </c>
      <c r="K3" s="8">
        <f t="shared" ca="1" si="3"/>
        <v>0</v>
      </c>
      <c r="L3" s="8">
        <f t="shared" ca="1" si="3"/>
        <v>0</v>
      </c>
      <c r="M3" s="8">
        <f t="shared" ca="1" si="3"/>
        <v>0</v>
      </c>
      <c r="N3" s="8">
        <f t="shared" ca="1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FN3" s="6"/>
      <c r="FO3" s="3" t="e">
        <f ca="1">EX4/BC4</f>
        <v>#NAME?</v>
      </c>
      <c r="FW3" s="6"/>
      <c r="FX3" s="3" t="e">
        <f ca="1">DZ4/BA4</f>
        <v>#NAME?</v>
      </c>
      <c r="FZ3" s="6"/>
      <c r="GA3" s="3" t="e">
        <f ca="1">DN4/AZ4</f>
        <v>#NAME?</v>
      </c>
      <c r="GC3" s="6"/>
      <c r="GD3" s="3" t="e">
        <f ca="1">DB4/AY4</f>
        <v>#NAME?</v>
      </c>
      <c r="GG3" s="3" t="e">
        <f ca="1">CP4/AX4</f>
        <v>#NAME?</v>
      </c>
      <c r="GJ3" s="3" t="e">
        <f ca="1">CD4/AW4</f>
        <v>#NAME?</v>
      </c>
      <c r="GL3" s="6"/>
      <c r="GM3" s="3" t="e">
        <f ca="1">BR4/AV4</f>
        <v>#NAME?</v>
      </c>
      <c r="GO3" s="6"/>
      <c r="GP3" s="3" t="e">
        <f ca="1">BF4/AU4</f>
        <v>#NAME?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COUNT($D$6:D13)</f>
        <v>8</v>
      </c>
      <c r="E4" s="6"/>
      <c r="F4" s="9" t="e">
        <f ca="1">HA4/HB4</f>
        <v>#NAME?</v>
      </c>
      <c r="G4" s="9" t="e">
        <f ca="1">GZ4/HB4</f>
        <v>#NAME?</v>
      </c>
      <c r="H4" s="9" t="e">
        <f ca="1">GY4/HB4</f>
        <v>#NAME?</v>
      </c>
      <c r="I4" s="9" t="e">
        <f ca="1">GX4/HB4</f>
        <v>#NAME?</v>
      </c>
      <c r="J4" s="9" t="e">
        <f ca="1">GW4/HB4</f>
        <v>#NAME?</v>
      </c>
      <c r="K4" s="9" t="e">
        <f ca="1">GV4/HB4</f>
        <v>#NAME?</v>
      </c>
      <c r="L4" s="9" t="e">
        <f ca="1">GU4/HB4</f>
        <v>#NAME?</v>
      </c>
      <c r="M4" s="9" t="e">
        <f ca="1">GT4/HB4</f>
        <v>#NAME?</v>
      </c>
      <c r="N4" s="9" t="e">
        <f ca="1">GS4/HB4</f>
        <v>#NAME?</v>
      </c>
      <c r="AG4" s="6"/>
      <c r="AU4" s="57" t="e">
        <f ca="1">[1]!xMatDet(AU5:BD12,100)</f>
        <v>#NAME?</v>
      </c>
      <c r="AV4" s="57" t="e">
        <f ca="1">[1]!xMatDet(AV5:BD12,100)</f>
        <v>#NAME?</v>
      </c>
      <c r="AW4" s="57" t="e">
        <f ca="1">[1]!xMatDet(AW5:BD12,100)</f>
        <v>#NAME?</v>
      </c>
      <c r="AX4" s="57" t="e">
        <f ca="1">[1]!xMatDet(AX5:BD11,100)</f>
        <v>#NAME?</v>
      </c>
      <c r="AY4" s="57" t="e">
        <f ca="1">[1]!xMatDet(AY5:BD10,100)</f>
        <v>#NAME?</v>
      </c>
      <c r="AZ4" s="57" t="e">
        <f ca="1">[1]!xMatDet(AZ5:BD9,100)</f>
        <v>#NAME?</v>
      </c>
      <c r="BA4" s="57" t="e">
        <f ca="1">[1]!xMatDet(BA5:BD8,100)</f>
        <v>#NAME?</v>
      </c>
      <c r="BB4" s="57" t="e">
        <f ca="1">[1]!xMatDet(BB5:BD7,100)</f>
        <v>#NAME?</v>
      </c>
      <c r="BC4" s="57" t="e">
        <f ca="1">[1]!xMatDet(BC5:BD6,100)</f>
        <v>#NAME?</v>
      </c>
      <c r="BD4" s="57" t="e">
        <f ca="1">[1]!xMatDet(BD5,100)</f>
        <v>#NAME?</v>
      </c>
      <c r="BE4" s="6"/>
      <c r="BF4" s="57" t="e">
        <f ca="1">[1]!xMatDet(BF5:BO12,100)</f>
        <v>#NAME?</v>
      </c>
      <c r="BG4" s="57" t="e">
        <f ca="1">[1]!xMatDet(BG5:BO12,100)</f>
        <v>#NAME?</v>
      </c>
      <c r="BH4" s="57" t="e">
        <f ca="1">[1]!xMatDet(BH5:BO12,100)</f>
        <v>#NAME?</v>
      </c>
      <c r="BI4" s="57" t="e">
        <f ca="1">[1]!xMatDet(BI5:BO11,100)</f>
        <v>#NAME?</v>
      </c>
      <c r="BJ4" s="57" t="e">
        <f ca="1">[1]!xMatDet(BJ5:BO10,100)</f>
        <v>#NAME?</v>
      </c>
      <c r="BK4" s="57" t="e">
        <f ca="1">[1]!xMatDet(BK5:BO9,100)</f>
        <v>#NAME?</v>
      </c>
      <c r="BL4" s="57" t="e">
        <f ca="1">[1]!xMatDet(BL5:BO8,100)</f>
        <v>#NAME?</v>
      </c>
      <c r="BM4" s="57" t="e">
        <f ca="1">[1]!xMatDet(BM5:BO7,100)</f>
        <v>#NAME?</v>
      </c>
      <c r="BN4" s="57" t="e">
        <f ca="1">[1]!xMatDet(BN5:BO6,100)</f>
        <v>#NAME?</v>
      </c>
      <c r="BO4" s="57" t="e">
        <f ca="1">[1]!xMatDet(BO5,100)</f>
        <v>#NAME?</v>
      </c>
      <c r="BP4" s="6"/>
      <c r="BQ4" s="57" t="e">
        <f ca="1">[1]!xMatDet(BQ5:BZ12,100)</f>
        <v>#NAME?</v>
      </c>
      <c r="BR4" s="57" t="e">
        <f ca="1">[1]!xMatDet(BR5:BZ12,100)</f>
        <v>#NAME?</v>
      </c>
      <c r="BS4" s="57" t="e">
        <f ca="1">[1]!xMatDet(BS5:BZ12,100)</f>
        <v>#NAME?</v>
      </c>
      <c r="BT4" s="57" t="e">
        <f ca="1">[1]!xMatDet(BT5:BZ11,100)</f>
        <v>#NAME?</v>
      </c>
      <c r="BU4" s="57" t="e">
        <f ca="1">[1]!xMatDet(BU5:BZ10,100)</f>
        <v>#NAME?</v>
      </c>
      <c r="BV4" s="57" t="e">
        <f ca="1">[1]!xMatDet(BV5:BZ9,100)</f>
        <v>#NAME?</v>
      </c>
      <c r="BW4" s="57" t="e">
        <f ca="1">[1]!xMatDet(BW5:BZ8,100)</f>
        <v>#NAME?</v>
      </c>
      <c r="BX4" s="57" t="e">
        <f ca="1">[1]!xMatDet(BX5:BZ7,100)</f>
        <v>#NAME?</v>
      </c>
      <c r="BY4" s="57" t="e">
        <f ca="1">[1]!xMatDet(BY5:BZ6,100)</f>
        <v>#NAME?</v>
      </c>
      <c r="BZ4" s="57" t="e">
        <f ca="1">[1]!xMatDet(BZ5,100)</f>
        <v>#NAME?</v>
      </c>
      <c r="CA4" s="6"/>
      <c r="CB4" s="57" t="e">
        <f ca="1">[1]!xMatDet(CB5:CK12,100)</f>
        <v>#NAME?</v>
      </c>
      <c r="CC4" s="57" t="e">
        <f ca="1">[1]!xMatDet(CC5:CK12,100)</f>
        <v>#NAME?</v>
      </c>
      <c r="CD4" s="57" t="e">
        <f ca="1">[1]!xMatDet(CD5:CK12,100)</f>
        <v>#NAME?</v>
      </c>
      <c r="CE4" s="57" t="e">
        <f ca="1">[1]!xMatDet(CE5:CK11,100)</f>
        <v>#NAME?</v>
      </c>
      <c r="CF4" s="57" t="e">
        <f ca="1">[1]!xMatDet(CF5:CK10,100)</f>
        <v>#NAME?</v>
      </c>
      <c r="CG4" s="57" t="e">
        <f ca="1">[1]!xMatDet(CG5:CK9,100)</f>
        <v>#NAME?</v>
      </c>
      <c r="CH4" s="57" t="e">
        <f ca="1">[1]!xMatDet(CH5:CK8,100)</f>
        <v>#NAME?</v>
      </c>
      <c r="CI4" s="57" t="e">
        <f ca="1">[1]!xMatDet(CI5:CK7,100)</f>
        <v>#NAME?</v>
      </c>
      <c r="CJ4" s="57" t="e">
        <f ca="1">[1]!xMatDet(CJ5:CK6,100)</f>
        <v>#NAME?</v>
      </c>
      <c r="CK4" s="57" t="e">
        <f ca="1">[1]!xMatDet(CK5,100)</f>
        <v>#NAME?</v>
      </c>
      <c r="CL4" s="6"/>
      <c r="CM4" s="57" t="e">
        <f ca="1">[1]!xMatDet(CM5:CV12,100)</f>
        <v>#NAME?</v>
      </c>
      <c r="CN4" s="57" t="e">
        <f ca="1">[1]!xMatDet(CN5:CV12,100)</f>
        <v>#NAME?</v>
      </c>
      <c r="CO4" s="57" t="e">
        <f ca="1">[1]!xMatDet(CO5:CV12,100)</f>
        <v>#NAME?</v>
      </c>
      <c r="CP4" s="57" t="e">
        <f ca="1">[1]!xMatDet(CP5:CV11,100)</f>
        <v>#NAME?</v>
      </c>
      <c r="CQ4" s="57" t="e">
        <f ca="1">[1]!xMatDet(CQ5:CV10,100)</f>
        <v>#NAME?</v>
      </c>
      <c r="CR4" s="57" t="e">
        <f ca="1">[1]!xMatDet(CR5:CV9,100)</f>
        <v>#NAME?</v>
      </c>
      <c r="CS4" s="57" t="e">
        <f ca="1">[1]!xMatDet(CS5:CV8,100)</f>
        <v>#NAME?</v>
      </c>
      <c r="CT4" s="57" t="e">
        <f ca="1">[1]!xMatDet(CT5:CV7,100)</f>
        <v>#NAME?</v>
      </c>
      <c r="CU4" s="57" t="e">
        <f ca="1">[1]!xMatDet(CU5:CV6,100)</f>
        <v>#NAME?</v>
      </c>
      <c r="CV4" s="57" t="e">
        <f ca="1">[1]!xMatDet(CV5,100)</f>
        <v>#NAME?</v>
      </c>
      <c r="CW4" s="6"/>
      <c r="CX4" s="57" t="e">
        <f ca="1">[1]!xMatDet(CX5:DG12,100)</f>
        <v>#NAME?</v>
      </c>
      <c r="CY4" s="57" t="e">
        <f ca="1">[1]!xMatDet(CY5:DG12,100)</f>
        <v>#NAME?</v>
      </c>
      <c r="CZ4" s="57" t="e">
        <f ca="1">[1]!xMatDet(CZ5:DG12,100)</f>
        <v>#NAME?</v>
      </c>
      <c r="DA4" s="57" t="e">
        <f ca="1">[1]!xMatDet(DA5:DG11,100)</f>
        <v>#NAME?</v>
      </c>
      <c r="DB4" s="57" t="e">
        <f ca="1">[1]!xMatDet(DB5:DG10,100)</f>
        <v>#NAME?</v>
      </c>
      <c r="DC4" s="57" t="e">
        <f ca="1">[1]!xMatDet(DC5:DG9,100)</f>
        <v>#NAME?</v>
      </c>
      <c r="DD4" s="57" t="e">
        <f ca="1">[1]!xMatDet(DD5:DG8,100)</f>
        <v>#NAME?</v>
      </c>
      <c r="DE4" s="57" t="e">
        <f ca="1">[1]!xMatDet(DE5:DG7,100)</f>
        <v>#NAME?</v>
      </c>
      <c r="DF4" s="57" t="e">
        <f ca="1">[1]!xMatDet(DF5:DG6,100)</f>
        <v>#NAME?</v>
      </c>
      <c r="DG4" s="57" t="e">
        <f ca="1">[1]!xMatDet(DG5,100)</f>
        <v>#NAME?</v>
      </c>
      <c r="DH4" s="6"/>
      <c r="DI4" s="57" t="e">
        <f ca="1">[1]!xMatDet(DI5:DR12,100)</f>
        <v>#NAME?</v>
      </c>
      <c r="DJ4" s="57" t="e">
        <f ca="1">[1]!xMatDet(DJ5:DR12,100)</f>
        <v>#NAME?</v>
      </c>
      <c r="DK4" s="57" t="e">
        <f ca="1">[1]!xMatDet(DK5:DR12,100)</f>
        <v>#NAME?</v>
      </c>
      <c r="DL4" s="57" t="e">
        <f ca="1">[1]!xMatDet(DL5:DR11,100)</f>
        <v>#NAME?</v>
      </c>
      <c r="DM4" s="57" t="e">
        <f ca="1">[1]!xMatDet(DM5:DR10,100)</f>
        <v>#NAME?</v>
      </c>
      <c r="DN4" s="57" t="e">
        <f ca="1">[1]!xMatDet(DN5:DR9,100)</f>
        <v>#NAME?</v>
      </c>
      <c r="DO4" s="57" t="e">
        <f ca="1">[1]!xMatDet(DO5:DR8,100)</f>
        <v>#NAME?</v>
      </c>
      <c r="DP4" s="57" t="e">
        <f ca="1">[1]!xMatDet(DP5:DR7,100)</f>
        <v>#NAME?</v>
      </c>
      <c r="DQ4" s="57" t="e">
        <f ca="1">[1]!xMatDet(DQ5:DR6,100)</f>
        <v>#NAME?</v>
      </c>
      <c r="DR4" s="57" t="e">
        <f ca="1">[1]!xMatDet(DR5,100)</f>
        <v>#NAME?</v>
      </c>
      <c r="DS4" s="6"/>
      <c r="DT4" s="57" t="e">
        <f ca="1">[1]!xMatDet(DT5:EC12,100)</f>
        <v>#NAME?</v>
      </c>
      <c r="DU4" s="57" t="e">
        <f ca="1">[1]!xMatDet(DU5:EC12,100)</f>
        <v>#NAME?</v>
      </c>
      <c r="DV4" s="57" t="e">
        <f ca="1">[1]!xMatDet(DV5:EC12,100)</f>
        <v>#NAME?</v>
      </c>
      <c r="DW4" s="57" t="e">
        <f ca="1">[1]!xMatDet(DW5:EC11,100)</f>
        <v>#NAME?</v>
      </c>
      <c r="DX4" s="57" t="e">
        <f ca="1">[1]!xMatDet(DX5:EC10,100)</f>
        <v>#NAME?</v>
      </c>
      <c r="DY4" s="57" t="e">
        <f ca="1">[1]!xMatDet(DY5:EC9,100)</f>
        <v>#NAME?</v>
      </c>
      <c r="DZ4" s="57" t="e">
        <f ca="1">[1]!xMatDet(DZ5:EC8,100)</f>
        <v>#NAME?</v>
      </c>
      <c r="EA4" s="57" t="e">
        <f ca="1">[1]!xMatDet(EA5:EC7,100)</f>
        <v>#NAME?</v>
      </c>
      <c r="EB4" s="57" t="e">
        <f ca="1">[1]!xMatDet(EB5:EC6,100)</f>
        <v>#NAME?</v>
      </c>
      <c r="EC4" s="57" t="e">
        <f ca="1">[1]!xMatDet(EC5,100)</f>
        <v>#NAME?</v>
      </c>
      <c r="ED4" s="6"/>
      <c r="EE4" s="57" t="e">
        <f ca="1">[1]!xMatDet(EE5:EN12,100)</f>
        <v>#NAME?</v>
      </c>
      <c r="EF4" s="57" t="e">
        <f ca="1">[1]!xMatDet(EF5:EN12,100)</f>
        <v>#NAME?</v>
      </c>
      <c r="EG4" s="57" t="e">
        <f ca="1">[1]!xMatDet(EG5:EN12,100)</f>
        <v>#NAME?</v>
      </c>
      <c r="EH4" s="57" t="e">
        <f ca="1">[1]!xMatDet(EH5:EN11,100)</f>
        <v>#NAME?</v>
      </c>
      <c r="EI4" s="57" t="e">
        <f ca="1">[1]!xMatDet(EI5:EN10,100)</f>
        <v>#NAME?</v>
      </c>
      <c r="EJ4" s="57" t="e">
        <f ca="1">[1]!xMatDet(EJ5:EN9,100)</f>
        <v>#NAME?</v>
      </c>
      <c r="EK4" s="57" t="e">
        <f ca="1">[1]!xMatDet(EK5:EN8,100)</f>
        <v>#NAME?</v>
      </c>
      <c r="EL4" s="57" t="e">
        <f ca="1">[1]!xMatDet(EL5:EN7,100)</f>
        <v>#NAME?</v>
      </c>
      <c r="EM4" s="57" t="e">
        <f ca="1">[1]!xMatDet(EM5:EN6,100)</f>
        <v>#NAME?</v>
      </c>
      <c r="EN4" s="57" t="e">
        <f ca="1">[1]!xMatDet(EN5,100)</f>
        <v>#NAME?</v>
      </c>
      <c r="EO4" s="6"/>
      <c r="EP4" s="57" t="e">
        <f ca="1">[1]!xMatDet(EP5:EY12,100)</f>
        <v>#NAME?</v>
      </c>
      <c r="EQ4" s="57" t="e">
        <f ca="1">[1]!xMatDet(EQ5:EY12,100)</f>
        <v>#NAME?</v>
      </c>
      <c r="ER4" s="57" t="e">
        <f ca="1">[1]!xMatDet(ER5:EY12,100)</f>
        <v>#NAME?</v>
      </c>
      <c r="ES4" s="57" t="e">
        <f ca="1">[1]!xMatDet(ES5:EY11,100)</f>
        <v>#NAME?</v>
      </c>
      <c r="ET4" s="57" t="e">
        <f ca="1">[1]!xMatDet(ET5:EY10,100)</f>
        <v>#NAME?</v>
      </c>
      <c r="EU4" s="57" t="e">
        <f ca="1">[1]!xMatDet(EU5:EY9,100)</f>
        <v>#NAME?</v>
      </c>
      <c r="EV4" s="57" t="e">
        <f ca="1">[1]!xMatDet(EV5:EY8,100)</f>
        <v>#NAME?</v>
      </c>
      <c r="EW4" s="57" t="e">
        <f ca="1">[1]!xMatDet(EW5:EY7,100)</f>
        <v>#NAME?</v>
      </c>
      <c r="EX4" s="58" t="e">
        <f ca="1">[1]!xMatDet(EX5:EY6,100)</f>
        <v>#NAME?</v>
      </c>
      <c r="EY4" s="57" t="e">
        <f ca="1">[1]!xMatDet(EY5,100)</f>
        <v>#NAME?</v>
      </c>
      <c r="EZ4" s="6"/>
      <c r="FA4" s="57" t="e">
        <f ca="1">[1]!xMatDet(FA5:FJ12,100)</f>
        <v>#NAME?</v>
      </c>
      <c r="FB4" s="57" t="e">
        <f ca="1">[1]!xMatDet(FB5:FJ12,100)</f>
        <v>#NAME?</v>
      </c>
      <c r="FC4" s="57" t="e">
        <f ca="1">[1]!xMatDet(FC5:FJ12,100)</f>
        <v>#NAME?</v>
      </c>
      <c r="FD4" s="57" t="e">
        <f ca="1">[1]!xMatDet(FD5:FJ11,100)</f>
        <v>#NAME?</v>
      </c>
      <c r="FE4" s="57" t="e">
        <f ca="1">[1]!xMatDet(FE5:FJ10,100)</f>
        <v>#NAME?</v>
      </c>
      <c r="FF4" s="57" t="e">
        <f ca="1">[1]!xMatDet(FF5:FJ9,100)</f>
        <v>#NAME?</v>
      </c>
      <c r="FG4" s="57" t="e">
        <f ca="1">[1]!xMatDet(FG5:FJ8,100)</f>
        <v>#NAME?</v>
      </c>
      <c r="FH4" s="57" t="e">
        <f ca="1">[1]!xMatDet(FH5:FJ7,100)</f>
        <v>#NAME?</v>
      </c>
      <c r="FI4" s="57" t="e">
        <f ca="1">[1]!xMatDet(FI5:FJ6,100)</f>
        <v>#NAME?</v>
      </c>
      <c r="FJ4" s="57" t="e">
        <f ca="1">[1]!xMatDet(FJ5,100)</f>
        <v>#NAME?</v>
      </c>
      <c r="FQ4" s="6"/>
      <c r="FZ4" s="6"/>
      <c r="GA4" s="3" t="e">
        <f ca="1">DY4/AZ4</f>
        <v>#NAME?</v>
      </c>
      <c r="GD4" s="3" t="e">
        <f ca="1">DM4/AY4</f>
        <v>#NAME?</v>
      </c>
      <c r="GG4" s="3" t="e">
        <f ca="1">DA4/AX4</f>
        <v>#NAME?</v>
      </c>
      <c r="GJ4" s="3" t="e">
        <f ca="1">CO4/AW4</f>
        <v>#NAME?</v>
      </c>
      <c r="GM4" s="3" t="e">
        <f ca="1">CC4/AV4</f>
        <v>#NAME?</v>
      </c>
      <c r="GP4" s="3" t="e">
        <f ca="1">BQ4/AU4</f>
        <v>#NAME?</v>
      </c>
      <c r="GR4" s="6" t="s">
        <v>15</v>
      </c>
      <c r="GS4" s="6" t="e">
        <f t="shared" ref="GS4:HB4" ca="1" si="4">SUM(GS6:GS13)</f>
        <v>#NAME?</v>
      </c>
      <c r="GT4" s="6" t="e">
        <f t="shared" ca="1" si="4"/>
        <v>#NAME?</v>
      </c>
      <c r="GU4" s="6" t="e">
        <f t="shared" ca="1" si="4"/>
        <v>#NAME?</v>
      </c>
      <c r="GV4" s="6" t="e">
        <f t="shared" ca="1" si="4"/>
        <v>#NAME?</v>
      </c>
      <c r="GW4" s="6" t="e">
        <f t="shared" ca="1" si="4"/>
        <v>#NAME?</v>
      </c>
      <c r="GX4" s="6" t="e">
        <f t="shared" ca="1" si="4"/>
        <v>#NAME?</v>
      </c>
      <c r="GY4" s="6" t="e">
        <f t="shared" ca="1" si="4"/>
        <v>#NAME?</v>
      </c>
      <c r="GZ4" s="6" t="e">
        <f t="shared" ca="1" si="4"/>
        <v>#NAME?</v>
      </c>
      <c r="HA4" s="6" t="e">
        <f t="shared" ca="1" si="4"/>
        <v>#NAME?</v>
      </c>
      <c r="HB4" s="6">
        <f t="shared" si="4"/>
        <v>13487.4244875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'xxMODELO DE 8o. GRADO'!C5</f>
        <v>CÓDIGO</v>
      </c>
      <c r="D5" s="4" t="str">
        <f>'xxMODELO DE 8o. GRADO'!D5</f>
        <v>AÑO</v>
      </c>
      <c r="E5" s="4" t="str">
        <f>'xxMODELO DE 8o.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H5" si="6">SUM(P6:P13)</f>
        <v>5.3314589966438892E+18</v>
      </c>
      <c r="Q5" s="14">
        <f t="shared" si="6"/>
        <v>4.8912616937478387E+17</v>
      </c>
      <c r="R5" s="14">
        <f t="shared" si="6"/>
        <v>4.4932009342720424E+16</v>
      </c>
      <c r="S5" s="14">
        <f t="shared" si="6"/>
        <v>4134146094392701</v>
      </c>
      <c r="T5" s="14">
        <f t="shared" si="6"/>
        <v>381136352369854.25</v>
      </c>
      <c r="U5" s="14">
        <f t="shared" si="6"/>
        <v>35225228022461.477</v>
      </c>
      <c r="V5" s="14">
        <f t="shared" si="6"/>
        <v>3265721412839.2393</v>
      </c>
      <c r="W5" s="14">
        <f t="shared" si="6"/>
        <v>303953731045.40027</v>
      </c>
      <c r="X5" s="14">
        <f t="shared" si="6"/>
        <v>28431261292.568348</v>
      </c>
      <c r="Y5" s="14">
        <f t="shared" si="6"/>
        <v>2676393750.9136925</v>
      </c>
      <c r="Z5" s="14">
        <f t="shared" si="6"/>
        <v>254030340.53656062</v>
      </c>
      <c r="AA5" s="14">
        <f t="shared" si="6"/>
        <v>24374381.589164138</v>
      </c>
      <c r="AB5" s="14">
        <f t="shared" si="6"/>
        <v>2373084.0011937944</v>
      </c>
      <c r="AC5" s="14">
        <f t="shared" si="6"/>
        <v>235746.97529801936</v>
      </c>
      <c r="AD5" s="14">
        <f t="shared" si="6"/>
        <v>24108.741497010007</v>
      </c>
      <c r="AE5" s="14">
        <f t="shared" si="6"/>
        <v>2576.9532650000001</v>
      </c>
      <c r="AF5" s="14">
        <f t="shared" si="6"/>
        <v>296.48970000000003</v>
      </c>
      <c r="AG5" s="14">
        <f t="shared" si="6"/>
        <v>39.229999999999997</v>
      </c>
      <c r="AH5" s="14">
        <f t="shared" si="6"/>
        <v>8</v>
      </c>
      <c r="AI5" s="4"/>
      <c r="AJ5" s="4">
        <f t="shared" ref="AJ5:AS5" si="7">SUM(AJ6:AJ13)</f>
        <v>688381060590.10229</v>
      </c>
      <c r="AK5" s="4">
        <f t="shared" si="7"/>
        <v>65133545915.000504</v>
      </c>
      <c r="AL5" s="4">
        <f t="shared" si="7"/>
        <v>6224163247.7828236</v>
      </c>
      <c r="AM5" s="4">
        <f t="shared" si="7"/>
        <v>602698358.49343348</v>
      </c>
      <c r="AN5" s="4">
        <f t="shared" si="7"/>
        <v>59427059.590504244</v>
      </c>
      <c r="AO5" s="4">
        <f t="shared" si="7"/>
        <v>6012024.9636921827</v>
      </c>
      <c r="AP5" s="4">
        <f t="shared" si="7"/>
        <v>631944.82491015014</v>
      </c>
      <c r="AQ5" s="4">
        <f t="shared" si="7"/>
        <v>70650.460821000015</v>
      </c>
      <c r="AR5" s="4">
        <f t="shared" si="7"/>
        <v>8843.8479000000007</v>
      </c>
      <c r="AS5" s="4">
        <f t="shared" si="7"/>
        <v>1566.8899999999999</v>
      </c>
      <c r="AU5" s="15">
        <f>$Y$5</f>
        <v>2676393750.9136925</v>
      </c>
      <c r="AV5" s="15">
        <f>$Z$5</f>
        <v>254030340.53656062</v>
      </c>
      <c r="AW5" s="15">
        <f>$AA$5</f>
        <v>24374381.589164138</v>
      </c>
      <c r="AX5" s="15">
        <f>$AB$5</f>
        <v>2373084.0011937944</v>
      </c>
      <c r="AY5" s="15">
        <f>$AC$5</f>
        <v>235746.97529801936</v>
      </c>
      <c r="AZ5" s="15">
        <f>$AD$5</f>
        <v>24108.741497010007</v>
      </c>
      <c r="BA5" s="15">
        <f>$AE$5</f>
        <v>2576.9532650000001</v>
      </c>
      <c r="BB5" s="3">
        <f>$AF$5</f>
        <v>296.48970000000003</v>
      </c>
      <c r="BC5" s="3">
        <f>$AG$5</f>
        <v>39.229999999999997</v>
      </c>
      <c r="BD5" s="3">
        <f>$AH$5</f>
        <v>8</v>
      </c>
      <c r="BF5" s="16">
        <f>$AS$5</f>
        <v>1566.8899999999999</v>
      </c>
      <c r="BG5" s="15">
        <f>$Z$5</f>
        <v>254030340.53656062</v>
      </c>
      <c r="BH5" s="15">
        <f>$AA$5</f>
        <v>24374381.589164138</v>
      </c>
      <c r="BI5" s="15">
        <f>$AB$5</f>
        <v>2373084.0011937944</v>
      </c>
      <c r="BJ5" s="15">
        <f>$AC$5</f>
        <v>235746.97529801936</v>
      </c>
      <c r="BK5" s="15">
        <f>$AD$5</f>
        <v>24108.741497010007</v>
      </c>
      <c r="BL5" s="15">
        <f>$AE$5</f>
        <v>2576.9532650000001</v>
      </c>
      <c r="BM5" s="3">
        <f>$AF$5</f>
        <v>296.48970000000003</v>
      </c>
      <c r="BN5" s="3">
        <f>$AG$5</f>
        <v>39.229999999999997</v>
      </c>
      <c r="BO5" s="3">
        <f>$AH$5</f>
        <v>8</v>
      </c>
      <c r="BQ5" s="15">
        <f>$Y$5</f>
        <v>2676393750.9136925</v>
      </c>
      <c r="BR5" s="16">
        <f>$AS$5</f>
        <v>1566.8899999999999</v>
      </c>
      <c r="BS5" s="15">
        <f>$AA$5</f>
        <v>24374381.589164138</v>
      </c>
      <c r="BT5" s="15">
        <f>$AB$5</f>
        <v>2373084.0011937944</v>
      </c>
      <c r="BU5" s="15">
        <f>$AC$5</f>
        <v>235746.97529801936</v>
      </c>
      <c r="BV5" s="15">
        <f>$AD$5</f>
        <v>24108.741497010007</v>
      </c>
      <c r="BW5" s="15">
        <f>$AE$5</f>
        <v>2576.9532650000001</v>
      </c>
      <c r="BX5" s="3">
        <f>$AF$5</f>
        <v>296.48970000000003</v>
      </c>
      <c r="BY5" s="3">
        <f>$AG$5</f>
        <v>39.229999999999997</v>
      </c>
      <c r="BZ5" s="3">
        <f>$AH$5</f>
        <v>8</v>
      </c>
      <c r="CB5" s="15">
        <f>$Y$5</f>
        <v>2676393750.9136925</v>
      </c>
      <c r="CC5" s="15">
        <f>$Z$5</f>
        <v>254030340.53656062</v>
      </c>
      <c r="CD5" s="16">
        <f>$AS$5</f>
        <v>1566.8899999999999</v>
      </c>
      <c r="CE5" s="15">
        <f>$AB$5</f>
        <v>2373084.0011937944</v>
      </c>
      <c r="CF5" s="15">
        <f>$AC$5</f>
        <v>235746.97529801936</v>
      </c>
      <c r="CG5" s="15">
        <f>$AD$5</f>
        <v>24108.741497010007</v>
      </c>
      <c r="CH5" s="15">
        <f>$AE$5</f>
        <v>2576.9532650000001</v>
      </c>
      <c r="CI5" s="3">
        <f>$AF$5</f>
        <v>296.48970000000003</v>
      </c>
      <c r="CJ5" s="3">
        <f>$AG$5</f>
        <v>39.229999999999997</v>
      </c>
      <c r="CK5" s="3">
        <f>$AH$5</f>
        <v>8</v>
      </c>
      <c r="CM5" s="15">
        <f>$Y$5</f>
        <v>2676393750.9136925</v>
      </c>
      <c r="CN5" s="15">
        <f>$Z$5</f>
        <v>254030340.53656062</v>
      </c>
      <c r="CO5" s="15">
        <f>$AA$5</f>
        <v>24374381.589164138</v>
      </c>
      <c r="CP5" s="16">
        <f>$AS$5</f>
        <v>1566.8899999999999</v>
      </c>
      <c r="CQ5" s="15">
        <f>$AC$5</f>
        <v>235746.97529801936</v>
      </c>
      <c r="CR5" s="15">
        <f>$AD$5</f>
        <v>24108.741497010007</v>
      </c>
      <c r="CS5" s="15">
        <f>$AE$5</f>
        <v>2576.9532650000001</v>
      </c>
      <c r="CT5" s="3">
        <f>$AF$5</f>
        <v>296.48970000000003</v>
      </c>
      <c r="CU5" s="3">
        <f>$AG$5</f>
        <v>39.229999999999997</v>
      </c>
      <c r="CV5" s="3">
        <f>$AH$5</f>
        <v>8</v>
      </c>
      <c r="CX5" s="15">
        <f>$Y$5</f>
        <v>2676393750.9136925</v>
      </c>
      <c r="CY5" s="15">
        <f>$Z$5</f>
        <v>254030340.53656062</v>
      </c>
      <c r="CZ5" s="15">
        <f>$AA$5</f>
        <v>24374381.589164138</v>
      </c>
      <c r="DA5" s="15">
        <f>$AB$5</f>
        <v>2373084.0011937944</v>
      </c>
      <c r="DB5" s="16">
        <f>$AS$5</f>
        <v>1566.8899999999999</v>
      </c>
      <c r="DC5" s="15">
        <f>$AD$5</f>
        <v>24108.741497010007</v>
      </c>
      <c r="DD5" s="15">
        <f>$AE$5</f>
        <v>2576.9532650000001</v>
      </c>
      <c r="DE5" s="3">
        <f>$AF$5</f>
        <v>296.48970000000003</v>
      </c>
      <c r="DF5" s="3">
        <f>$AG$5</f>
        <v>39.229999999999997</v>
      </c>
      <c r="DG5" s="3">
        <f>$AH$5</f>
        <v>8</v>
      </c>
      <c r="DI5" s="15">
        <f>$Y$5</f>
        <v>2676393750.9136925</v>
      </c>
      <c r="DJ5" s="15">
        <f>$Z$5</f>
        <v>254030340.53656062</v>
      </c>
      <c r="DK5" s="15">
        <f>$AA$5</f>
        <v>24374381.589164138</v>
      </c>
      <c r="DL5" s="15">
        <f>$AB$5</f>
        <v>2373084.0011937944</v>
      </c>
      <c r="DM5" s="15">
        <f>$AC$5</f>
        <v>235746.97529801936</v>
      </c>
      <c r="DN5" s="16">
        <f>$AS$5</f>
        <v>1566.8899999999999</v>
      </c>
      <c r="DO5" s="15">
        <f>$AE$5</f>
        <v>2576.9532650000001</v>
      </c>
      <c r="DP5" s="3">
        <f>$AF$5</f>
        <v>296.48970000000003</v>
      </c>
      <c r="DQ5" s="3">
        <f>$AG$5</f>
        <v>39.229999999999997</v>
      </c>
      <c r="DR5" s="3">
        <f>$AH$5</f>
        <v>8</v>
      </c>
      <c r="DT5" s="15">
        <f>$Y$5</f>
        <v>2676393750.9136925</v>
      </c>
      <c r="DU5" s="15">
        <f>$Z$5</f>
        <v>254030340.53656062</v>
      </c>
      <c r="DV5" s="15">
        <f>$AA$5</f>
        <v>24374381.589164138</v>
      </c>
      <c r="DW5" s="15">
        <f>$AB$5</f>
        <v>2373084.0011937944</v>
      </c>
      <c r="DX5" s="15">
        <f>$AC$5</f>
        <v>235746.97529801936</v>
      </c>
      <c r="DY5" s="15">
        <f>$AD$5</f>
        <v>24108.741497010007</v>
      </c>
      <c r="DZ5" s="16">
        <f>$AS$5</f>
        <v>1566.8899999999999</v>
      </c>
      <c r="EA5" s="3">
        <f>$AF$5</f>
        <v>296.48970000000003</v>
      </c>
      <c r="EB5" s="3">
        <f>$AG$5</f>
        <v>39.229999999999997</v>
      </c>
      <c r="EC5" s="3">
        <f>$AH$5</f>
        <v>8</v>
      </c>
      <c r="EE5" s="15">
        <f>$Y$5</f>
        <v>2676393750.9136925</v>
      </c>
      <c r="EF5" s="15">
        <f>$Z$5</f>
        <v>254030340.53656062</v>
      </c>
      <c r="EG5" s="15">
        <f>$AA$5</f>
        <v>24374381.589164138</v>
      </c>
      <c r="EH5" s="15">
        <f>$AB$5</f>
        <v>2373084.0011937944</v>
      </c>
      <c r="EI5" s="15">
        <f>$AC$5</f>
        <v>235746.97529801936</v>
      </c>
      <c r="EJ5" s="15">
        <f>$AD$5</f>
        <v>24108.741497010007</v>
      </c>
      <c r="EK5" s="15">
        <f>$AE$5</f>
        <v>2576.9532650000001</v>
      </c>
      <c r="EL5" s="16">
        <f>$AS$5</f>
        <v>1566.8899999999999</v>
      </c>
      <c r="EM5" s="3">
        <f>$AG$5</f>
        <v>39.229999999999997</v>
      </c>
      <c r="EN5" s="3">
        <f>$AH$5</f>
        <v>8</v>
      </c>
      <c r="EP5" s="15">
        <f>$Y$5</f>
        <v>2676393750.9136925</v>
      </c>
      <c r="EQ5" s="15">
        <f>$Z$5</f>
        <v>254030340.53656062</v>
      </c>
      <c r="ER5" s="15">
        <f>$AA$5</f>
        <v>24374381.589164138</v>
      </c>
      <c r="ES5" s="15">
        <f>$AB$5</f>
        <v>2373084.0011937944</v>
      </c>
      <c r="ET5" s="15">
        <f>$AC$5</f>
        <v>235746.97529801936</v>
      </c>
      <c r="EU5" s="15">
        <f>$AD$5</f>
        <v>24108.741497010007</v>
      </c>
      <c r="EV5" s="15">
        <f>$AE$5</f>
        <v>2576.9532650000001</v>
      </c>
      <c r="EW5" s="3">
        <f>$AF$5</f>
        <v>296.48970000000003</v>
      </c>
      <c r="EX5" s="16">
        <f>$AS$5</f>
        <v>1566.8899999999999</v>
      </c>
      <c r="EY5" s="3">
        <f>$AH$5</f>
        <v>8</v>
      </c>
      <c r="FA5" s="15">
        <f>$Y$5</f>
        <v>2676393750.9136925</v>
      </c>
      <c r="FB5" s="15">
        <f>$Z$5</f>
        <v>254030340.53656062</v>
      </c>
      <c r="FC5" s="15">
        <f>$AA$5</f>
        <v>24374381.589164138</v>
      </c>
      <c r="FD5" s="15">
        <f>$AB$5</f>
        <v>2373084.0011937944</v>
      </c>
      <c r="FE5" s="15">
        <f>$AC$5</f>
        <v>235746.97529801936</v>
      </c>
      <c r="FF5" s="15">
        <f>$AD$5</f>
        <v>24108.741497010007</v>
      </c>
      <c r="FG5" s="15">
        <f>$AE$5</f>
        <v>2576.9532650000001</v>
      </c>
      <c r="FH5" s="3">
        <f>$AF$5</f>
        <v>296.48970000000003</v>
      </c>
      <c r="FI5" s="3">
        <f>$AG$5</f>
        <v>39.229999999999997</v>
      </c>
      <c r="FJ5" s="16">
        <f>$AS$5</f>
        <v>1566.8899999999999</v>
      </c>
      <c r="FU5" s="3" t="e">
        <f ca="1">EL4/BB4</f>
        <v>#NAME?</v>
      </c>
      <c r="FW5" s="6"/>
      <c r="FX5" s="3" t="e">
        <f ca="1">EK4/BA4</f>
        <v>#NAME?</v>
      </c>
      <c r="FZ5" s="6"/>
      <c r="GA5" s="3" t="e">
        <f ca="1">EJ4/AZ4</f>
        <v>#NAME?</v>
      </c>
      <c r="GD5" s="3" t="e">
        <f ca="1">DX4/AY4</f>
        <v>#NAME?</v>
      </c>
      <c r="GG5" s="3" t="e">
        <f ca="1">DL4/AX4</f>
        <v>#NAME?</v>
      </c>
      <c r="GJ5" s="3" t="e">
        <f ca="1">CZ4/AW4</f>
        <v>#NAME?</v>
      </c>
      <c r="GM5" s="3" t="e">
        <f ca="1">CN4/AV4</f>
        <v>#NAME?</v>
      </c>
      <c r="GP5" s="3" t="e">
        <f ca="1">CB4/AU4</f>
        <v>#NAME?</v>
      </c>
      <c r="GR5" s="6" t="s">
        <v>23</v>
      </c>
      <c r="GS5" s="6" t="e">
        <f ca="1">AVERAGE($N$6:$N$13)</f>
        <v>#NAME?</v>
      </c>
      <c r="GT5" s="6" t="e">
        <f ca="1">AVERAGE($M$6:$M$13)</f>
        <v>#NAME?</v>
      </c>
      <c r="GU5" s="6" t="e">
        <f ca="1">AVERAGE($L$6:$L$13)</f>
        <v>#NAME?</v>
      </c>
      <c r="GV5" s="6" t="e">
        <f ca="1">AVERAGE($K$6:$K$13)</f>
        <v>#NAME?</v>
      </c>
      <c r="GW5" s="6" t="e">
        <f ca="1">AVERAGE($J$6:$J$13)</f>
        <v>#NAME?</v>
      </c>
      <c r="GX5" s="6" t="e">
        <f ca="1">AVERAGE($I$6:$I$13)</f>
        <v>#NAME?</v>
      </c>
      <c r="GY5" s="6" t="e">
        <f ca="1">AVERAGE($H$6:$H$13)</f>
        <v>#NAME?</v>
      </c>
      <c r="GZ5" s="6" t="e">
        <f ca="1">AVERAGE($G$6:$G$13)</f>
        <v>#NAME?</v>
      </c>
      <c r="HA5" s="6" t="e">
        <f ca="1">AVERAGE($F$6:$F$13)</f>
        <v>#NAME?</v>
      </c>
      <c r="HB5" s="6">
        <f>AVERAGE(AS6:AS13)</f>
        <v>195.86124999999998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 ht="15">
      <c r="A6" s="33">
        <f>COUNT(D6)/$B$4*$B$1</f>
        <v>1</v>
      </c>
      <c r="B6" s="3">
        <v>1</v>
      </c>
      <c r="C6" s="3">
        <f>'xxMODELO DE 8o. GRADO'!C6</f>
        <v>0</v>
      </c>
      <c r="D6" s="4">
        <f>'xxMODELO DE 8o. GRADO'!D6</f>
        <v>0</v>
      </c>
      <c r="E6" s="43">
        <f>'xxMODELO DE 8o. GRADO'!E6</f>
        <v>153.66999999999999</v>
      </c>
      <c r="F6" s="20" t="e">
        <f t="shared" ref="F6:F40" ca="1" si="13">$FO$3*C6+$FO$9</f>
        <v>#NAME?</v>
      </c>
      <c r="G6" s="20" t="e">
        <f t="shared" ref="G6:G40" ca="1" si="14">$FU$5*POWER(C6,2)+$FU$17*C6+$FU$30</f>
        <v>#NAME?</v>
      </c>
      <c r="H6" s="20" t="e">
        <f t="shared" ref="H6:H40" ca="1" si="15">$FX$3*POWER(C6,3)+$FX$5*POWER(C6,2)+$FX$7*C6+$FX$9</f>
        <v>#NAME?</v>
      </c>
      <c r="I6" s="20" t="e">
        <f t="shared" ref="I6:I40" ca="1" si="16">$GA$3*POWER(C6,4)+$GA$4*POWER(C6,3)+$GA$5*POWER(C6,2)+$GA$6*C6+$GA$7</f>
        <v>#NAME?</v>
      </c>
      <c r="J6" s="20" t="e">
        <f t="shared" ref="J6:J40" ca="1" si="17">$GD$3*POWER(C6,5)+$GD$4*POWER(C6,4)+$GD$5*POWER(C6,3)+$GD$6*POWER(C6,2)+$GD$7*C6+$GD$8</f>
        <v>#NAME?</v>
      </c>
      <c r="K6" s="20" t="e">
        <f t="shared" ref="K6:K40" ca="1" si="18">$GG$3*POWER(C6,6)+$GG$4*POWER(C6,5)+$GG$5*POWER(C6,4)+$GG$6*POWER(C6,3)+$GG$7*POWER(C6,2)+$GG$8*C6+$GG$9</f>
        <v>#NAME?</v>
      </c>
      <c r="L6" s="20" t="e">
        <f t="shared" ref="L6:L40" ca="1" si="19">$GJ$3*POWER(C6,7)+$GJ$4*POWER(C6,6)+$GJ$5*POWER(C6,5)+$GJ$6*POWER(C6,4)+$GJ$7*POWER(C6,3)+$GJ$8*POWER(C6,2)+$GJ$9*C6+$GJ$10</f>
        <v>#NAME?</v>
      </c>
      <c r="M6" s="20" t="e">
        <f t="shared" ref="M6:M40" ca="1" si="20">$GM$3*POWER(C6,8)+$GM$4*POWER(C6,7)+$GM$5*POWER(C6,6)+$GM$6*POWER(C6,5)+$GM$7*POWER(C6,4)+$GM$8*POWER(C6,3)+$GM$9*POWER(C6,2)+$GM$10*C6+$GM$11</f>
        <v>#NAME?</v>
      </c>
      <c r="N6" s="20" t="e">
        <f t="shared" ref="N6:N40" ca="1" si="21">$GP$3*POWER(C6,9)+$GP$4*POWER(C6,8)+$GP$5*POWER(C6,7)+$GP$6*POWER(C6,6)+$GP$7*POWER(C6,5)+$GP$8*POWER(C6,4)+$GP$9*POWER(C6,3)+$GP$10*POWER(C6,2)+$GP$11*C6+$GP$12</f>
        <v>#NAME?</v>
      </c>
      <c r="P6" s="21">
        <f t="shared" ref="P6:AE13" si="22">POWER($C6,P$1)</f>
        <v>0</v>
      </c>
      <c r="Q6" s="21">
        <f t="shared" si="22"/>
        <v>0</v>
      </c>
      <c r="R6" s="21">
        <f t="shared" si="22"/>
        <v>0</v>
      </c>
      <c r="S6" s="21">
        <f t="shared" si="22"/>
        <v>0</v>
      </c>
      <c r="T6" s="21">
        <f t="shared" si="22"/>
        <v>0</v>
      </c>
      <c r="U6" s="21">
        <f t="shared" si="22"/>
        <v>0</v>
      </c>
      <c r="V6" s="21">
        <f t="shared" si="22"/>
        <v>0</v>
      </c>
      <c r="W6" s="21">
        <f t="shared" si="22"/>
        <v>0</v>
      </c>
      <c r="X6" s="21">
        <f t="shared" si="22"/>
        <v>0</v>
      </c>
      <c r="Y6" s="21">
        <f t="shared" si="22"/>
        <v>0</v>
      </c>
      <c r="Z6" s="21">
        <f t="shared" si="22"/>
        <v>0</v>
      </c>
      <c r="AA6" s="21">
        <f t="shared" si="22"/>
        <v>0</v>
      </c>
      <c r="AB6" s="21">
        <f t="shared" si="22"/>
        <v>0</v>
      </c>
      <c r="AC6" s="21">
        <f t="shared" si="22"/>
        <v>0</v>
      </c>
      <c r="AD6" s="21">
        <f t="shared" si="22"/>
        <v>0</v>
      </c>
      <c r="AE6" s="21">
        <f t="shared" si="22"/>
        <v>0</v>
      </c>
      <c r="AF6" s="21">
        <f t="shared" ref="Z6:AF13" si="23">POWER($C6,AF$1)</f>
        <v>0</v>
      </c>
      <c r="AG6" s="32">
        <f>C6</f>
        <v>0</v>
      </c>
      <c r="AH6" s="21">
        <f t="shared" ref="AH6:AH13" si="24">COUNT(C6)</f>
        <v>1</v>
      </c>
      <c r="AI6" s="22"/>
      <c r="AJ6" s="3">
        <f t="shared" ref="AJ6:AR13" si="25">PRODUCT(Y6,$AS6)</f>
        <v>0</v>
      </c>
      <c r="AK6" s="3">
        <f t="shared" si="25"/>
        <v>0</v>
      </c>
      <c r="AL6" s="3">
        <f t="shared" si="25"/>
        <v>0</v>
      </c>
      <c r="AM6" s="3">
        <f t="shared" si="25"/>
        <v>0</v>
      </c>
      <c r="AN6" s="3">
        <f t="shared" si="25"/>
        <v>0</v>
      </c>
      <c r="AO6" s="3">
        <f t="shared" si="25"/>
        <v>0</v>
      </c>
      <c r="AP6" s="3">
        <f t="shared" si="25"/>
        <v>0</v>
      </c>
      <c r="AQ6" s="3">
        <f t="shared" si="25"/>
        <v>0</v>
      </c>
      <c r="AR6" s="3">
        <f t="shared" si="25"/>
        <v>0</v>
      </c>
      <c r="AS6" s="3">
        <f t="shared" ref="AS6:AS13" si="26">E6</f>
        <v>153.66999999999999</v>
      </c>
      <c r="AU6" s="15">
        <f>$X$5</f>
        <v>28431261292.568348</v>
      </c>
      <c r="AV6" s="15">
        <f>$Y$5</f>
        <v>2676393750.9136925</v>
      </c>
      <c r="AW6" s="15">
        <f>$Z$5</f>
        <v>254030340.53656062</v>
      </c>
      <c r="AX6" s="15">
        <f>$AA$5</f>
        <v>24374381.589164138</v>
      </c>
      <c r="AY6" s="15">
        <f>$AB$5</f>
        <v>2373084.0011937944</v>
      </c>
      <c r="AZ6" s="15">
        <f>$AC$5</f>
        <v>235746.97529801936</v>
      </c>
      <c r="BA6" s="15">
        <f>$AD$5</f>
        <v>24108.741497010007</v>
      </c>
      <c r="BB6" s="3">
        <f>$AE$5</f>
        <v>2576.9532650000001</v>
      </c>
      <c r="BC6" s="3">
        <f>$AF$5</f>
        <v>296.48970000000003</v>
      </c>
      <c r="BD6" s="3">
        <f>$AG$5</f>
        <v>39.229999999999997</v>
      </c>
      <c r="BF6" s="16">
        <f>$AR$5</f>
        <v>8843.8479000000007</v>
      </c>
      <c r="BG6" s="15">
        <f>$Y$5</f>
        <v>2676393750.9136925</v>
      </c>
      <c r="BH6" s="15">
        <f>$Z$5</f>
        <v>254030340.53656062</v>
      </c>
      <c r="BI6" s="15">
        <f>$AA$5</f>
        <v>24374381.589164138</v>
      </c>
      <c r="BJ6" s="15">
        <f>$AB$5</f>
        <v>2373084.0011937944</v>
      </c>
      <c r="BK6" s="15">
        <f>$AC$5</f>
        <v>235746.97529801936</v>
      </c>
      <c r="BL6" s="15">
        <f>$AD$5</f>
        <v>24108.741497010007</v>
      </c>
      <c r="BM6" s="3">
        <f>$AE$5</f>
        <v>2576.9532650000001</v>
      </c>
      <c r="BN6" s="3">
        <f>$AF$5</f>
        <v>296.48970000000003</v>
      </c>
      <c r="BO6" s="3">
        <f>$AG$5</f>
        <v>39.229999999999997</v>
      </c>
      <c r="BQ6" s="15">
        <f>$X$5</f>
        <v>28431261292.568348</v>
      </c>
      <c r="BR6" s="16">
        <f>$AR$5</f>
        <v>8843.8479000000007</v>
      </c>
      <c r="BS6" s="15">
        <f>$Z$5</f>
        <v>254030340.53656062</v>
      </c>
      <c r="BT6" s="15">
        <f>$AA$5</f>
        <v>24374381.589164138</v>
      </c>
      <c r="BU6" s="15">
        <f>$AB$5</f>
        <v>2373084.0011937944</v>
      </c>
      <c r="BV6" s="15">
        <f>$AC$5</f>
        <v>235746.97529801936</v>
      </c>
      <c r="BW6" s="15">
        <f>$AD$5</f>
        <v>24108.741497010007</v>
      </c>
      <c r="BX6" s="3">
        <f>$AE$5</f>
        <v>2576.9532650000001</v>
      </c>
      <c r="BY6" s="3">
        <f>$AF$5</f>
        <v>296.48970000000003</v>
      </c>
      <c r="BZ6" s="3">
        <f>$AG$5</f>
        <v>39.229999999999997</v>
      </c>
      <c r="CB6" s="15">
        <f>$X$5</f>
        <v>28431261292.568348</v>
      </c>
      <c r="CC6" s="15">
        <f>$Y$5</f>
        <v>2676393750.9136925</v>
      </c>
      <c r="CD6" s="16">
        <f>$AR$5</f>
        <v>8843.8479000000007</v>
      </c>
      <c r="CE6" s="15">
        <f>$AA$5</f>
        <v>24374381.589164138</v>
      </c>
      <c r="CF6" s="15">
        <f>$AB$5</f>
        <v>2373084.0011937944</v>
      </c>
      <c r="CG6" s="15">
        <f>$AC$5</f>
        <v>235746.97529801936</v>
      </c>
      <c r="CH6" s="15">
        <f>$AD$5</f>
        <v>24108.741497010007</v>
      </c>
      <c r="CI6" s="3">
        <f>$AE$5</f>
        <v>2576.9532650000001</v>
      </c>
      <c r="CJ6" s="3">
        <f>$AF$5</f>
        <v>296.48970000000003</v>
      </c>
      <c r="CK6" s="3">
        <f>$AG$5</f>
        <v>39.229999999999997</v>
      </c>
      <c r="CM6" s="15">
        <f>$X$5</f>
        <v>28431261292.568348</v>
      </c>
      <c r="CN6" s="15">
        <f>$Y$5</f>
        <v>2676393750.9136925</v>
      </c>
      <c r="CO6" s="15">
        <f>$Z$5</f>
        <v>254030340.53656062</v>
      </c>
      <c r="CP6" s="16">
        <f>$AR$5</f>
        <v>8843.8479000000007</v>
      </c>
      <c r="CQ6" s="15">
        <f>$AB$5</f>
        <v>2373084.0011937944</v>
      </c>
      <c r="CR6" s="15">
        <f>$AC$5</f>
        <v>235746.97529801936</v>
      </c>
      <c r="CS6" s="15">
        <f>$AD$5</f>
        <v>24108.741497010007</v>
      </c>
      <c r="CT6" s="3">
        <f>$AE$5</f>
        <v>2576.9532650000001</v>
      </c>
      <c r="CU6" s="3">
        <f>$AF$5</f>
        <v>296.48970000000003</v>
      </c>
      <c r="CV6" s="3">
        <f>$AG$5</f>
        <v>39.229999999999997</v>
      </c>
      <c r="CX6" s="15">
        <f>$X$5</f>
        <v>28431261292.568348</v>
      </c>
      <c r="CY6" s="15">
        <f>$Y$5</f>
        <v>2676393750.9136925</v>
      </c>
      <c r="CZ6" s="15">
        <f>$Z$5</f>
        <v>254030340.53656062</v>
      </c>
      <c r="DA6" s="15">
        <f>$AA$5</f>
        <v>24374381.589164138</v>
      </c>
      <c r="DB6" s="16">
        <f>$AR$5</f>
        <v>8843.8479000000007</v>
      </c>
      <c r="DC6" s="15">
        <f>$AC$5</f>
        <v>235746.97529801936</v>
      </c>
      <c r="DD6" s="15">
        <f>$AD$5</f>
        <v>24108.741497010007</v>
      </c>
      <c r="DE6" s="3">
        <f>$AE$5</f>
        <v>2576.9532650000001</v>
      </c>
      <c r="DF6" s="3">
        <f>$AF$5</f>
        <v>296.48970000000003</v>
      </c>
      <c r="DG6" s="3">
        <f>$AG$5</f>
        <v>39.229999999999997</v>
      </c>
      <c r="DI6" s="15">
        <f>$X$5</f>
        <v>28431261292.568348</v>
      </c>
      <c r="DJ6" s="15">
        <f>$Y$5</f>
        <v>2676393750.9136925</v>
      </c>
      <c r="DK6" s="15">
        <f>$Z$5</f>
        <v>254030340.53656062</v>
      </c>
      <c r="DL6" s="15">
        <f>$AA$5</f>
        <v>24374381.589164138</v>
      </c>
      <c r="DM6" s="15">
        <f>$AB$5</f>
        <v>2373084.0011937944</v>
      </c>
      <c r="DN6" s="16">
        <f>$AR$5</f>
        <v>8843.8479000000007</v>
      </c>
      <c r="DO6" s="15">
        <f>$AD$5</f>
        <v>24108.741497010007</v>
      </c>
      <c r="DP6" s="3">
        <f>$AE$5</f>
        <v>2576.9532650000001</v>
      </c>
      <c r="DQ6" s="3">
        <f>$AF$5</f>
        <v>296.48970000000003</v>
      </c>
      <c r="DR6" s="3">
        <f>$AG$5</f>
        <v>39.229999999999997</v>
      </c>
      <c r="DT6" s="15">
        <f>$X$5</f>
        <v>28431261292.568348</v>
      </c>
      <c r="DU6" s="15">
        <f>$Y$5</f>
        <v>2676393750.9136925</v>
      </c>
      <c r="DV6" s="15">
        <f>$Z$5</f>
        <v>254030340.53656062</v>
      </c>
      <c r="DW6" s="15">
        <f>$AA$5</f>
        <v>24374381.589164138</v>
      </c>
      <c r="DX6" s="15">
        <f>$AB$5</f>
        <v>2373084.0011937944</v>
      </c>
      <c r="DY6" s="15">
        <f>$AC$5</f>
        <v>235746.97529801936</v>
      </c>
      <c r="DZ6" s="16">
        <f>$AR$5</f>
        <v>8843.8479000000007</v>
      </c>
      <c r="EA6" s="3">
        <f>$AE$5</f>
        <v>2576.9532650000001</v>
      </c>
      <c r="EB6" s="3">
        <f>$AF$5</f>
        <v>296.48970000000003</v>
      </c>
      <c r="EC6" s="3">
        <f>$AG$5</f>
        <v>39.229999999999997</v>
      </c>
      <c r="EE6" s="15">
        <f>$X$5</f>
        <v>28431261292.568348</v>
      </c>
      <c r="EF6" s="15">
        <f>$Y$5</f>
        <v>2676393750.9136925</v>
      </c>
      <c r="EG6" s="15">
        <f>$Z$5</f>
        <v>254030340.53656062</v>
      </c>
      <c r="EH6" s="15">
        <f>$AA$5</f>
        <v>24374381.589164138</v>
      </c>
      <c r="EI6" s="15">
        <f>$AB$5</f>
        <v>2373084.0011937944</v>
      </c>
      <c r="EJ6" s="15">
        <f>$AC$5</f>
        <v>235746.97529801936</v>
      </c>
      <c r="EK6" s="15">
        <f>$AD$5</f>
        <v>24108.741497010007</v>
      </c>
      <c r="EL6" s="16">
        <f>$AR$5</f>
        <v>8843.8479000000007</v>
      </c>
      <c r="EM6" s="3">
        <f>$AF$5</f>
        <v>296.48970000000003</v>
      </c>
      <c r="EN6" s="3">
        <f>$AG$5</f>
        <v>39.229999999999997</v>
      </c>
      <c r="EP6" s="15">
        <f>$X$5</f>
        <v>28431261292.568348</v>
      </c>
      <c r="EQ6" s="15">
        <f>$Y$5</f>
        <v>2676393750.9136925</v>
      </c>
      <c r="ER6" s="15">
        <f>$Z$5</f>
        <v>254030340.53656062</v>
      </c>
      <c r="ES6" s="15">
        <f>$AA$5</f>
        <v>24374381.589164138</v>
      </c>
      <c r="ET6" s="15">
        <f>$AB$5</f>
        <v>2373084.0011937944</v>
      </c>
      <c r="EU6" s="15">
        <f>$AC$5</f>
        <v>235746.97529801936</v>
      </c>
      <c r="EV6" s="15">
        <f>$AD$5</f>
        <v>24108.741497010007</v>
      </c>
      <c r="EW6" s="3">
        <f>$AE$5</f>
        <v>2576.9532650000001</v>
      </c>
      <c r="EX6" s="16">
        <f>$AR$5</f>
        <v>8843.8479000000007</v>
      </c>
      <c r="EY6" s="3">
        <f>$AG$5</f>
        <v>39.229999999999997</v>
      </c>
      <c r="FA6" s="15">
        <f>$X$5</f>
        <v>28431261292.568348</v>
      </c>
      <c r="FB6" s="15">
        <f>$Y$5</f>
        <v>2676393750.9136925</v>
      </c>
      <c r="FC6" s="15">
        <f>$Z$5</f>
        <v>254030340.53656062</v>
      </c>
      <c r="FD6" s="15">
        <f>$AA$5</f>
        <v>24374381.589164138</v>
      </c>
      <c r="FE6" s="15">
        <f>$AB$5</f>
        <v>2373084.0011937944</v>
      </c>
      <c r="FF6" s="15">
        <f>$AC$5</f>
        <v>235746.97529801936</v>
      </c>
      <c r="FG6" s="15">
        <f>$AD$5</f>
        <v>24108.741497010007</v>
      </c>
      <c r="FH6" s="3">
        <f>$AE$5</f>
        <v>2576.9532650000001</v>
      </c>
      <c r="FI6" s="3">
        <f>$AF$5</f>
        <v>296.48970000000003</v>
      </c>
      <c r="FJ6" s="16">
        <f>$AR$5</f>
        <v>8843.8479000000007</v>
      </c>
      <c r="FZ6" s="6"/>
      <c r="GA6" s="3" t="e">
        <f ca="1">EU4/AZ4</f>
        <v>#NAME?</v>
      </c>
      <c r="GD6" s="3" t="e">
        <f ca="1">EI4/AY4</f>
        <v>#NAME?</v>
      </c>
      <c r="GG6" s="3" t="e">
        <f ca="1">DW4/AX4</f>
        <v>#NAME?</v>
      </c>
      <c r="GJ6" s="3" t="e">
        <f ca="1">DK4/AW4</f>
        <v>#NAME?</v>
      </c>
      <c r="GM6" s="3" t="e">
        <f ca="1">CY4/AV4</f>
        <v>#NAME?</v>
      </c>
      <c r="GP6" s="3" t="e">
        <f ca="1">CM4/AU4</f>
        <v>#NAME?</v>
      </c>
      <c r="GS6" s="3" t="e">
        <f t="shared" ref="GS6:GS13" ca="1" si="27">POWER(N6-$GS$5,2)</f>
        <v>#NAME?</v>
      </c>
      <c r="GT6" s="3" t="e">
        <f t="shared" ref="GT6:GT13" ca="1" si="28">POWER(M6-$GT$5,2)</f>
        <v>#NAME?</v>
      </c>
      <c r="GU6" s="3" t="e">
        <f t="shared" ref="GU6:GU13" ca="1" si="29">POWER(L6-$GU$5,2)</f>
        <v>#NAME?</v>
      </c>
      <c r="GV6" s="3" t="e">
        <f t="shared" ref="GV6:GV13" ca="1" si="30">POWER(K6-$GV$5,2)</f>
        <v>#NAME?</v>
      </c>
      <c r="GW6" s="3" t="e">
        <f t="shared" ref="GW6:GW13" ca="1" si="31">POWER(J6-$GW$5,2)</f>
        <v>#NAME?</v>
      </c>
      <c r="GX6" s="3" t="e">
        <f t="shared" ref="GX6:GX13" ca="1" si="32">POWER(I6-$GX$5,2)</f>
        <v>#NAME?</v>
      </c>
      <c r="GY6" s="3" t="e">
        <f t="shared" ref="GY6:GY13" ca="1" si="33">POWER(H6-$GY$5,2)</f>
        <v>#NAME?</v>
      </c>
      <c r="GZ6" s="3" t="e">
        <f t="shared" ref="GZ6:GZ13" ca="1" si="34">POWER(G6-$GZ$5,2)</f>
        <v>#NAME?</v>
      </c>
      <c r="HA6" s="3" t="e">
        <f t="shared" ref="HA6:HA13" ca="1" si="35">POWER(F6-$HA$5,2)</f>
        <v>#NAME?</v>
      </c>
      <c r="HB6" s="3">
        <f>POWER(AS6-$HB$5,2)</f>
        <v>1780.1015765624998</v>
      </c>
      <c r="HD6" s="17">
        <f>$D$6</f>
        <v>0</v>
      </c>
      <c r="HE6" s="23" t="e">
        <f t="shared" ref="HE6:HM13" ca="1" si="36">1-ABS($E6-F6)/$E6</f>
        <v>#NAME?</v>
      </c>
      <c r="HF6" s="23" t="e">
        <f t="shared" ca="1" si="36"/>
        <v>#NAME?</v>
      </c>
      <c r="HG6" s="23" t="e">
        <f t="shared" ca="1" si="36"/>
        <v>#NAME?</v>
      </c>
      <c r="HH6" s="23" t="e">
        <f t="shared" ca="1" si="36"/>
        <v>#NAME?</v>
      </c>
      <c r="HI6" s="23" t="e">
        <f t="shared" ca="1" si="36"/>
        <v>#NAME?</v>
      </c>
      <c r="HJ6" s="23" t="e">
        <f t="shared" ca="1" si="36"/>
        <v>#NAME?</v>
      </c>
      <c r="HK6" s="23" t="e">
        <f t="shared" ca="1" si="36"/>
        <v>#NAME?</v>
      </c>
      <c r="HL6" s="23" t="e">
        <f t="shared" ca="1" si="36"/>
        <v>#NAME?</v>
      </c>
      <c r="HM6" s="23" t="e">
        <f t="shared" ca="1" si="36"/>
        <v>#NAME?</v>
      </c>
      <c r="HO6" s="17">
        <f>$D$6</f>
        <v>0</v>
      </c>
      <c r="HP6" s="24" t="e">
        <f ca="1">HE6/MAX(HE6:HM6)</f>
        <v>#NAME?</v>
      </c>
      <c r="HQ6" s="24" t="e">
        <f ca="1">HF6/MAX(HE6:HM6)</f>
        <v>#NAME?</v>
      </c>
      <c r="HR6" s="24" t="e">
        <f ca="1">HG6/MAX(HE6:HM6)</f>
        <v>#NAME?</v>
      </c>
      <c r="HS6" s="24" t="e">
        <f ca="1">HH6/MAX(HE6:HM6)</f>
        <v>#NAME?</v>
      </c>
      <c r="HT6" s="24" t="e">
        <f ca="1">HI6/MAX(HE6:HM6)</f>
        <v>#NAME?</v>
      </c>
      <c r="HU6" s="24" t="e">
        <f ca="1">HJ6/MAX(HE6:HM6)</f>
        <v>#NAME?</v>
      </c>
      <c r="HV6" s="24" t="e">
        <f ca="1">HK6/MAX(HE6:HM6)</f>
        <v>#NAME?</v>
      </c>
      <c r="HW6" s="24" t="e">
        <f ca="1">HL6/MAX(HE6:HM6)</f>
        <v>#NAME?</v>
      </c>
      <c r="HX6" s="24" t="e">
        <f ca="1">HM6/MAX(HE6:HM6)</f>
        <v>#NAME?</v>
      </c>
      <c r="HZ6" s="17">
        <f>$D$6</f>
        <v>0</v>
      </c>
      <c r="IA6" s="24" t="e">
        <f t="shared" ref="IA6:II12" ca="1" si="37">IF(OR(ABS(F14-$E$13)&gt;$IA$4*(HP6/SUMIFS($HP6:$HX6,$HP6:$HX6,"&gt;=0",$HP6:$HX6,"&lt;=1")+F$4/SUMIFS($F$4:$N$4,$F$4:$N$4,"&gt;=0",$F$4:$N$4,"&lt;=1")),F14&lt;0),0,F$4/SUMIFS($F$4:$N$4,$F$4:$N$4,"&gt;=0",$F$4:$N$4,"&lt;=1"))</f>
        <v>#NAME?</v>
      </c>
      <c r="IB6" s="24" t="e">
        <f t="shared" ca="1" si="37"/>
        <v>#NAME?</v>
      </c>
      <c r="IC6" s="24" t="e">
        <f t="shared" ca="1" si="37"/>
        <v>#NAME?</v>
      </c>
      <c r="ID6" s="24" t="e">
        <f t="shared" ca="1" si="37"/>
        <v>#NAME?</v>
      </c>
      <c r="IE6" s="24" t="e">
        <f t="shared" ca="1" si="37"/>
        <v>#NAME?</v>
      </c>
      <c r="IF6" s="24" t="e">
        <f t="shared" ca="1" si="37"/>
        <v>#NAME?</v>
      </c>
      <c r="IG6" s="24" t="e">
        <f t="shared" ca="1" si="37"/>
        <v>#NAME?</v>
      </c>
      <c r="IH6" s="24" t="e">
        <f t="shared" ca="1" si="37"/>
        <v>#NAME?</v>
      </c>
      <c r="II6" s="24" t="e">
        <f t="shared" ca="1" si="37"/>
        <v>#NAME?</v>
      </c>
      <c r="IK6" s="17">
        <f>$D$6</f>
        <v>0</v>
      </c>
      <c r="IL6" s="24" t="e">
        <f ca="1">IF(AND(HP6&gt;75%,HP6&lt;1),HP6*IA6,0)</f>
        <v>#NAME?</v>
      </c>
      <c r="IM6" s="24" t="e">
        <f t="shared" ref="IM6:IT13" ca="1" si="38">IF(AND(HQ6&gt;75%,HQ6&lt;1),HQ6*IB6,0)</f>
        <v>#NAME?</v>
      </c>
      <c r="IN6" s="24" t="e">
        <f t="shared" ca="1" si="38"/>
        <v>#NAME?</v>
      </c>
      <c r="IO6" s="24" t="e">
        <f t="shared" ca="1" si="38"/>
        <v>#NAME?</v>
      </c>
      <c r="IP6" s="24" t="e">
        <f t="shared" ca="1" si="38"/>
        <v>#NAME?</v>
      </c>
      <c r="IQ6" s="24" t="e">
        <f t="shared" ca="1" si="38"/>
        <v>#NAME?</v>
      </c>
      <c r="IR6" s="24" t="e">
        <f t="shared" ca="1" si="38"/>
        <v>#NAME?</v>
      </c>
      <c r="IS6" s="24" t="e">
        <f t="shared" ca="1" si="38"/>
        <v>#NAME?</v>
      </c>
      <c r="IT6" s="24" t="e">
        <f t="shared" ca="1" si="38"/>
        <v>#NAME?</v>
      </c>
      <c r="IV6" s="17">
        <f>$D$6</f>
        <v>0</v>
      </c>
      <c r="IW6" s="24">
        <f ca="1">IFERROR(IL6/SUM($IL6:$IT6),0)</f>
        <v>0</v>
      </c>
      <c r="IX6" s="24">
        <f t="shared" ref="IX6:JE13" ca="1" si="39">IFERROR(IM6/SUM($IL6:$IT6),0)</f>
        <v>0</v>
      </c>
      <c r="IY6" s="24">
        <f t="shared" ca="1" si="39"/>
        <v>0</v>
      </c>
      <c r="IZ6" s="24">
        <f t="shared" ca="1" si="39"/>
        <v>0</v>
      </c>
      <c r="JA6" s="24">
        <f t="shared" ca="1" si="39"/>
        <v>0</v>
      </c>
      <c r="JB6" s="24">
        <f t="shared" ca="1" si="39"/>
        <v>0</v>
      </c>
      <c r="JC6" s="24">
        <f t="shared" ca="1" si="39"/>
        <v>0</v>
      </c>
      <c r="JD6" s="24">
        <f t="shared" ca="1" si="39"/>
        <v>0</v>
      </c>
      <c r="JE6" s="24">
        <f t="shared" ca="1" si="39"/>
        <v>0</v>
      </c>
    </row>
    <row r="7" spans="1:265" ht="15">
      <c r="A7" s="33">
        <f>COUNT($D$6:D7)/$B$4*$B$1</f>
        <v>2</v>
      </c>
      <c r="B7" s="3">
        <f t="shared" ref="B7:B12" si="40">B6+1</f>
        <v>2</v>
      </c>
      <c r="C7" s="3">
        <f>'xxMODELO DE 8o. GRADO'!C7</f>
        <v>1.07</v>
      </c>
      <c r="D7" s="4">
        <f>'xxMODELO DE 8o. GRADO'!D7</f>
        <v>1.07</v>
      </c>
      <c r="E7" s="43">
        <f>'xxMODELO DE 8o. GRADO'!E7</f>
        <v>149.66999999999999</v>
      </c>
      <c r="F7" s="20" t="e">
        <f t="shared" ca="1" si="13"/>
        <v>#NAME?</v>
      </c>
      <c r="G7" s="20" t="e">
        <f t="shared" ca="1" si="14"/>
        <v>#NAME?</v>
      </c>
      <c r="H7" s="20" t="e">
        <f t="shared" ca="1" si="15"/>
        <v>#NAME?</v>
      </c>
      <c r="I7" s="20" t="e">
        <f t="shared" ca="1" si="16"/>
        <v>#NAME?</v>
      </c>
      <c r="J7" s="20" t="e">
        <f t="shared" ca="1" si="17"/>
        <v>#NAME?</v>
      </c>
      <c r="K7" s="20" t="e">
        <f t="shared" ca="1" si="18"/>
        <v>#NAME?</v>
      </c>
      <c r="L7" s="20" t="e">
        <f t="shared" ca="1" si="19"/>
        <v>#NAME?</v>
      </c>
      <c r="M7" s="20" t="e">
        <f t="shared" ca="1" si="20"/>
        <v>#NAME?</v>
      </c>
      <c r="N7" s="20" t="e">
        <f t="shared" ca="1" si="21"/>
        <v>#NAME?</v>
      </c>
      <c r="P7" s="21">
        <f t="shared" si="22"/>
        <v>3.3799322757325352</v>
      </c>
      <c r="Q7" s="21">
        <f t="shared" si="22"/>
        <v>3.1588152109649861</v>
      </c>
      <c r="R7" s="21">
        <f t="shared" si="22"/>
        <v>2.9521637485654075</v>
      </c>
      <c r="S7" s="21">
        <f t="shared" si="22"/>
        <v>2.7590315407153345</v>
      </c>
      <c r="T7" s="21">
        <f t="shared" si="22"/>
        <v>2.5785341502012469</v>
      </c>
      <c r="U7" s="21">
        <f t="shared" si="22"/>
        <v>2.4098450001880813</v>
      </c>
      <c r="V7" s="21">
        <f t="shared" si="22"/>
        <v>2.2521915889608235</v>
      </c>
      <c r="W7" s="21">
        <f t="shared" si="22"/>
        <v>2.1048519522998355</v>
      </c>
      <c r="X7" s="21">
        <f t="shared" si="22"/>
        <v>1.9671513572895656</v>
      </c>
      <c r="Y7" s="21">
        <f t="shared" si="22"/>
        <v>1.8384592124201549</v>
      </c>
      <c r="Z7" s="21">
        <f t="shared" si="23"/>
        <v>1.7181861798319202</v>
      </c>
      <c r="AA7" s="21">
        <f t="shared" si="23"/>
        <v>1.6057814764784302</v>
      </c>
      <c r="AB7" s="21">
        <f t="shared" si="23"/>
        <v>1.5007303518490001</v>
      </c>
      <c r="AC7" s="21">
        <f t="shared" si="23"/>
        <v>1.4025517307000002</v>
      </c>
      <c r="AD7" s="21">
        <f t="shared" si="23"/>
        <v>1.31079601</v>
      </c>
      <c r="AE7" s="21">
        <f t="shared" si="23"/>
        <v>1.2250430000000001</v>
      </c>
      <c r="AF7" s="21">
        <f t="shared" si="23"/>
        <v>1.1449</v>
      </c>
      <c r="AG7" s="32">
        <f t="shared" ref="AG7:AG13" si="41">C7</f>
        <v>1.07</v>
      </c>
      <c r="AH7" s="21">
        <f t="shared" si="24"/>
        <v>1</v>
      </c>
      <c r="AI7" s="22"/>
      <c r="AJ7" s="3">
        <f t="shared" si="25"/>
        <v>275.16219032292457</v>
      </c>
      <c r="AK7" s="3">
        <f t="shared" si="25"/>
        <v>257.16092553544348</v>
      </c>
      <c r="AL7" s="3">
        <f t="shared" si="25"/>
        <v>240.33731358452661</v>
      </c>
      <c r="AM7" s="3">
        <f t="shared" si="25"/>
        <v>224.61431176123983</v>
      </c>
      <c r="AN7" s="3">
        <f t="shared" si="25"/>
        <v>209.91991753386901</v>
      </c>
      <c r="AO7" s="3">
        <f t="shared" si="25"/>
        <v>196.18683881669998</v>
      </c>
      <c r="AP7" s="3">
        <f t="shared" si="25"/>
        <v>183.35218581000001</v>
      </c>
      <c r="AQ7" s="3">
        <f t="shared" si="25"/>
        <v>171.35718299999999</v>
      </c>
      <c r="AR7" s="3">
        <f t="shared" si="25"/>
        <v>160.14689999999999</v>
      </c>
      <c r="AS7" s="3">
        <f t="shared" si="26"/>
        <v>149.66999999999999</v>
      </c>
      <c r="AU7" s="15">
        <f>$W$5</f>
        <v>303953731045.40027</v>
      </c>
      <c r="AV7" s="15">
        <f>$X$5</f>
        <v>28431261292.568348</v>
      </c>
      <c r="AW7" s="15">
        <f>$Y$5</f>
        <v>2676393750.9136925</v>
      </c>
      <c r="AX7" s="15">
        <f>$Z$5</f>
        <v>254030340.53656062</v>
      </c>
      <c r="AY7" s="15">
        <f>$AA$5</f>
        <v>24374381.589164138</v>
      </c>
      <c r="AZ7" s="15">
        <f>$AB$5</f>
        <v>2373084.0011937944</v>
      </c>
      <c r="BA7" s="15">
        <f>$AC$5</f>
        <v>235746.97529801936</v>
      </c>
      <c r="BB7" s="3">
        <f>$AD$5</f>
        <v>24108.741497010007</v>
      </c>
      <c r="BC7" s="3">
        <f>$AE$5</f>
        <v>2576.9532650000001</v>
      </c>
      <c r="BD7" s="3">
        <f>$AF$5</f>
        <v>296.48970000000003</v>
      </c>
      <c r="BF7" s="16">
        <f>$AQ$5</f>
        <v>70650.460821000015</v>
      </c>
      <c r="BG7" s="15">
        <f>$X$5</f>
        <v>28431261292.568348</v>
      </c>
      <c r="BH7" s="15">
        <f>$Y$5</f>
        <v>2676393750.9136925</v>
      </c>
      <c r="BI7" s="15">
        <f>$Z$5</f>
        <v>254030340.53656062</v>
      </c>
      <c r="BJ7" s="15">
        <f>$AA$5</f>
        <v>24374381.589164138</v>
      </c>
      <c r="BK7" s="15">
        <f>$AB$5</f>
        <v>2373084.0011937944</v>
      </c>
      <c r="BL7" s="15">
        <f>$AC$5</f>
        <v>235746.97529801936</v>
      </c>
      <c r="BM7" s="3">
        <f>$AD$5</f>
        <v>24108.741497010007</v>
      </c>
      <c r="BN7" s="3">
        <f>$AE$5</f>
        <v>2576.9532650000001</v>
      </c>
      <c r="BO7" s="3">
        <f>$AF$5</f>
        <v>296.48970000000003</v>
      </c>
      <c r="BQ7" s="15">
        <f>$W$5</f>
        <v>303953731045.40027</v>
      </c>
      <c r="BR7" s="16">
        <f>$AQ$5</f>
        <v>70650.460821000015</v>
      </c>
      <c r="BS7" s="15">
        <f>$Y$5</f>
        <v>2676393750.9136925</v>
      </c>
      <c r="BT7" s="15">
        <f>$Z$5</f>
        <v>254030340.53656062</v>
      </c>
      <c r="BU7" s="15">
        <f>$AA$5</f>
        <v>24374381.589164138</v>
      </c>
      <c r="BV7" s="15">
        <f>$AB$5</f>
        <v>2373084.0011937944</v>
      </c>
      <c r="BW7" s="15">
        <f>$AC$5</f>
        <v>235746.97529801936</v>
      </c>
      <c r="BX7" s="3">
        <f>$AD$5</f>
        <v>24108.741497010007</v>
      </c>
      <c r="BY7" s="3">
        <f>$AE$5</f>
        <v>2576.9532650000001</v>
      </c>
      <c r="BZ7" s="3">
        <f>$AF$5</f>
        <v>296.48970000000003</v>
      </c>
      <c r="CB7" s="15">
        <f>$W$5</f>
        <v>303953731045.40027</v>
      </c>
      <c r="CC7" s="15">
        <f>$X$5</f>
        <v>28431261292.568348</v>
      </c>
      <c r="CD7" s="16">
        <f>$AQ$5</f>
        <v>70650.460821000015</v>
      </c>
      <c r="CE7" s="15">
        <f>$Z$5</f>
        <v>254030340.53656062</v>
      </c>
      <c r="CF7" s="15">
        <f>$AA$5</f>
        <v>24374381.589164138</v>
      </c>
      <c r="CG7" s="15">
        <f>$AB$5</f>
        <v>2373084.0011937944</v>
      </c>
      <c r="CH7" s="15">
        <f>$AC$5</f>
        <v>235746.97529801936</v>
      </c>
      <c r="CI7" s="3">
        <f>$AD$5</f>
        <v>24108.741497010007</v>
      </c>
      <c r="CJ7" s="3">
        <f>$AE$5</f>
        <v>2576.9532650000001</v>
      </c>
      <c r="CK7" s="3">
        <f>$AF$5</f>
        <v>296.48970000000003</v>
      </c>
      <c r="CM7" s="15">
        <f>$W$5</f>
        <v>303953731045.40027</v>
      </c>
      <c r="CN7" s="15">
        <f>$X$5</f>
        <v>28431261292.568348</v>
      </c>
      <c r="CO7" s="15">
        <f>$Y$5</f>
        <v>2676393750.9136925</v>
      </c>
      <c r="CP7" s="16">
        <f>$AQ$5</f>
        <v>70650.460821000015</v>
      </c>
      <c r="CQ7" s="15">
        <f>$AA$5</f>
        <v>24374381.589164138</v>
      </c>
      <c r="CR7" s="15">
        <f>$AB$5</f>
        <v>2373084.0011937944</v>
      </c>
      <c r="CS7" s="15">
        <f>$AC$5</f>
        <v>235746.97529801936</v>
      </c>
      <c r="CT7" s="3">
        <f>$AD$5</f>
        <v>24108.741497010007</v>
      </c>
      <c r="CU7" s="3">
        <f>$AE$5</f>
        <v>2576.9532650000001</v>
      </c>
      <c r="CV7" s="3">
        <f>$AF$5</f>
        <v>296.48970000000003</v>
      </c>
      <c r="CX7" s="15">
        <f>$W$5</f>
        <v>303953731045.40027</v>
      </c>
      <c r="CY7" s="15">
        <f>$X$5</f>
        <v>28431261292.568348</v>
      </c>
      <c r="CZ7" s="15">
        <f>$Y$5</f>
        <v>2676393750.9136925</v>
      </c>
      <c r="DA7" s="15">
        <f>$Z$5</f>
        <v>254030340.53656062</v>
      </c>
      <c r="DB7" s="16">
        <f>$AQ$5</f>
        <v>70650.460821000015</v>
      </c>
      <c r="DC7" s="15">
        <f>$AB$5</f>
        <v>2373084.0011937944</v>
      </c>
      <c r="DD7" s="15">
        <f>$AC$5</f>
        <v>235746.97529801936</v>
      </c>
      <c r="DE7" s="3">
        <f>$AD$5</f>
        <v>24108.741497010007</v>
      </c>
      <c r="DF7" s="3">
        <f>$AE$5</f>
        <v>2576.9532650000001</v>
      </c>
      <c r="DG7" s="3">
        <f>$AF$5</f>
        <v>296.48970000000003</v>
      </c>
      <c r="DI7" s="15">
        <f>$W$5</f>
        <v>303953731045.40027</v>
      </c>
      <c r="DJ7" s="15">
        <f>$X$5</f>
        <v>28431261292.568348</v>
      </c>
      <c r="DK7" s="15">
        <f>$Y$5</f>
        <v>2676393750.9136925</v>
      </c>
      <c r="DL7" s="15">
        <f>$Z$5</f>
        <v>254030340.53656062</v>
      </c>
      <c r="DM7" s="15">
        <f>$AA$5</f>
        <v>24374381.589164138</v>
      </c>
      <c r="DN7" s="16">
        <f>$AQ$5</f>
        <v>70650.460821000015</v>
      </c>
      <c r="DO7" s="15">
        <f>$AC$5</f>
        <v>235746.97529801936</v>
      </c>
      <c r="DP7" s="3">
        <f>$AD$5</f>
        <v>24108.741497010007</v>
      </c>
      <c r="DQ7" s="3">
        <f>$AE$5</f>
        <v>2576.9532650000001</v>
      </c>
      <c r="DR7" s="3">
        <f>$AF$5</f>
        <v>296.48970000000003</v>
      </c>
      <c r="DT7" s="15">
        <f>$W$5</f>
        <v>303953731045.40027</v>
      </c>
      <c r="DU7" s="15">
        <f>$X$5</f>
        <v>28431261292.568348</v>
      </c>
      <c r="DV7" s="15">
        <f>$Y$5</f>
        <v>2676393750.9136925</v>
      </c>
      <c r="DW7" s="15">
        <f>$Z$5</f>
        <v>254030340.53656062</v>
      </c>
      <c r="DX7" s="15">
        <f>$AA$5</f>
        <v>24374381.589164138</v>
      </c>
      <c r="DY7" s="15">
        <f>$AB$5</f>
        <v>2373084.0011937944</v>
      </c>
      <c r="DZ7" s="16">
        <f>$AQ$5</f>
        <v>70650.460821000015</v>
      </c>
      <c r="EA7" s="3">
        <f>$AD$5</f>
        <v>24108.741497010007</v>
      </c>
      <c r="EB7" s="3">
        <f>$AE$5</f>
        <v>2576.9532650000001</v>
      </c>
      <c r="EC7" s="3">
        <f>$AF$5</f>
        <v>296.48970000000003</v>
      </c>
      <c r="EE7" s="15">
        <f>$W$5</f>
        <v>303953731045.40027</v>
      </c>
      <c r="EF7" s="15">
        <f>$X$5</f>
        <v>28431261292.568348</v>
      </c>
      <c r="EG7" s="15">
        <f>$Y$5</f>
        <v>2676393750.9136925</v>
      </c>
      <c r="EH7" s="15">
        <f>$Z$5</f>
        <v>254030340.53656062</v>
      </c>
      <c r="EI7" s="15">
        <f>$AA$5</f>
        <v>24374381.589164138</v>
      </c>
      <c r="EJ7" s="15">
        <f>$AB$5</f>
        <v>2373084.0011937944</v>
      </c>
      <c r="EK7" s="15">
        <f>$AC$5</f>
        <v>235746.97529801936</v>
      </c>
      <c r="EL7" s="16">
        <f>$AQ$5</f>
        <v>70650.460821000015</v>
      </c>
      <c r="EM7" s="3">
        <f>$AE$5</f>
        <v>2576.9532650000001</v>
      </c>
      <c r="EN7" s="3">
        <f>$AF$5</f>
        <v>296.48970000000003</v>
      </c>
      <c r="EP7" s="15">
        <f>$W$5</f>
        <v>303953731045.40027</v>
      </c>
      <c r="EQ7" s="15">
        <f>$X$5</f>
        <v>28431261292.568348</v>
      </c>
      <c r="ER7" s="15">
        <f>$Y$5</f>
        <v>2676393750.9136925</v>
      </c>
      <c r="ES7" s="15">
        <f>$Z$5</f>
        <v>254030340.53656062</v>
      </c>
      <c r="ET7" s="15">
        <f>$AA$5</f>
        <v>24374381.589164138</v>
      </c>
      <c r="EU7" s="15">
        <f>$AB$5</f>
        <v>2373084.0011937944</v>
      </c>
      <c r="EV7" s="15">
        <f>$AC$5</f>
        <v>235746.97529801936</v>
      </c>
      <c r="EW7" s="3">
        <f>$AD$5</f>
        <v>24108.741497010007</v>
      </c>
      <c r="EX7" s="16">
        <f>$AQ$5</f>
        <v>70650.460821000015</v>
      </c>
      <c r="EY7" s="3">
        <f>$AF$5</f>
        <v>296.48970000000003</v>
      </c>
      <c r="FA7" s="15">
        <f>$W$5</f>
        <v>303953731045.40027</v>
      </c>
      <c r="FB7" s="15">
        <f>$X$5</f>
        <v>28431261292.568348</v>
      </c>
      <c r="FC7" s="15">
        <f>$Y$5</f>
        <v>2676393750.9136925</v>
      </c>
      <c r="FD7" s="15">
        <f>$Z$5</f>
        <v>254030340.53656062</v>
      </c>
      <c r="FE7" s="15">
        <f>$AA$5</f>
        <v>24374381.589164138</v>
      </c>
      <c r="FF7" s="15">
        <f>$AB$5</f>
        <v>2373084.0011937944</v>
      </c>
      <c r="FG7" s="15">
        <f>$AC$5</f>
        <v>235746.97529801936</v>
      </c>
      <c r="FH7" s="3">
        <f>$AD$5</f>
        <v>24108.741497010007</v>
      </c>
      <c r="FI7" s="3">
        <f>$AE$5</f>
        <v>2576.9532650000001</v>
      </c>
      <c r="FJ7" s="16">
        <f>$AQ$5</f>
        <v>70650.460821000015</v>
      </c>
      <c r="FW7" s="6"/>
      <c r="FX7" s="3" t="e">
        <f ca="1">EV4/BA4</f>
        <v>#NAME?</v>
      </c>
      <c r="FZ7" s="6"/>
      <c r="GA7" s="3" t="e">
        <f ca="1">FF4/AZ4</f>
        <v>#NAME?</v>
      </c>
      <c r="GD7" s="3" t="e">
        <f ca="1">ET4/AY4</f>
        <v>#NAME?</v>
      </c>
      <c r="GG7" s="3" t="e">
        <f ca="1">EH4/AX4</f>
        <v>#NAME?</v>
      </c>
      <c r="GJ7" s="3" t="e">
        <f ca="1">DV4/AW4</f>
        <v>#NAME?</v>
      </c>
      <c r="GM7" s="3" t="e">
        <f ca="1">DJ4/AV4</f>
        <v>#NAME?</v>
      </c>
      <c r="GP7" s="3" t="e">
        <f ca="1">CX4/AU4</f>
        <v>#NAME?</v>
      </c>
      <c r="GS7" s="3" t="e">
        <f t="shared" ca="1" si="27"/>
        <v>#NAME?</v>
      </c>
      <c r="GT7" s="3" t="e">
        <f t="shared" ca="1" si="28"/>
        <v>#NAME?</v>
      </c>
      <c r="GU7" s="3" t="e">
        <f t="shared" ca="1" si="29"/>
        <v>#NAME?</v>
      </c>
      <c r="GV7" s="3" t="e">
        <f t="shared" ca="1" si="30"/>
        <v>#NAME?</v>
      </c>
      <c r="GW7" s="3" t="e">
        <f t="shared" ca="1" si="31"/>
        <v>#NAME?</v>
      </c>
      <c r="GX7" s="3" t="e">
        <f t="shared" ca="1" si="32"/>
        <v>#NAME?</v>
      </c>
      <c r="GY7" s="3" t="e">
        <f t="shared" ca="1" si="33"/>
        <v>#NAME?</v>
      </c>
      <c r="GZ7" s="3" t="e">
        <f t="shared" ca="1" si="34"/>
        <v>#NAME?</v>
      </c>
      <c r="HA7" s="3" t="e">
        <f t="shared" ca="1" si="35"/>
        <v>#NAME?</v>
      </c>
      <c r="HB7" s="3">
        <f t="shared" ref="HB7:HB13" si="42">POWER(AS7-$HB$5,2)</f>
        <v>2133.6315765624995</v>
      </c>
      <c r="HD7" s="17">
        <f>$D$7</f>
        <v>1.07</v>
      </c>
      <c r="HE7" s="23" t="e">
        <f t="shared" ca="1" si="36"/>
        <v>#NAME?</v>
      </c>
      <c r="HF7" s="23" t="e">
        <f t="shared" ca="1" si="36"/>
        <v>#NAME?</v>
      </c>
      <c r="HG7" s="23" t="e">
        <f t="shared" ca="1" si="36"/>
        <v>#NAME?</v>
      </c>
      <c r="HH7" s="23" t="e">
        <f t="shared" ca="1" si="36"/>
        <v>#NAME?</v>
      </c>
      <c r="HI7" s="23" t="e">
        <f t="shared" ca="1" si="36"/>
        <v>#NAME?</v>
      </c>
      <c r="HJ7" s="23" t="e">
        <f t="shared" ca="1" si="36"/>
        <v>#NAME?</v>
      </c>
      <c r="HK7" s="23" t="e">
        <f t="shared" ca="1" si="36"/>
        <v>#NAME?</v>
      </c>
      <c r="HL7" s="23" t="e">
        <f t="shared" ca="1" si="36"/>
        <v>#NAME?</v>
      </c>
      <c r="HM7" s="23" t="e">
        <f t="shared" ca="1" si="36"/>
        <v>#NAME?</v>
      </c>
      <c r="HO7" s="17">
        <f>$D$7</f>
        <v>1.07</v>
      </c>
      <c r="HP7" s="24" t="e">
        <f t="shared" ref="HP7:HP13" ca="1" si="43">HE7/MAX(HE7:HM7)</f>
        <v>#NAME?</v>
      </c>
      <c r="HQ7" s="24" t="e">
        <f t="shared" ref="HQ7:HQ13" ca="1" si="44">HF7/MAX(HE7:HM7)</f>
        <v>#NAME?</v>
      </c>
      <c r="HR7" s="24" t="e">
        <f t="shared" ref="HR7:HR13" ca="1" si="45">HG7/MAX(HE7:HM7)</f>
        <v>#NAME?</v>
      </c>
      <c r="HS7" s="24" t="e">
        <f t="shared" ref="HS7:HS13" ca="1" si="46">HH7/MAX(HE7:HM7)</f>
        <v>#NAME?</v>
      </c>
      <c r="HT7" s="24" t="e">
        <f t="shared" ref="HT7:HT13" ca="1" si="47">HI7/MAX(HE7:HM7)</f>
        <v>#NAME?</v>
      </c>
      <c r="HU7" s="24" t="e">
        <f t="shared" ref="HU7:HU13" ca="1" si="48">HJ7/MAX(HE7:HM7)</f>
        <v>#NAME?</v>
      </c>
      <c r="HV7" s="24" t="e">
        <f t="shared" ref="HV7:HV13" ca="1" si="49">HK7/MAX(HE7:HM7)</f>
        <v>#NAME?</v>
      </c>
      <c r="HW7" s="24" t="e">
        <f t="shared" ref="HW7:HW13" ca="1" si="50">HL7/MAX(HE7:HM7)</f>
        <v>#NAME?</v>
      </c>
      <c r="HX7" s="24" t="e">
        <f t="shared" ref="HX7:HX13" ca="1" si="51">HM7/MAX(HE7:HM7)</f>
        <v>#NAME?</v>
      </c>
      <c r="HZ7" s="17">
        <f>$D$7</f>
        <v>1.07</v>
      </c>
      <c r="IA7" s="24" t="e">
        <f t="shared" ca="1" si="37"/>
        <v>#NAME?</v>
      </c>
      <c r="IB7" s="24" t="e">
        <f t="shared" ca="1" si="37"/>
        <v>#NAME?</v>
      </c>
      <c r="IC7" s="24" t="e">
        <f t="shared" ca="1" si="37"/>
        <v>#NAME?</v>
      </c>
      <c r="ID7" s="24" t="e">
        <f t="shared" ca="1" si="37"/>
        <v>#NAME?</v>
      </c>
      <c r="IE7" s="24" t="e">
        <f t="shared" ca="1" si="37"/>
        <v>#NAME?</v>
      </c>
      <c r="IF7" s="24" t="e">
        <f t="shared" ca="1" si="37"/>
        <v>#NAME?</v>
      </c>
      <c r="IG7" s="24" t="e">
        <f t="shared" ca="1" si="37"/>
        <v>#NAME?</v>
      </c>
      <c r="IH7" s="24" t="e">
        <f t="shared" ca="1" si="37"/>
        <v>#NAME?</v>
      </c>
      <c r="II7" s="24" t="e">
        <f t="shared" ca="1" si="37"/>
        <v>#NAME?</v>
      </c>
      <c r="IK7" s="17">
        <f>$D$7</f>
        <v>1.07</v>
      </c>
      <c r="IL7" s="24" t="e">
        <f t="shared" ref="IL7:IL13" ca="1" si="52">IF(AND(HP7&gt;75%,HP7&lt;1),HP7*IA7,0)</f>
        <v>#NAME?</v>
      </c>
      <c r="IM7" s="24" t="e">
        <f t="shared" ca="1" si="38"/>
        <v>#NAME?</v>
      </c>
      <c r="IN7" s="24" t="e">
        <f t="shared" ca="1" si="38"/>
        <v>#NAME?</v>
      </c>
      <c r="IO7" s="24" t="e">
        <f t="shared" ca="1" si="38"/>
        <v>#NAME?</v>
      </c>
      <c r="IP7" s="24" t="e">
        <f t="shared" ca="1" si="38"/>
        <v>#NAME?</v>
      </c>
      <c r="IQ7" s="24" t="e">
        <f t="shared" ca="1" si="38"/>
        <v>#NAME?</v>
      </c>
      <c r="IR7" s="24" t="e">
        <f t="shared" ca="1" si="38"/>
        <v>#NAME?</v>
      </c>
      <c r="IS7" s="24" t="e">
        <f t="shared" ca="1" si="38"/>
        <v>#NAME?</v>
      </c>
      <c r="IT7" s="24" t="e">
        <f t="shared" ca="1" si="38"/>
        <v>#NAME?</v>
      </c>
      <c r="IV7" s="17">
        <f>$D$7</f>
        <v>1.07</v>
      </c>
      <c r="IW7" s="24">
        <f t="shared" ref="IW7:IW13" ca="1" si="53">IFERROR(IL7/SUM($IL7:$IT7),0)</f>
        <v>0</v>
      </c>
      <c r="IX7" s="24">
        <f t="shared" ca="1" si="39"/>
        <v>0</v>
      </c>
      <c r="IY7" s="24">
        <f t="shared" ca="1" si="39"/>
        <v>0</v>
      </c>
      <c r="IZ7" s="24">
        <f t="shared" ca="1" si="39"/>
        <v>0</v>
      </c>
      <c r="JA7" s="24">
        <f t="shared" ca="1" si="39"/>
        <v>0</v>
      </c>
      <c r="JB7" s="24">
        <f t="shared" ca="1" si="39"/>
        <v>0</v>
      </c>
      <c r="JC7" s="24">
        <f t="shared" ca="1" si="39"/>
        <v>0</v>
      </c>
      <c r="JD7" s="24">
        <f t="shared" ca="1" si="39"/>
        <v>0</v>
      </c>
      <c r="JE7" s="24">
        <f t="shared" ca="1" si="39"/>
        <v>0</v>
      </c>
    </row>
    <row r="8" spans="1:265" ht="15">
      <c r="A8" s="33">
        <f>COUNT($D$6:D8)/$B$4*$B$1</f>
        <v>3</v>
      </c>
      <c r="B8" s="3">
        <f t="shared" si="40"/>
        <v>3</v>
      </c>
      <c r="C8" s="3">
        <f>'xxMODELO DE 8o. GRADO'!C8</f>
        <v>2.31</v>
      </c>
      <c r="D8" s="4">
        <f>'xxMODELO DE 8o. GRADO'!D8</f>
        <v>2.31</v>
      </c>
      <c r="E8" s="43">
        <f>'xxMODELO DE 8o. GRADO'!E8</f>
        <v>151.72</v>
      </c>
      <c r="F8" s="20" t="e">
        <f t="shared" ca="1" si="13"/>
        <v>#NAME?</v>
      </c>
      <c r="G8" s="20" t="e">
        <f t="shared" ca="1" si="14"/>
        <v>#NAME?</v>
      </c>
      <c r="H8" s="20" t="e">
        <f t="shared" ca="1" si="15"/>
        <v>#NAME?</v>
      </c>
      <c r="I8" s="20" t="e">
        <f t="shared" ca="1" si="16"/>
        <v>#NAME?</v>
      </c>
      <c r="J8" s="20" t="e">
        <f t="shared" ca="1" si="17"/>
        <v>#NAME?</v>
      </c>
      <c r="K8" s="20" t="e">
        <f t="shared" ca="1" si="18"/>
        <v>#NAME?</v>
      </c>
      <c r="L8" s="20" t="e">
        <f t="shared" ca="1" si="19"/>
        <v>#NAME?</v>
      </c>
      <c r="M8" s="20" t="e">
        <f t="shared" ca="1" si="20"/>
        <v>#NAME?</v>
      </c>
      <c r="N8" s="20" t="e">
        <f t="shared" ca="1" si="21"/>
        <v>#NAME?</v>
      </c>
      <c r="P8" s="21">
        <f t="shared" si="22"/>
        <v>3507645.0403961972</v>
      </c>
      <c r="Q8" s="21">
        <f t="shared" si="22"/>
        <v>1518461.0564485702</v>
      </c>
      <c r="R8" s="21">
        <f t="shared" si="22"/>
        <v>657342.44867903471</v>
      </c>
      <c r="S8" s="21">
        <f t="shared" si="22"/>
        <v>284563.83059698477</v>
      </c>
      <c r="T8" s="21">
        <f t="shared" si="22"/>
        <v>123187.80545324013</v>
      </c>
      <c r="U8" s="21">
        <f t="shared" si="22"/>
        <v>53328.054308761966</v>
      </c>
      <c r="V8" s="21">
        <f t="shared" si="22"/>
        <v>23085.737796000853</v>
      </c>
      <c r="W8" s="21">
        <f t="shared" si="22"/>
        <v>9993.8258857146539</v>
      </c>
      <c r="X8" s="21">
        <f t="shared" si="22"/>
        <v>4326.3315522574258</v>
      </c>
      <c r="Y8" s="21">
        <f t="shared" si="22"/>
        <v>1872.8708018430416</v>
      </c>
      <c r="Z8" s="21">
        <f t="shared" si="23"/>
        <v>810.76658088443355</v>
      </c>
      <c r="AA8" s="21">
        <f t="shared" si="23"/>
        <v>350.98120384607518</v>
      </c>
      <c r="AB8" s="21">
        <f t="shared" si="23"/>
        <v>151.93991508488099</v>
      </c>
      <c r="AC8" s="21">
        <f t="shared" si="23"/>
        <v>65.774855015100002</v>
      </c>
      <c r="AD8" s="21">
        <f t="shared" si="23"/>
        <v>28.473963210000001</v>
      </c>
      <c r="AE8" s="21">
        <f t="shared" si="23"/>
        <v>12.326391000000001</v>
      </c>
      <c r="AF8" s="21">
        <f t="shared" si="23"/>
        <v>5.3361000000000001</v>
      </c>
      <c r="AG8" s="32">
        <f t="shared" si="41"/>
        <v>2.31</v>
      </c>
      <c r="AH8" s="21">
        <f t="shared" si="24"/>
        <v>1</v>
      </c>
      <c r="AI8" s="22"/>
      <c r="AJ8" s="3">
        <f t="shared" si="25"/>
        <v>284151.95805562625</v>
      </c>
      <c r="AK8" s="3">
        <f t="shared" si="25"/>
        <v>123009.50565178625</v>
      </c>
      <c r="AL8" s="3">
        <f t="shared" si="25"/>
        <v>53250.868247526523</v>
      </c>
      <c r="AM8" s="3">
        <f t="shared" si="25"/>
        <v>23052.323916678146</v>
      </c>
      <c r="AN8" s="3">
        <f t="shared" si="25"/>
        <v>9979.3610028909716</v>
      </c>
      <c r="AO8" s="3">
        <f t="shared" si="25"/>
        <v>4320.0696982212003</v>
      </c>
      <c r="AP8" s="3">
        <f t="shared" si="25"/>
        <v>1870.1600425200002</v>
      </c>
      <c r="AQ8" s="3">
        <f t="shared" si="25"/>
        <v>809.59309199999996</v>
      </c>
      <c r="AR8" s="3">
        <f t="shared" si="25"/>
        <v>350.47320000000002</v>
      </c>
      <c r="AS8" s="3">
        <f t="shared" si="26"/>
        <v>151.72</v>
      </c>
      <c r="AU8" s="15">
        <f>$V$5</f>
        <v>3265721412839.2393</v>
      </c>
      <c r="AV8" s="15">
        <f>$W$5</f>
        <v>303953731045.40027</v>
      </c>
      <c r="AW8" s="15">
        <f>$X$5</f>
        <v>28431261292.568348</v>
      </c>
      <c r="AX8" s="15">
        <f>$Y$5</f>
        <v>2676393750.9136925</v>
      </c>
      <c r="AY8" s="15">
        <f>$Z$5</f>
        <v>254030340.53656062</v>
      </c>
      <c r="AZ8" s="15">
        <f>$AA$5</f>
        <v>24374381.589164138</v>
      </c>
      <c r="BA8" s="15">
        <f>$AB$5</f>
        <v>2373084.0011937944</v>
      </c>
      <c r="BB8" s="15">
        <f>$AC$5</f>
        <v>235746.97529801936</v>
      </c>
      <c r="BC8" s="15">
        <f>$AD$5</f>
        <v>24108.741497010007</v>
      </c>
      <c r="BD8" s="15">
        <f>$AE$5</f>
        <v>2576.9532650000001</v>
      </c>
      <c r="BF8" s="16">
        <f>$AP$5</f>
        <v>631944.82491015014</v>
      </c>
      <c r="BG8" s="15">
        <f>$W$5</f>
        <v>303953731045.40027</v>
      </c>
      <c r="BH8" s="15">
        <f>$X$5</f>
        <v>28431261292.568348</v>
      </c>
      <c r="BI8" s="15">
        <f>$Y$5</f>
        <v>2676393750.9136925</v>
      </c>
      <c r="BJ8" s="15">
        <f>$Z$5</f>
        <v>254030340.53656062</v>
      </c>
      <c r="BK8" s="15">
        <f>$AA$5</f>
        <v>24374381.589164138</v>
      </c>
      <c r="BL8" s="15">
        <f>$AB$5</f>
        <v>2373084.0011937944</v>
      </c>
      <c r="BM8" s="15">
        <f>$AC$5</f>
        <v>235746.97529801936</v>
      </c>
      <c r="BN8" s="15">
        <f>$AD$5</f>
        <v>24108.741497010007</v>
      </c>
      <c r="BO8" s="15">
        <f>$AE$5</f>
        <v>2576.9532650000001</v>
      </c>
      <c r="BQ8" s="15">
        <f>$V$5</f>
        <v>3265721412839.2393</v>
      </c>
      <c r="BR8" s="16">
        <f>$AP$5</f>
        <v>631944.82491015014</v>
      </c>
      <c r="BS8" s="15">
        <f>$X$5</f>
        <v>28431261292.568348</v>
      </c>
      <c r="BT8" s="15">
        <f>$Y$5</f>
        <v>2676393750.9136925</v>
      </c>
      <c r="BU8" s="15">
        <f>$Z$5</f>
        <v>254030340.53656062</v>
      </c>
      <c r="BV8" s="15">
        <f>$AA$5</f>
        <v>24374381.589164138</v>
      </c>
      <c r="BW8" s="15">
        <f>$AB$5</f>
        <v>2373084.0011937944</v>
      </c>
      <c r="BX8" s="15">
        <f>$AC$5</f>
        <v>235746.97529801936</v>
      </c>
      <c r="BY8" s="15">
        <f>$AD$5</f>
        <v>24108.741497010007</v>
      </c>
      <c r="BZ8" s="15">
        <f>$AE$5</f>
        <v>2576.9532650000001</v>
      </c>
      <c r="CB8" s="15">
        <f>$V$5</f>
        <v>3265721412839.2393</v>
      </c>
      <c r="CC8" s="15">
        <f>$W$5</f>
        <v>303953731045.40027</v>
      </c>
      <c r="CD8" s="16">
        <f>$AP$5</f>
        <v>631944.82491015014</v>
      </c>
      <c r="CE8" s="15">
        <f>$Y$5</f>
        <v>2676393750.9136925</v>
      </c>
      <c r="CF8" s="15">
        <f>$Z$5</f>
        <v>254030340.53656062</v>
      </c>
      <c r="CG8" s="15">
        <f>$AA$5</f>
        <v>24374381.589164138</v>
      </c>
      <c r="CH8" s="15">
        <f>$AB$5</f>
        <v>2373084.0011937944</v>
      </c>
      <c r="CI8" s="15">
        <f>$AC$5</f>
        <v>235746.97529801936</v>
      </c>
      <c r="CJ8" s="15">
        <f>$AD$5</f>
        <v>24108.741497010007</v>
      </c>
      <c r="CK8" s="15">
        <f>$AE$5</f>
        <v>2576.9532650000001</v>
      </c>
      <c r="CM8" s="15">
        <f>$V$5</f>
        <v>3265721412839.2393</v>
      </c>
      <c r="CN8" s="15">
        <f>$W$5</f>
        <v>303953731045.40027</v>
      </c>
      <c r="CO8" s="15">
        <f>$X$5</f>
        <v>28431261292.568348</v>
      </c>
      <c r="CP8" s="16">
        <f>$AP$5</f>
        <v>631944.82491015014</v>
      </c>
      <c r="CQ8" s="15">
        <f>$Z$5</f>
        <v>254030340.53656062</v>
      </c>
      <c r="CR8" s="15">
        <f>$AA$5</f>
        <v>24374381.589164138</v>
      </c>
      <c r="CS8" s="15">
        <f>$AB$5</f>
        <v>2373084.0011937944</v>
      </c>
      <c r="CT8" s="15">
        <f>$AC$5</f>
        <v>235746.97529801936</v>
      </c>
      <c r="CU8" s="15">
        <f>$AD$5</f>
        <v>24108.741497010007</v>
      </c>
      <c r="CV8" s="15">
        <f>$AE$5</f>
        <v>2576.9532650000001</v>
      </c>
      <c r="CX8" s="15">
        <f>$V$5</f>
        <v>3265721412839.2393</v>
      </c>
      <c r="CY8" s="15">
        <f>$W$5</f>
        <v>303953731045.40027</v>
      </c>
      <c r="CZ8" s="15">
        <f>$X$5</f>
        <v>28431261292.568348</v>
      </c>
      <c r="DA8" s="15">
        <f>$Y$5</f>
        <v>2676393750.9136925</v>
      </c>
      <c r="DB8" s="16">
        <f>$AP$5</f>
        <v>631944.82491015014</v>
      </c>
      <c r="DC8" s="15">
        <f>$AA$5</f>
        <v>24374381.589164138</v>
      </c>
      <c r="DD8" s="15">
        <f>$AB$5</f>
        <v>2373084.0011937944</v>
      </c>
      <c r="DE8" s="15">
        <f>$AC$5</f>
        <v>235746.97529801936</v>
      </c>
      <c r="DF8" s="15">
        <f>$AD$5</f>
        <v>24108.741497010007</v>
      </c>
      <c r="DG8" s="15">
        <f>$AE$5</f>
        <v>2576.9532650000001</v>
      </c>
      <c r="DI8" s="15">
        <f>$V$5</f>
        <v>3265721412839.2393</v>
      </c>
      <c r="DJ8" s="15">
        <f>$W$5</f>
        <v>303953731045.40027</v>
      </c>
      <c r="DK8" s="15">
        <f>$X$5</f>
        <v>28431261292.568348</v>
      </c>
      <c r="DL8" s="15">
        <f>$Y$5</f>
        <v>2676393750.9136925</v>
      </c>
      <c r="DM8" s="15">
        <f>$Z$5</f>
        <v>254030340.53656062</v>
      </c>
      <c r="DN8" s="16">
        <f>$AP$5</f>
        <v>631944.82491015014</v>
      </c>
      <c r="DO8" s="15">
        <f>$AB$5</f>
        <v>2373084.0011937944</v>
      </c>
      <c r="DP8" s="15">
        <f>$AC$5</f>
        <v>235746.97529801936</v>
      </c>
      <c r="DQ8" s="15">
        <f>$AD$5</f>
        <v>24108.741497010007</v>
      </c>
      <c r="DR8" s="15">
        <f>$AE$5</f>
        <v>2576.9532650000001</v>
      </c>
      <c r="DS8" s="15"/>
      <c r="DT8" s="15">
        <f>$V$5</f>
        <v>3265721412839.2393</v>
      </c>
      <c r="DU8" s="15">
        <f>$W$5</f>
        <v>303953731045.40027</v>
      </c>
      <c r="DV8" s="15">
        <f>$X$5</f>
        <v>28431261292.568348</v>
      </c>
      <c r="DW8" s="15">
        <f>$Y$5</f>
        <v>2676393750.9136925</v>
      </c>
      <c r="DX8" s="15">
        <f>$Z$5</f>
        <v>254030340.53656062</v>
      </c>
      <c r="DY8" s="15">
        <f>$AA$5</f>
        <v>24374381.589164138</v>
      </c>
      <c r="DZ8" s="16">
        <f>$AP$5</f>
        <v>631944.82491015014</v>
      </c>
      <c r="EA8" s="15">
        <f>$AC$5</f>
        <v>235746.97529801936</v>
      </c>
      <c r="EB8" s="15">
        <f>$AD$5</f>
        <v>24108.741497010007</v>
      </c>
      <c r="EC8" s="15">
        <f>$AE$5</f>
        <v>2576.9532650000001</v>
      </c>
      <c r="EE8" s="15">
        <f>$V$5</f>
        <v>3265721412839.2393</v>
      </c>
      <c r="EF8" s="15">
        <f>$W$5</f>
        <v>303953731045.40027</v>
      </c>
      <c r="EG8" s="15">
        <f>$X$5</f>
        <v>28431261292.568348</v>
      </c>
      <c r="EH8" s="15">
        <f>$Y$5</f>
        <v>2676393750.9136925</v>
      </c>
      <c r="EI8" s="15">
        <f>$Z$5</f>
        <v>254030340.53656062</v>
      </c>
      <c r="EJ8" s="15">
        <f>$AA$5</f>
        <v>24374381.589164138</v>
      </c>
      <c r="EK8" s="15">
        <f>$AB$5</f>
        <v>2373084.0011937944</v>
      </c>
      <c r="EL8" s="16">
        <f>$AP$5</f>
        <v>631944.82491015014</v>
      </c>
      <c r="EM8" s="15">
        <f>$AD$5</f>
        <v>24108.741497010007</v>
      </c>
      <c r="EN8" s="15">
        <f>$AE$5</f>
        <v>2576.9532650000001</v>
      </c>
      <c r="EP8" s="15">
        <f>$V$5</f>
        <v>3265721412839.2393</v>
      </c>
      <c r="EQ8" s="15">
        <f>$W$5</f>
        <v>303953731045.40027</v>
      </c>
      <c r="ER8" s="15">
        <f>$X$5</f>
        <v>28431261292.568348</v>
      </c>
      <c r="ES8" s="15">
        <f>$Y$5</f>
        <v>2676393750.9136925</v>
      </c>
      <c r="ET8" s="15">
        <f>$Z$5</f>
        <v>254030340.53656062</v>
      </c>
      <c r="EU8" s="15">
        <f>$AA$5</f>
        <v>24374381.589164138</v>
      </c>
      <c r="EV8" s="15">
        <f>$AB$5</f>
        <v>2373084.0011937944</v>
      </c>
      <c r="EW8" s="15">
        <f>$AC$5</f>
        <v>235746.97529801936</v>
      </c>
      <c r="EX8" s="16">
        <f>$AP$5</f>
        <v>631944.82491015014</v>
      </c>
      <c r="EY8" s="15">
        <f>$AE$5</f>
        <v>2576.9532650000001</v>
      </c>
      <c r="FA8" s="15">
        <f>$V$5</f>
        <v>3265721412839.2393</v>
      </c>
      <c r="FB8" s="15">
        <f>$W$5</f>
        <v>303953731045.40027</v>
      </c>
      <c r="FC8" s="15">
        <f>$X$5</f>
        <v>28431261292.568348</v>
      </c>
      <c r="FD8" s="15">
        <f>$Y$5</f>
        <v>2676393750.9136925</v>
      </c>
      <c r="FE8" s="15">
        <f>$Z$5</f>
        <v>254030340.53656062</v>
      </c>
      <c r="FF8" s="15">
        <f>$AA$5</f>
        <v>24374381.589164138</v>
      </c>
      <c r="FG8" s="15">
        <f>$AB$5</f>
        <v>2373084.0011937944</v>
      </c>
      <c r="FH8" s="15">
        <f>$AC$5</f>
        <v>235746.97529801936</v>
      </c>
      <c r="FI8" s="15">
        <f>$AD$5</f>
        <v>24108.741497010007</v>
      </c>
      <c r="FJ8" s="16">
        <f>$AP$5</f>
        <v>631944.82491015014</v>
      </c>
      <c r="FL8" s="6"/>
      <c r="GD8" s="3" t="e">
        <f ca="1">FE4/AY4</f>
        <v>#NAME?</v>
      </c>
      <c r="GG8" s="3" t="e">
        <f ca="1">ES4/AX4</f>
        <v>#NAME?</v>
      </c>
      <c r="GJ8" s="3" t="e">
        <f ca="1">EG4/AW4</f>
        <v>#NAME?</v>
      </c>
      <c r="GM8" s="3" t="e">
        <f ca="1">DU4/AV4</f>
        <v>#NAME?</v>
      </c>
      <c r="GP8" s="3" t="e">
        <f ca="1">DI4/AU4</f>
        <v>#NAME?</v>
      </c>
      <c r="GS8" s="3" t="e">
        <f t="shared" ca="1" si="27"/>
        <v>#NAME?</v>
      </c>
      <c r="GT8" s="3" t="e">
        <f t="shared" ca="1" si="28"/>
        <v>#NAME?</v>
      </c>
      <c r="GU8" s="3" t="e">
        <f t="shared" ca="1" si="29"/>
        <v>#NAME?</v>
      </c>
      <c r="GV8" s="3" t="e">
        <f t="shared" ca="1" si="30"/>
        <v>#NAME?</v>
      </c>
      <c r="GW8" s="3" t="e">
        <f t="shared" ca="1" si="31"/>
        <v>#NAME?</v>
      </c>
      <c r="GX8" s="3" t="e">
        <f t="shared" ca="1" si="32"/>
        <v>#NAME?</v>
      </c>
      <c r="GY8" s="3" t="e">
        <f t="shared" ca="1" si="33"/>
        <v>#NAME?</v>
      </c>
      <c r="GZ8" s="3" t="e">
        <f t="shared" ca="1" si="34"/>
        <v>#NAME?</v>
      </c>
      <c r="HA8" s="3" t="e">
        <f t="shared" ca="1" si="35"/>
        <v>#NAME?</v>
      </c>
      <c r="HB8" s="3">
        <f t="shared" si="42"/>
        <v>1948.4499515624987</v>
      </c>
      <c r="HD8" s="17">
        <f>$D$8</f>
        <v>2.31</v>
      </c>
      <c r="HE8" s="23" t="e">
        <f t="shared" ca="1" si="36"/>
        <v>#NAME?</v>
      </c>
      <c r="HF8" s="23" t="e">
        <f t="shared" ca="1" si="36"/>
        <v>#NAME?</v>
      </c>
      <c r="HG8" s="23" t="e">
        <f t="shared" ca="1" si="36"/>
        <v>#NAME?</v>
      </c>
      <c r="HH8" s="23" t="e">
        <f t="shared" ca="1" si="36"/>
        <v>#NAME?</v>
      </c>
      <c r="HI8" s="23" t="e">
        <f t="shared" ca="1" si="36"/>
        <v>#NAME?</v>
      </c>
      <c r="HJ8" s="23" t="e">
        <f t="shared" ca="1" si="36"/>
        <v>#NAME?</v>
      </c>
      <c r="HK8" s="23" t="e">
        <f t="shared" ca="1" si="36"/>
        <v>#NAME?</v>
      </c>
      <c r="HL8" s="23" t="e">
        <f t="shared" ca="1" si="36"/>
        <v>#NAME?</v>
      </c>
      <c r="HM8" s="23" t="e">
        <f t="shared" ca="1" si="36"/>
        <v>#NAME?</v>
      </c>
      <c r="HO8" s="17">
        <f>$D$8</f>
        <v>2.31</v>
      </c>
      <c r="HP8" s="24" t="e">
        <f t="shared" ca="1" si="43"/>
        <v>#NAME?</v>
      </c>
      <c r="HQ8" s="24" t="e">
        <f t="shared" ca="1" si="44"/>
        <v>#NAME?</v>
      </c>
      <c r="HR8" s="24" t="e">
        <f t="shared" ca="1" si="45"/>
        <v>#NAME?</v>
      </c>
      <c r="HS8" s="24" t="e">
        <f t="shared" ca="1" si="46"/>
        <v>#NAME?</v>
      </c>
      <c r="HT8" s="24" t="e">
        <f t="shared" ca="1" si="47"/>
        <v>#NAME?</v>
      </c>
      <c r="HU8" s="24" t="e">
        <f t="shared" ca="1" si="48"/>
        <v>#NAME?</v>
      </c>
      <c r="HV8" s="24" t="e">
        <f t="shared" ca="1" si="49"/>
        <v>#NAME?</v>
      </c>
      <c r="HW8" s="24" t="e">
        <f t="shared" ca="1" si="50"/>
        <v>#NAME?</v>
      </c>
      <c r="HX8" s="24" t="e">
        <f t="shared" ca="1" si="51"/>
        <v>#NAME?</v>
      </c>
      <c r="HZ8" s="17">
        <f>$D$8</f>
        <v>2.31</v>
      </c>
      <c r="IA8" s="24" t="e">
        <f t="shared" ca="1" si="37"/>
        <v>#NAME?</v>
      </c>
      <c r="IB8" s="24" t="e">
        <f t="shared" ca="1" si="37"/>
        <v>#NAME?</v>
      </c>
      <c r="IC8" s="24" t="e">
        <f t="shared" ca="1" si="37"/>
        <v>#NAME?</v>
      </c>
      <c r="ID8" s="24" t="e">
        <f t="shared" ca="1" si="37"/>
        <v>#NAME?</v>
      </c>
      <c r="IE8" s="24" t="e">
        <f t="shared" ca="1" si="37"/>
        <v>#NAME?</v>
      </c>
      <c r="IF8" s="24" t="e">
        <f t="shared" ca="1" si="37"/>
        <v>#NAME?</v>
      </c>
      <c r="IG8" s="24" t="e">
        <f t="shared" ca="1" si="37"/>
        <v>#NAME?</v>
      </c>
      <c r="IH8" s="24" t="e">
        <f t="shared" ca="1" si="37"/>
        <v>#NAME?</v>
      </c>
      <c r="II8" s="24" t="e">
        <f t="shared" ca="1" si="37"/>
        <v>#NAME?</v>
      </c>
      <c r="IK8" s="17">
        <f>$D$8</f>
        <v>2.31</v>
      </c>
      <c r="IL8" s="24" t="e">
        <f t="shared" ca="1" si="52"/>
        <v>#NAME?</v>
      </c>
      <c r="IM8" s="24" t="e">
        <f t="shared" ca="1" si="38"/>
        <v>#NAME?</v>
      </c>
      <c r="IN8" s="24" t="e">
        <f t="shared" ca="1" si="38"/>
        <v>#NAME?</v>
      </c>
      <c r="IO8" s="24" t="e">
        <f t="shared" ca="1" si="38"/>
        <v>#NAME?</v>
      </c>
      <c r="IP8" s="24" t="e">
        <f t="shared" ca="1" si="38"/>
        <v>#NAME?</v>
      </c>
      <c r="IQ8" s="24" t="e">
        <f t="shared" ca="1" si="38"/>
        <v>#NAME?</v>
      </c>
      <c r="IR8" s="24" t="e">
        <f t="shared" ca="1" si="38"/>
        <v>#NAME?</v>
      </c>
      <c r="IS8" s="24" t="e">
        <f t="shared" ca="1" si="38"/>
        <v>#NAME?</v>
      </c>
      <c r="IT8" s="24" t="e">
        <f t="shared" ca="1" si="38"/>
        <v>#NAME?</v>
      </c>
      <c r="IV8" s="17">
        <f>$D$8</f>
        <v>2.31</v>
      </c>
      <c r="IW8" s="24">
        <f t="shared" ca="1" si="53"/>
        <v>0</v>
      </c>
      <c r="IX8" s="24">
        <f t="shared" ca="1" si="39"/>
        <v>0</v>
      </c>
      <c r="IY8" s="24">
        <f t="shared" ca="1" si="39"/>
        <v>0</v>
      </c>
      <c r="IZ8" s="24">
        <f t="shared" ca="1" si="39"/>
        <v>0</v>
      </c>
      <c r="JA8" s="24">
        <f t="shared" ca="1" si="39"/>
        <v>0</v>
      </c>
      <c r="JB8" s="24">
        <f t="shared" ca="1" si="39"/>
        <v>0</v>
      </c>
      <c r="JC8" s="24">
        <f t="shared" ca="1" si="39"/>
        <v>0</v>
      </c>
      <c r="JD8" s="24">
        <f t="shared" ca="1" si="39"/>
        <v>0</v>
      </c>
      <c r="JE8" s="24">
        <f t="shared" ca="1" si="39"/>
        <v>0</v>
      </c>
    </row>
    <row r="9" spans="1:265" ht="15">
      <c r="A9" s="33">
        <f>COUNT($D$6:D9)/$B$4*$B$1</f>
        <v>4</v>
      </c>
      <c r="B9" s="3">
        <f t="shared" si="40"/>
        <v>4</v>
      </c>
      <c r="C9" s="3">
        <f>'xxMODELO DE 8o. GRADO'!C9</f>
        <v>3.71</v>
      </c>
      <c r="D9" s="4">
        <f>'xxMODELO DE 8o. GRADO'!D9</f>
        <v>3.71</v>
      </c>
      <c r="E9" s="43">
        <f>'xxMODELO DE 8o. GRADO'!E9</f>
        <v>176.49</v>
      </c>
      <c r="F9" s="20" t="e">
        <f t="shared" ca="1" si="13"/>
        <v>#NAME?</v>
      </c>
      <c r="G9" s="20" t="e">
        <f t="shared" ca="1" si="14"/>
        <v>#NAME?</v>
      </c>
      <c r="H9" s="20" t="e">
        <f t="shared" ca="1" si="15"/>
        <v>#NAME?</v>
      </c>
      <c r="I9" s="20" t="e">
        <f t="shared" ca="1" si="16"/>
        <v>#NAME?</v>
      </c>
      <c r="J9" s="20" t="e">
        <f t="shared" ca="1" si="17"/>
        <v>#NAME?</v>
      </c>
      <c r="K9" s="20" t="e">
        <f t="shared" ca="1" si="18"/>
        <v>#NAME?</v>
      </c>
      <c r="L9" s="20" t="e">
        <f t="shared" ca="1" si="19"/>
        <v>#NAME?</v>
      </c>
      <c r="M9" s="20" t="e">
        <f t="shared" ca="1" si="20"/>
        <v>#NAME?</v>
      </c>
      <c r="N9" s="20" t="e">
        <f t="shared" ca="1" si="21"/>
        <v>#NAME?</v>
      </c>
      <c r="P9" s="21">
        <f t="shared" si="22"/>
        <v>17730883368.116096</v>
      </c>
      <c r="Q9" s="21">
        <f t="shared" si="22"/>
        <v>4779213845.8533955</v>
      </c>
      <c r="R9" s="21">
        <f t="shared" si="22"/>
        <v>1288197802.1168182</v>
      </c>
      <c r="S9" s="21">
        <f t="shared" si="22"/>
        <v>347223127.25520712</v>
      </c>
      <c r="T9" s="21">
        <f t="shared" si="22"/>
        <v>93591139.421888709</v>
      </c>
      <c r="U9" s="21">
        <f t="shared" si="22"/>
        <v>25226722.216142513</v>
      </c>
      <c r="V9" s="21">
        <f t="shared" si="22"/>
        <v>6799655.5838659061</v>
      </c>
      <c r="W9" s="21">
        <f t="shared" si="22"/>
        <v>1832791.2624975489</v>
      </c>
      <c r="X9" s="21">
        <f t="shared" si="22"/>
        <v>494013.81738478405</v>
      </c>
      <c r="Y9" s="21">
        <f t="shared" si="22"/>
        <v>133157.36317649166</v>
      </c>
      <c r="Z9" s="21">
        <f t="shared" si="23"/>
        <v>35891.472554310421</v>
      </c>
      <c r="AA9" s="21">
        <f t="shared" si="23"/>
        <v>9674.2513623478244</v>
      </c>
      <c r="AB9" s="21">
        <f t="shared" si="23"/>
        <v>2607.6149224657206</v>
      </c>
      <c r="AC9" s="21">
        <f t="shared" si="23"/>
        <v>702.86116508509997</v>
      </c>
      <c r="AD9" s="21">
        <f t="shared" si="23"/>
        <v>189.45044880999998</v>
      </c>
      <c r="AE9" s="21">
        <f t="shared" si="23"/>
        <v>51.064810999999999</v>
      </c>
      <c r="AF9" s="21">
        <f t="shared" si="23"/>
        <v>13.764099999999999</v>
      </c>
      <c r="AG9" s="32">
        <f t="shared" si="41"/>
        <v>3.71</v>
      </c>
      <c r="AH9" s="21">
        <f t="shared" si="24"/>
        <v>1</v>
      </c>
      <c r="AI9" s="22"/>
      <c r="AJ9" s="3">
        <f t="shared" si="25"/>
        <v>23500943.027019016</v>
      </c>
      <c r="AK9" s="3">
        <f t="shared" si="25"/>
        <v>6334485.9911102466</v>
      </c>
      <c r="AL9" s="3">
        <f t="shared" si="25"/>
        <v>1707408.6229407676</v>
      </c>
      <c r="AM9" s="3">
        <f t="shared" si="25"/>
        <v>460217.95766597503</v>
      </c>
      <c r="AN9" s="3">
        <f t="shared" si="25"/>
        <v>124047.96702586929</v>
      </c>
      <c r="AO9" s="3">
        <f t="shared" si="25"/>
        <v>33436.1097104769</v>
      </c>
      <c r="AP9" s="3">
        <f t="shared" si="25"/>
        <v>9012.4284933899999</v>
      </c>
      <c r="AQ9" s="3">
        <f t="shared" si="25"/>
        <v>2429.226009</v>
      </c>
      <c r="AR9" s="3">
        <f t="shared" si="25"/>
        <v>654.77790000000005</v>
      </c>
      <c r="AS9" s="3">
        <f t="shared" si="26"/>
        <v>176.49</v>
      </c>
      <c r="AU9" s="15">
        <f>$U$5</f>
        <v>35225228022461.477</v>
      </c>
      <c r="AV9" s="15">
        <f>$V$5</f>
        <v>3265721412839.2393</v>
      </c>
      <c r="AW9" s="15">
        <f>$W$5</f>
        <v>303953731045.40027</v>
      </c>
      <c r="AX9" s="15">
        <f>$X$5</f>
        <v>28431261292.568348</v>
      </c>
      <c r="AY9" s="15">
        <f>$Y$5</f>
        <v>2676393750.9136925</v>
      </c>
      <c r="AZ9" s="15">
        <f>$Z$5</f>
        <v>254030340.53656062</v>
      </c>
      <c r="BA9" s="15">
        <f>$AA$5</f>
        <v>24374381.589164138</v>
      </c>
      <c r="BB9" s="15">
        <f>$AB$5</f>
        <v>2373084.0011937944</v>
      </c>
      <c r="BC9" s="15">
        <f>$AC$5</f>
        <v>235746.97529801936</v>
      </c>
      <c r="BD9" s="15">
        <f>$AD$5</f>
        <v>24108.741497010007</v>
      </c>
      <c r="BF9" s="16">
        <f>$AO$5</f>
        <v>6012024.9636921827</v>
      </c>
      <c r="BG9" s="15">
        <f>$V$5</f>
        <v>3265721412839.2393</v>
      </c>
      <c r="BH9" s="15">
        <f>$W$5</f>
        <v>303953731045.40027</v>
      </c>
      <c r="BI9" s="15">
        <f>$X$5</f>
        <v>28431261292.568348</v>
      </c>
      <c r="BJ9" s="15">
        <f>$Y$5</f>
        <v>2676393750.9136925</v>
      </c>
      <c r="BK9" s="15">
        <f>$Z$5</f>
        <v>254030340.53656062</v>
      </c>
      <c r="BL9" s="15">
        <f>$AA$5</f>
        <v>24374381.589164138</v>
      </c>
      <c r="BM9" s="15">
        <f>$AB$5</f>
        <v>2373084.0011937944</v>
      </c>
      <c r="BN9" s="15">
        <f>$AC$5</f>
        <v>235746.97529801936</v>
      </c>
      <c r="BO9" s="15">
        <f>$AD$5</f>
        <v>24108.741497010007</v>
      </c>
      <c r="BQ9" s="15">
        <f>$U$5</f>
        <v>35225228022461.477</v>
      </c>
      <c r="BR9" s="16">
        <f>$AO$5</f>
        <v>6012024.9636921827</v>
      </c>
      <c r="BS9" s="15">
        <f>$W$5</f>
        <v>303953731045.40027</v>
      </c>
      <c r="BT9" s="15">
        <f>$X$5</f>
        <v>28431261292.568348</v>
      </c>
      <c r="BU9" s="15">
        <f>$Y$5</f>
        <v>2676393750.9136925</v>
      </c>
      <c r="BV9" s="15">
        <f>$Z$5</f>
        <v>254030340.53656062</v>
      </c>
      <c r="BW9" s="15">
        <f>$AA$5</f>
        <v>24374381.589164138</v>
      </c>
      <c r="BX9" s="15">
        <f>$AB$5</f>
        <v>2373084.0011937944</v>
      </c>
      <c r="BY9" s="15">
        <f>$AC$5</f>
        <v>235746.97529801936</v>
      </c>
      <c r="BZ9" s="15">
        <f>$AD$5</f>
        <v>24108.741497010007</v>
      </c>
      <c r="CB9" s="15">
        <f>$U$5</f>
        <v>35225228022461.477</v>
      </c>
      <c r="CC9" s="15">
        <f>$V$5</f>
        <v>3265721412839.2393</v>
      </c>
      <c r="CD9" s="16">
        <f>$AO$5</f>
        <v>6012024.9636921827</v>
      </c>
      <c r="CE9" s="15">
        <f>$X$5</f>
        <v>28431261292.568348</v>
      </c>
      <c r="CF9" s="15">
        <f>$Y$5</f>
        <v>2676393750.9136925</v>
      </c>
      <c r="CG9" s="15">
        <f>$Z$5</f>
        <v>254030340.53656062</v>
      </c>
      <c r="CH9" s="15">
        <f>$AA$5</f>
        <v>24374381.589164138</v>
      </c>
      <c r="CI9" s="15">
        <f>$AB$5</f>
        <v>2373084.0011937944</v>
      </c>
      <c r="CJ9" s="15">
        <f>$AC$5</f>
        <v>235746.97529801936</v>
      </c>
      <c r="CK9" s="15">
        <f>$AD$5</f>
        <v>24108.741497010007</v>
      </c>
      <c r="CM9" s="15">
        <f>$U$5</f>
        <v>35225228022461.477</v>
      </c>
      <c r="CN9" s="15">
        <f>$V$5</f>
        <v>3265721412839.2393</v>
      </c>
      <c r="CO9" s="15">
        <f>$W$5</f>
        <v>303953731045.40027</v>
      </c>
      <c r="CP9" s="16">
        <f>$AO$5</f>
        <v>6012024.9636921827</v>
      </c>
      <c r="CQ9" s="15">
        <f>$Y$5</f>
        <v>2676393750.9136925</v>
      </c>
      <c r="CR9" s="15">
        <f>$Z$5</f>
        <v>254030340.53656062</v>
      </c>
      <c r="CS9" s="15">
        <f>$AA$5</f>
        <v>24374381.589164138</v>
      </c>
      <c r="CT9" s="15">
        <f>$AB$5</f>
        <v>2373084.0011937944</v>
      </c>
      <c r="CU9" s="15">
        <f>$AC$5</f>
        <v>235746.97529801936</v>
      </c>
      <c r="CV9" s="15">
        <f>$AD$5</f>
        <v>24108.741497010007</v>
      </c>
      <c r="CX9" s="15">
        <f>$U$5</f>
        <v>35225228022461.477</v>
      </c>
      <c r="CY9" s="15">
        <f>$V$5</f>
        <v>3265721412839.2393</v>
      </c>
      <c r="CZ9" s="15">
        <f>$W$5</f>
        <v>303953731045.40027</v>
      </c>
      <c r="DA9" s="15">
        <f>$X$5</f>
        <v>28431261292.568348</v>
      </c>
      <c r="DB9" s="16">
        <f>$AO$5</f>
        <v>6012024.9636921827</v>
      </c>
      <c r="DC9" s="15">
        <f>$Z$5</f>
        <v>254030340.53656062</v>
      </c>
      <c r="DD9" s="15">
        <f>$AA$5</f>
        <v>24374381.589164138</v>
      </c>
      <c r="DE9" s="15">
        <f>$AB$5</f>
        <v>2373084.0011937944</v>
      </c>
      <c r="DF9" s="15">
        <f>$AC$5</f>
        <v>235746.97529801936</v>
      </c>
      <c r="DG9" s="15">
        <f>$AD$5</f>
        <v>24108.741497010007</v>
      </c>
      <c r="DI9" s="15">
        <f>$U$5</f>
        <v>35225228022461.477</v>
      </c>
      <c r="DJ9" s="15">
        <f>$V$5</f>
        <v>3265721412839.2393</v>
      </c>
      <c r="DK9" s="15">
        <f>$W$5</f>
        <v>303953731045.40027</v>
      </c>
      <c r="DL9" s="15">
        <f>$X$5</f>
        <v>28431261292.568348</v>
      </c>
      <c r="DM9" s="15">
        <f>$Y$5</f>
        <v>2676393750.9136925</v>
      </c>
      <c r="DN9" s="16">
        <f>$AO$5</f>
        <v>6012024.9636921827</v>
      </c>
      <c r="DO9" s="15">
        <f>$AA$5</f>
        <v>24374381.589164138</v>
      </c>
      <c r="DP9" s="15">
        <f>$AB$5</f>
        <v>2373084.0011937944</v>
      </c>
      <c r="DQ9" s="15">
        <f>$AC$5</f>
        <v>235746.97529801936</v>
      </c>
      <c r="DR9" s="15">
        <f>$AD$5</f>
        <v>24108.741497010007</v>
      </c>
      <c r="DS9" s="15"/>
      <c r="DT9" s="15">
        <f>$U$5</f>
        <v>35225228022461.477</v>
      </c>
      <c r="DU9" s="15">
        <f>$V$5</f>
        <v>3265721412839.2393</v>
      </c>
      <c r="DV9" s="15">
        <f>$W$5</f>
        <v>303953731045.40027</v>
      </c>
      <c r="DW9" s="15">
        <f>$X$5</f>
        <v>28431261292.568348</v>
      </c>
      <c r="DX9" s="15">
        <f>$Y$5</f>
        <v>2676393750.9136925</v>
      </c>
      <c r="DY9" s="15">
        <f>$Z$5</f>
        <v>254030340.53656062</v>
      </c>
      <c r="DZ9" s="16">
        <f>$AO$5</f>
        <v>6012024.9636921827</v>
      </c>
      <c r="EA9" s="15">
        <f>$AB$5</f>
        <v>2373084.0011937944</v>
      </c>
      <c r="EB9" s="15">
        <f>$AC$5</f>
        <v>235746.97529801936</v>
      </c>
      <c r="EC9" s="15">
        <f>$AD$5</f>
        <v>24108.741497010007</v>
      </c>
      <c r="EE9" s="15">
        <f>$U$5</f>
        <v>35225228022461.477</v>
      </c>
      <c r="EF9" s="15">
        <f>$V$5</f>
        <v>3265721412839.2393</v>
      </c>
      <c r="EG9" s="15">
        <f>$W$5</f>
        <v>303953731045.40027</v>
      </c>
      <c r="EH9" s="15">
        <f>$X$5</f>
        <v>28431261292.568348</v>
      </c>
      <c r="EI9" s="15">
        <f>$Y$5</f>
        <v>2676393750.9136925</v>
      </c>
      <c r="EJ9" s="15">
        <f>$Z$5</f>
        <v>254030340.53656062</v>
      </c>
      <c r="EK9" s="15">
        <f>$AA$5</f>
        <v>24374381.589164138</v>
      </c>
      <c r="EL9" s="16">
        <f>$AO$5</f>
        <v>6012024.9636921827</v>
      </c>
      <c r="EM9" s="15">
        <f>$AC$5</f>
        <v>235746.97529801936</v>
      </c>
      <c r="EN9" s="15">
        <f>$AD$5</f>
        <v>24108.741497010007</v>
      </c>
      <c r="EP9" s="15">
        <f>$U$5</f>
        <v>35225228022461.477</v>
      </c>
      <c r="EQ9" s="15">
        <f>$V$5</f>
        <v>3265721412839.2393</v>
      </c>
      <c r="ER9" s="15">
        <f>$W$5</f>
        <v>303953731045.40027</v>
      </c>
      <c r="ES9" s="15">
        <f>$X$5</f>
        <v>28431261292.568348</v>
      </c>
      <c r="ET9" s="15">
        <f>$Y$5</f>
        <v>2676393750.9136925</v>
      </c>
      <c r="EU9" s="15">
        <f>$Z$5</f>
        <v>254030340.53656062</v>
      </c>
      <c r="EV9" s="15">
        <f>$AA$5</f>
        <v>24374381.589164138</v>
      </c>
      <c r="EW9" s="15">
        <f>$AB$5</f>
        <v>2373084.0011937944</v>
      </c>
      <c r="EX9" s="16">
        <f>$AO$5</f>
        <v>6012024.9636921827</v>
      </c>
      <c r="EY9" s="15">
        <f>$AD$5</f>
        <v>24108.741497010007</v>
      </c>
      <c r="FA9" s="15">
        <f>$U$5</f>
        <v>35225228022461.477</v>
      </c>
      <c r="FB9" s="15">
        <f>$V$5</f>
        <v>3265721412839.2393</v>
      </c>
      <c r="FC9" s="15">
        <f>$W$5</f>
        <v>303953731045.40027</v>
      </c>
      <c r="FD9" s="15">
        <f>$X$5</f>
        <v>28431261292.568348</v>
      </c>
      <c r="FE9" s="15">
        <f>$Y$5</f>
        <v>2676393750.9136925</v>
      </c>
      <c r="FF9" s="15">
        <f>$Z$5</f>
        <v>254030340.53656062</v>
      </c>
      <c r="FG9" s="15">
        <f>$AA$5</f>
        <v>24374381.589164138</v>
      </c>
      <c r="FH9" s="15">
        <f>$AB$5</f>
        <v>2373084.0011937944</v>
      </c>
      <c r="FI9" s="15">
        <f>$AC$5</f>
        <v>235746.97529801936</v>
      </c>
      <c r="FJ9" s="16">
        <f>$AO$5</f>
        <v>6012024.9636921827</v>
      </c>
      <c r="FO9" s="3" t="e">
        <f ca="1">FI4/BC4</f>
        <v>#NAME?</v>
      </c>
      <c r="FW9" s="6"/>
      <c r="FX9" s="3" t="e">
        <f ca="1">FG4/BA4</f>
        <v>#NAME?</v>
      </c>
      <c r="GG9" s="3" t="e">
        <f ca="1">FD4/AX4</f>
        <v>#NAME?</v>
      </c>
      <c r="GJ9" s="3" t="e">
        <f ca="1">ER4/AW4</f>
        <v>#NAME?</v>
      </c>
      <c r="GM9" s="3" t="e">
        <f ca="1">EF4/AV4</f>
        <v>#NAME?</v>
      </c>
      <c r="GP9" s="3" t="e">
        <f ca="1">DT4/AU4</f>
        <v>#NAME?</v>
      </c>
      <c r="GS9" s="3" t="e">
        <f t="shared" ca="1" si="27"/>
        <v>#NAME?</v>
      </c>
      <c r="GT9" s="3" t="e">
        <f t="shared" ca="1" si="28"/>
        <v>#NAME?</v>
      </c>
      <c r="GU9" s="3" t="e">
        <f t="shared" ca="1" si="29"/>
        <v>#NAME?</v>
      </c>
      <c r="GV9" s="3" t="e">
        <f t="shared" ca="1" si="30"/>
        <v>#NAME?</v>
      </c>
      <c r="GW9" s="3" t="e">
        <f t="shared" ca="1" si="31"/>
        <v>#NAME?</v>
      </c>
      <c r="GX9" s="3" t="e">
        <f t="shared" ca="1" si="32"/>
        <v>#NAME?</v>
      </c>
      <c r="GY9" s="3" t="e">
        <f t="shared" ca="1" si="33"/>
        <v>#NAME?</v>
      </c>
      <c r="GZ9" s="3" t="e">
        <f t="shared" ca="1" si="34"/>
        <v>#NAME?</v>
      </c>
      <c r="HA9" s="3" t="e">
        <f t="shared" ca="1" si="35"/>
        <v>#NAME?</v>
      </c>
      <c r="HB9" s="3">
        <f t="shared" si="42"/>
        <v>375.24532656249903</v>
      </c>
      <c r="HD9" s="17">
        <f>$D$9</f>
        <v>3.71</v>
      </c>
      <c r="HE9" s="23" t="e">
        <f t="shared" ca="1" si="36"/>
        <v>#NAME?</v>
      </c>
      <c r="HF9" s="23" t="e">
        <f t="shared" ca="1" si="36"/>
        <v>#NAME?</v>
      </c>
      <c r="HG9" s="23" t="e">
        <f t="shared" ca="1" si="36"/>
        <v>#NAME?</v>
      </c>
      <c r="HH9" s="23" t="e">
        <f t="shared" ca="1" si="36"/>
        <v>#NAME?</v>
      </c>
      <c r="HI9" s="23" t="e">
        <f t="shared" ca="1" si="36"/>
        <v>#NAME?</v>
      </c>
      <c r="HJ9" s="23" t="e">
        <f t="shared" ca="1" si="36"/>
        <v>#NAME?</v>
      </c>
      <c r="HK9" s="23" t="e">
        <f t="shared" ca="1" si="36"/>
        <v>#NAME?</v>
      </c>
      <c r="HL9" s="23" t="e">
        <f t="shared" ca="1" si="36"/>
        <v>#NAME?</v>
      </c>
      <c r="HM9" s="23" t="e">
        <f t="shared" ca="1" si="36"/>
        <v>#NAME?</v>
      </c>
      <c r="HO9" s="17">
        <f>$D$9</f>
        <v>3.71</v>
      </c>
      <c r="HP9" s="24" t="e">
        <f t="shared" ca="1" si="43"/>
        <v>#NAME?</v>
      </c>
      <c r="HQ9" s="24" t="e">
        <f t="shared" ca="1" si="44"/>
        <v>#NAME?</v>
      </c>
      <c r="HR9" s="24" t="e">
        <f t="shared" ca="1" si="45"/>
        <v>#NAME?</v>
      </c>
      <c r="HS9" s="24" t="e">
        <f t="shared" ca="1" si="46"/>
        <v>#NAME?</v>
      </c>
      <c r="HT9" s="24" t="e">
        <f t="shared" ca="1" si="47"/>
        <v>#NAME?</v>
      </c>
      <c r="HU9" s="24" t="e">
        <f t="shared" ca="1" si="48"/>
        <v>#NAME?</v>
      </c>
      <c r="HV9" s="24" t="e">
        <f t="shared" ca="1" si="49"/>
        <v>#NAME?</v>
      </c>
      <c r="HW9" s="24" t="e">
        <f t="shared" ca="1" si="50"/>
        <v>#NAME?</v>
      </c>
      <c r="HX9" s="24" t="e">
        <f t="shared" ca="1" si="51"/>
        <v>#NAME?</v>
      </c>
      <c r="HZ9" s="17">
        <f>$D$9</f>
        <v>3.71</v>
      </c>
      <c r="IA9" s="24" t="e">
        <f t="shared" ca="1" si="37"/>
        <v>#NAME?</v>
      </c>
      <c r="IB9" s="24" t="e">
        <f t="shared" ca="1" si="37"/>
        <v>#NAME?</v>
      </c>
      <c r="IC9" s="24" t="e">
        <f t="shared" ca="1" si="37"/>
        <v>#NAME?</v>
      </c>
      <c r="ID9" s="24" t="e">
        <f t="shared" ca="1" si="37"/>
        <v>#NAME?</v>
      </c>
      <c r="IE9" s="24" t="e">
        <f t="shared" ca="1" si="37"/>
        <v>#NAME?</v>
      </c>
      <c r="IF9" s="24" t="e">
        <f t="shared" ca="1" si="37"/>
        <v>#NAME?</v>
      </c>
      <c r="IG9" s="24" t="e">
        <f t="shared" ca="1" si="37"/>
        <v>#NAME?</v>
      </c>
      <c r="IH9" s="24" t="e">
        <f t="shared" ca="1" si="37"/>
        <v>#NAME?</v>
      </c>
      <c r="II9" s="24" t="e">
        <f t="shared" ca="1" si="37"/>
        <v>#NAME?</v>
      </c>
      <c r="IK9" s="17">
        <f>$D$9</f>
        <v>3.71</v>
      </c>
      <c r="IL9" s="24" t="e">
        <f t="shared" ca="1" si="52"/>
        <v>#NAME?</v>
      </c>
      <c r="IM9" s="24" t="e">
        <f t="shared" ca="1" si="38"/>
        <v>#NAME?</v>
      </c>
      <c r="IN9" s="24" t="e">
        <f t="shared" ca="1" si="38"/>
        <v>#NAME?</v>
      </c>
      <c r="IO9" s="24" t="e">
        <f t="shared" ca="1" si="38"/>
        <v>#NAME?</v>
      </c>
      <c r="IP9" s="24" t="e">
        <f t="shared" ca="1" si="38"/>
        <v>#NAME?</v>
      </c>
      <c r="IQ9" s="24" t="e">
        <f t="shared" ca="1" si="38"/>
        <v>#NAME?</v>
      </c>
      <c r="IR9" s="24" t="e">
        <f t="shared" ca="1" si="38"/>
        <v>#NAME?</v>
      </c>
      <c r="IS9" s="24" t="e">
        <f t="shared" ca="1" si="38"/>
        <v>#NAME?</v>
      </c>
      <c r="IT9" s="24" t="e">
        <f t="shared" ca="1" si="38"/>
        <v>#NAME?</v>
      </c>
      <c r="IV9" s="17">
        <f>$D$9</f>
        <v>3.71</v>
      </c>
      <c r="IW9" s="24">
        <f t="shared" ca="1" si="53"/>
        <v>0</v>
      </c>
      <c r="IX9" s="24">
        <f t="shared" ca="1" si="39"/>
        <v>0</v>
      </c>
      <c r="IY9" s="24">
        <f t="shared" ca="1" si="39"/>
        <v>0</v>
      </c>
      <c r="IZ9" s="24">
        <f t="shared" ca="1" si="39"/>
        <v>0</v>
      </c>
      <c r="JA9" s="24">
        <f t="shared" ca="1" si="39"/>
        <v>0</v>
      </c>
      <c r="JB9" s="24">
        <f t="shared" ca="1" si="39"/>
        <v>0</v>
      </c>
      <c r="JC9" s="24">
        <f t="shared" ca="1" si="39"/>
        <v>0</v>
      </c>
      <c r="JD9" s="24">
        <f t="shared" ca="1" si="39"/>
        <v>0</v>
      </c>
      <c r="JE9" s="24">
        <f t="shared" ca="1" si="39"/>
        <v>0</v>
      </c>
    </row>
    <row r="10" spans="1:265" ht="15">
      <c r="A10" s="33">
        <f>COUNT($D$6:D10)/$B$4*$B$1</f>
        <v>5</v>
      </c>
      <c r="B10" s="3">
        <f t="shared" si="40"/>
        <v>5</v>
      </c>
      <c r="C10" s="3">
        <f>'xxMODELO DE 8o. GRADO'!C10</f>
        <v>5.27</v>
      </c>
      <c r="D10" s="4">
        <f>'xxMODELO DE 8o. GRADO'!D10</f>
        <v>5.27</v>
      </c>
      <c r="E10" s="43">
        <f>'xxMODELO DE 8o. GRADO'!E10</f>
        <v>207.79</v>
      </c>
      <c r="F10" s="20" t="e">
        <f t="shared" ca="1" si="13"/>
        <v>#NAME?</v>
      </c>
      <c r="G10" s="20" t="e">
        <f t="shared" ca="1" si="14"/>
        <v>#NAME?</v>
      </c>
      <c r="H10" s="20" t="e">
        <f t="shared" ca="1" si="15"/>
        <v>#NAME?</v>
      </c>
      <c r="I10" s="20" t="e">
        <f t="shared" ca="1" si="16"/>
        <v>#NAME?</v>
      </c>
      <c r="J10" s="20" t="e">
        <f t="shared" ca="1" si="17"/>
        <v>#NAME?</v>
      </c>
      <c r="K10" s="20" t="e">
        <f t="shared" ca="1" si="18"/>
        <v>#NAME?</v>
      </c>
      <c r="L10" s="20" t="e">
        <f t="shared" ca="1" si="19"/>
        <v>#NAME?</v>
      </c>
      <c r="M10" s="20" t="e">
        <f t="shared" ca="1" si="20"/>
        <v>#NAME?</v>
      </c>
      <c r="N10" s="20" t="e">
        <f t="shared" ca="1" si="21"/>
        <v>#NAME?</v>
      </c>
      <c r="P10" s="21">
        <f t="shared" si="22"/>
        <v>9830850094570.2168</v>
      </c>
      <c r="Q10" s="21">
        <f t="shared" si="22"/>
        <v>1865436450582.584</v>
      </c>
      <c r="R10" s="21">
        <f t="shared" si="22"/>
        <v>353972761021.36322</v>
      </c>
      <c r="S10" s="21">
        <f t="shared" si="22"/>
        <v>67167506835.173286</v>
      </c>
      <c r="T10" s="21">
        <f t="shared" si="22"/>
        <v>12745257463.979753</v>
      </c>
      <c r="U10" s="21">
        <f t="shared" si="22"/>
        <v>2418454926.7513762</v>
      </c>
      <c r="V10" s="21">
        <f t="shared" si="22"/>
        <v>458909853.27350599</v>
      </c>
      <c r="W10" s="21">
        <f t="shared" si="22"/>
        <v>87079668.552847445</v>
      </c>
      <c r="X10" s="21">
        <f t="shared" si="22"/>
        <v>16523656.271887561</v>
      </c>
      <c r="Y10" s="21">
        <f t="shared" si="22"/>
        <v>3135418.6474169949</v>
      </c>
      <c r="Z10" s="21">
        <f t="shared" si="23"/>
        <v>594956.10007912619</v>
      </c>
      <c r="AA10" s="21">
        <f t="shared" si="23"/>
        <v>112894.89565068808</v>
      </c>
      <c r="AB10" s="21">
        <f t="shared" si="23"/>
        <v>21422.181337891481</v>
      </c>
      <c r="AC10" s="21">
        <f t="shared" si="23"/>
        <v>4064.9300451406984</v>
      </c>
      <c r="AD10" s="21">
        <f t="shared" si="23"/>
        <v>771.33397440999977</v>
      </c>
      <c r="AE10" s="21">
        <f t="shared" si="23"/>
        <v>146.36318299999996</v>
      </c>
      <c r="AF10" s="21">
        <f t="shared" si="23"/>
        <v>27.772899999999996</v>
      </c>
      <c r="AG10" s="32">
        <f t="shared" si="41"/>
        <v>5.27</v>
      </c>
      <c r="AH10" s="21">
        <f t="shared" si="24"/>
        <v>1</v>
      </c>
      <c r="AI10" s="22"/>
      <c r="AJ10" s="3">
        <f t="shared" si="25"/>
        <v>651508640.7467773</v>
      </c>
      <c r="AK10" s="3">
        <f t="shared" si="25"/>
        <v>123625928.03544162</v>
      </c>
      <c r="AL10" s="3">
        <f t="shared" si="25"/>
        <v>23458430.367256474</v>
      </c>
      <c r="AM10" s="3">
        <f t="shared" si="25"/>
        <v>4451315.0602004705</v>
      </c>
      <c r="AN10" s="3">
        <f t="shared" si="25"/>
        <v>844651.81407978572</v>
      </c>
      <c r="AO10" s="3">
        <f t="shared" si="25"/>
        <v>160275.48654265385</v>
      </c>
      <c r="AP10" s="3">
        <f t="shared" si="25"/>
        <v>30412.805795569991</v>
      </c>
      <c r="AQ10" s="3">
        <f t="shared" si="25"/>
        <v>5770.9308909999991</v>
      </c>
      <c r="AR10" s="3">
        <f t="shared" si="25"/>
        <v>1095.0532999999998</v>
      </c>
      <c r="AS10" s="3">
        <f t="shared" si="26"/>
        <v>207.79</v>
      </c>
      <c r="AU10" s="15">
        <f>$T$5</f>
        <v>381136352369854.25</v>
      </c>
      <c r="AV10" s="15">
        <f>$U$5</f>
        <v>35225228022461.477</v>
      </c>
      <c r="AW10" s="15">
        <f>$V$5</f>
        <v>3265721412839.2393</v>
      </c>
      <c r="AX10" s="15">
        <f>$W$5</f>
        <v>303953731045.40027</v>
      </c>
      <c r="AY10" s="15">
        <f>$X$5</f>
        <v>28431261292.568348</v>
      </c>
      <c r="AZ10" s="15">
        <f>$Y$5</f>
        <v>2676393750.9136925</v>
      </c>
      <c r="BA10" s="15">
        <f>$Z$5</f>
        <v>254030340.53656062</v>
      </c>
      <c r="BB10" s="15">
        <f>$AA$5</f>
        <v>24374381.589164138</v>
      </c>
      <c r="BC10" s="15">
        <f>$AB$5</f>
        <v>2373084.0011937944</v>
      </c>
      <c r="BD10" s="15">
        <f>$AC$5</f>
        <v>235746.97529801936</v>
      </c>
      <c r="BF10" s="16">
        <f>$AN$5</f>
        <v>59427059.590504244</v>
      </c>
      <c r="BG10" s="15">
        <f>$U$5</f>
        <v>35225228022461.477</v>
      </c>
      <c r="BH10" s="15">
        <f>$V$5</f>
        <v>3265721412839.2393</v>
      </c>
      <c r="BI10" s="15">
        <f>$W$5</f>
        <v>303953731045.40027</v>
      </c>
      <c r="BJ10" s="15">
        <f>$X$5</f>
        <v>28431261292.568348</v>
      </c>
      <c r="BK10" s="15">
        <f>$Y$5</f>
        <v>2676393750.9136925</v>
      </c>
      <c r="BL10" s="15">
        <f>$Z$5</f>
        <v>254030340.53656062</v>
      </c>
      <c r="BM10" s="15">
        <f>$AA$5</f>
        <v>24374381.589164138</v>
      </c>
      <c r="BN10" s="15">
        <f>$AB$5</f>
        <v>2373084.0011937944</v>
      </c>
      <c r="BO10" s="15">
        <f>$AC$5</f>
        <v>235746.97529801936</v>
      </c>
      <c r="BQ10" s="15">
        <f>$T$5</f>
        <v>381136352369854.25</v>
      </c>
      <c r="BR10" s="16">
        <f>$AN$5</f>
        <v>59427059.590504244</v>
      </c>
      <c r="BS10" s="15">
        <f>$V$5</f>
        <v>3265721412839.2393</v>
      </c>
      <c r="BT10" s="15">
        <f>$W$5</f>
        <v>303953731045.40027</v>
      </c>
      <c r="BU10" s="15">
        <f>$X$5</f>
        <v>28431261292.568348</v>
      </c>
      <c r="BV10" s="15">
        <f>$Y$5</f>
        <v>2676393750.9136925</v>
      </c>
      <c r="BW10" s="15">
        <f>$Z$5</f>
        <v>254030340.53656062</v>
      </c>
      <c r="BX10" s="15">
        <f>$AA$5</f>
        <v>24374381.589164138</v>
      </c>
      <c r="BY10" s="15">
        <f>$AB$5</f>
        <v>2373084.0011937944</v>
      </c>
      <c r="BZ10" s="15">
        <f>$AC$5</f>
        <v>235746.97529801936</v>
      </c>
      <c r="CB10" s="15">
        <f>$T$5</f>
        <v>381136352369854.25</v>
      </c>
      <c r="CC10" s="15">
        <f>$U$5</f>
        <v>35225228022461.477</v>
      </c>
      <c r="CD10" s="16">
        <f>$AN$5</f>
        <v>59427059.590504244</v>
      </c>
      <c r="CE10" s="15">
        <f>$W$5</f>
        <v>303953731045.40027</v>
      </c>
      <c r="CF10" s="15">
        <f>$X$5</f>
        <v>28431261292.568348</v>
      </c>
      <c r="CG10" s="15">
        <f>$Y$5</f>
        <v>2676393750.9136925</v>
      </c>
      <c r="CH10" s="15">
        <f>$Z$5</f>
        <v>254030340.53656062</v>
      </c>
      <c r="CI10" s="15">
        <f>$AA$5</f>
        <v>24374381.589164138</v>
      </c>
      <c r="CJ10" s="15">
        <f>$AB$5</f>
        <v>2373084.0011937944</v>
      </c>
      <c r="CK10" s="15">
        <f>$AC$5</f>
        <v>235746.97529801936</v>
      </c>
      <c r="CM10" s="15">
        <f>$T$5</f>
        <v>381136352369854.25</v>
      </c>
      <c r="CN10" s="15">
        <f>$U$5</f>
        <v>35225228022461.477</v>
      </c>
      <c r="CO10" s="15">
        <f>$V$5</f>
        <v>3265721412839.2393</v>
      </c>
      <c r="CP10" s="16">
        <f>$AN$5</f>
        <v>59427059.590504244</v>
      </c>
      <c r="CQ10" s="15">
        <f>$X$5</f>
        <v>28431261292.568348</v>
      </c>
      <c r="CR10" s="15">
        <f>$Y$5</f>
        <v>2676393750.9136925</v>
      </c>
      <c r="CS10" s="15">
        <f>$Z$5</f>
        <v>254030340.53656062</v>
      </c>
      <c r="CT10" s="15">
        <f>$AA$5</f>
        <v>24374381.589164138</v>
      </c>
      <c r="CU10" s="15">
        <f>$AB$5</f>
        <v>2373084.0011937944</v>
      </c>
      <c r="CV10" s="15">
        <f>$AC$5</f>
        <v>235746.97529801936</v>
      </c>
      <c r="CX10" s="15">
        <f>$T$5</f>
        <v>381136352369854.25</v>
      </c>
      <c r="CY10" s="15">
        <f>$U$5</f>
        <v>35225228022461.477</v>
      </c>
      <c r="CZ10" s="15">
        <f>$V$5</f>
        <v>3265721412839.2393</v>
      </c>
      <c r="DA10" s="15">
        <f>$W$5</f>
        <v>303953731045.40027</v>
      </c>
      <c r="DB10" s="16">
        <f>$AN$5</f>
        <v>59427059.590504244</v>
      </c>
      <c r="DC10" s="15">
        <f>$Y$5</f>
        <v>2676393750.9136925</v>
      </c>
      <c r="DD10" s="15">
        <f>$Z$5</f>
        <v>254030340.53656062</v>
      </c>
      <c r="DE10" s="15">
        <f>$AA$5</f>
        <v>24374381.589164138</v>
      </c>
      <c r="DF10" s="15">
        <f>$AB$5</f>
        <v>2373084.0011937944</v>
      </c>
      <c r="DG10" s="15">
        <f>$AC$5</f>
        <v>235746.97529801936</v>
      </c>
      <c r="DI10" s="15">
        <f>$T$5</f>
        <v>381136352369854.25</v>
      </c>
      <c r="DJ10" s="15">
        <f>$U$5</f>
        <v>35225228022461.477</v>
      </c>
      <c r="DK10" s="15">
        <f>$V$5</f>
        <v>3265721412839.2393</v>
      </c>
      <c r="DL10" s="15">
        <f>$W$5</f>
        <v>303953731045.40027</v>
      </c>
      <c r="DM10" s="15">
        <f>$X$5</f>
        <v>28431261292.568348</v>
      </c>
      <c r="DN10" s="16">
        <f>$AN$5</f>
        <v>59427059.590504244</v>
      </c>
      <c r="DO10" s="15">
        <f>$Z$5</f>
        <v>254030340.53656062</v>
      </c>
      <c r="DP10" s="15">
        <f>$AA$5</f>
        <v>24374381.589164138</v>
      </c>
      <c r="DQ10" s="15">
        <f>$AB$5</f>
        <v>2373084.0011937944</v>
      </c>
      <c r="DR10" s="15">
        <f>$AC$5</f>
        <v>235746.97529801936</v>
      </c>
      <c r="DT10" s="15">
        <f>$T$5</f>
        <v>381136352369854.25</v>
      </c>
      <c r="DU10" s="15">
        <f>$U$5</f>
        <v>35225228022461.477</v>
      </c>
      <c r="DV10" s="15">
        <f>$V$5</f>
        <v>3265721412839.2393</v>
      </c>
      <c r="DW10" s="15">
        <f>$W$5</f>
        <v>303953731045.40027</v>
      </c>
      <c r="DX10" s="15">
        <f>$X$5</f>
        <v>28431261292.568348</v>
      </c>
      <c r="DY10" s="15">
        <f>$Y$5</f>
        <v>2676393750.9136925</v>
      </c>
      <c r="DZ10" s="16">
        <f>$AN$5</f>
        <v>59427059.590504244</v>
      </c>
      <c r="EA10" s="15">
        <f>$AA$5</f>
        <v>24374381.589164138</v>
      </c>
      <c r="EB10" s="15">
        <f>$AB$5</f>
        <v>2373084.0011937944</v>
      </c>
      <c r="EC10" s="15">
        <f>$AC$5</f>
        <v>235746.97529801936</v>
      </c>
      <c r="EE10" s="15">
        <f>$T$5</f>
        <v>381136352369854.25</v>
      </c>
      <c r="EF10" s="15">
        <f>$U$5</f>
        <v>35225228022461.477</v>
      </c>
      <c r="EG10" s="15">
        <f>$V$5</f>
        <v>3265721412839.2393</v>
      </c>
      <c r="EH10" s="15">
        <f>$W$5</f>
        <v>303953731045.40027</v>
      </c>
      <c r="EI10" s="15">
        <f>$X$5</f>
        <v>28431261292.568348</v>
      </c>
      <c r="EJ10" s="15">
        <f>$Y$5</f>
        <v>2676393750.9136925</v>
      </c>
      <c r="EK10" s="15">
        <f>$Z$5</f>
        <v>254030340.53656062</v>
      </c>
      <c r="EL10" s="16">
        <f>$AN$5</f>
        <v>59427059.590504244</v>
      </c>
      <c r="EM10" s="15">
        <f>$AB$5</f>
        <v>2373084.0011937944</v>
      </c>
      <c r="EN10" s="15">
        <f>$AC$5</f>
        <v>235746.97529801936</v>
      </c>
      <c r="EP10" s="15">
        <f>$T$5</f>
        <v>381136352369854.25</v>
      </c>
      <c r="EQ10" s="15">
        <f>$U$5</f>
        <v>35225228022461.477</v>
      </c>
      <c r="ER10" s="15">
        <f>$V$5</f>
        <v>3265721412839.2393</v>
      </c>
      <c r="ES10" s="15">
        <f>$W$5</f>
        <v>303953731045.40027</v>
      </c>
      <c r="ET10" s="15">
        <f>$X$5</f>
        <v>28431261292.568348</v>
      </c>
      <c r="EU10" s="15">
        <f>$Y$5</f>
        <v>2676393750.9136925</v>
      </c>
      <c r="EV10" s="15">
        <f>$Z$5</f>
        <v>254030340.53656062</v>
      </c>
      <c r="EW10" s="15">
        <f>$AA$5</f>
        <v>24374381.589164138</v>
      </c>
      <c r="EX10" s="16">
        <f>$AN$5</f>
        <v>59427059.590504244</v>
      </c>
      <c r="EY10" s="15">
        <f>$AC$5</f>
        <v>235746.97529801936</v>
      </c>
      <c r="FA10" s="15">
        <f>$T$5</f>
        <v>381136352369854.25</v>
      </c>
      <c r="FB10" s="15">
        <f>$U$5</f>
        <v>35225228022461.477</v>
      </c>
      <c r="FC10" s="15">
        <f>$V$5</f>
        <v>3265721412839.2393</v>
      </c>
      <c r="FD10" s="15">
        <f>$W$5</f>
        <v>303953731045.40027</v>
      </c>
      <c r="FE10" s="15">
        <f>$X$5</f>
        <v>28431261292.568348</v>
      </c>
      <c r="FF10" s="15">
        <f>$Y$5</f>
        <v>2676393750.9136925</v>
      </c>
      <c r="FG10" s="15">
        <f>$Z$5</f>
        <v>254030340.53656062</v>
      </c>
      <c r="FH10" s="15">
        <f>$AA$5</f>
        <v>24374381.589164138</v>
      </c>
      <c r="FI10" s="15">
        <f>$AB$5</f>
        <v>2373084.0011937944</v>
      </c>
      <c r="FJ10" s="16">
        <f>$AN$5</f>
        <v>59427059.590504244</v>
      </c>
      <c r="GJ10" s="3" t="e">
        <f ca="1">FC4/AW4</f>
        <v>#NAME?</v>
      </c>
      <c r="GM10" s="3" t="e">
        <f ca="1">EQ4/AV4</f>
        <v>#NAME?</v>
      </c>
      <c r="GP10" s="3" t="e">
        <f ca="1">EE4/AU4</f>
        <v>#NAME?</v>
      </c>
      <c r="GS10" s="3" t="e">
        <f t="shared" ca="1" si="27"/>
        <v>#NAME?</v>
      </c>
      <c r="GT10" s="3" t="e">
        <f t="shared" ca="1" si="28"/>
        <v>#NAME?</v>
      </c>
      <c r="GU10" s="3" t="e">
        <f t="shared" ca="1" si="29"/>
        <v>#NAME?</v>
      </c>
      <c r="GV10" s="3" t="e">
        <f t="shared" ca="1" si="30"/>
        <v>#NAME?</v>
      </c>
      <c r="GW10" s="3" t="e">
        <f t="shared" ca="1" si="31"/>
        <v>#NAME?</v>
      </c>
      <c r="GX10" s="3" t="e">
        <f t="shared" ca="1" si="32"/>
        <v>#NAME?</v>
      </c>
      <c r="GY10" s="3" t="e">
        <f t="shared" ca="1" si="33"/>
        <v>#NAME?</v>
      </c>
      <c r="GZ10" s="3" t="e">
        <f t="shared" ca="1" si="34"/>
        <v>#NAME?</v>
      </c>
      <c r="HA10" s="3" t="e">
        <f t="shared" ca="1" si="35"/>
        <v>#NAME?</v>
      </c>
      <c r="HB10" s="3">
        <f t="shared" si="42"/>
        <v>142.29507656250018</v>
      </c>
      <c r="HD10" s="17">
        <f>$D$10</f>
        <v>5.27</v>
      </c>
      <c r="HE10" s="23" t="e">
        <f t="shared" ca="1" si="36"/>
        <v>#NAME?</v>
      </c>
      <c r="HF10" s="23" t="e">
        <f t="shared" ca="1" si="36"/>
        <v>#NAME?</v>
      </c>
      <c r="HG10" s="23" t="e">
        <f t="shared" ca="1" si="36"/>
        <v>#NAME?</v>
      </c>
      <c r="HH10" s="23" t="e">
        <f t="shared" ca="1" si="36"/>
        <v>#NAME?</v>
      </c>
      <c r="HI10" s="23" t="e">
        <f t="shared" ca="1" si="36"/>
        <v>#NAME?</v>
      </c>
      <c r="HJ10" s="23" t="e">
        <f t="shared" ca="1" si="36"/>
        <v>#NAME?</v>
      </c>
      <c r="HK10" s="23" t="e">
        <f t="shared" ca="1" si="36"/>
        <v>#NAME?</v>
      </c>
      <c r="HL10" s="23" t="e">
        <f t="shared" ca="1" si="36"/>
        <v>#NAME?</v>
      </c>
      <c r="HM10" s="23" t="e">
        <f t="shared" ca="1" si="36"/>
        <v>#NAME?</v>
      </c>
      <c r="HO10" s="17">
        <f>$D$10</f>
        <v>5.27</v>
      </c>
      <c r="HP10" s="24" t="e">
        <f t="shared" ca="1" si="43"/>
        <v>#NAME?</v>
      </c>
      <c r="HQ10" s="24" t="e">
        <f t="shared" ca="1" si="44"/>
        <v>#NAME?</v>
      </c>
      <c r="HR10" s="24" t="e">
        <f t="shared" ca="1" si="45"/>
        <v>#NAME?</v>
      </c>
      <c r="HS10" s="24" t="e">
        <f t="shared" ca="1" si="46"/>
        <v>#NAME?</v>
      </c>
      <c r="HT10" s="24" t="e">
        <f t="shared" ca="1" si="47"/>
        <v>#NAME?</v>
      </c>
      <c r="HU10" s="24" t="e">
        <f t="shared" ca="1" si="48"/>
        <v>#NAME?</v>
      </c>
      <c r="HV10" s="24" t="e">
        <f t="shared" ca="1" si="49"/>
        <v>#NAME?</v>
      </c>
      <c r="HW10" s="24" t="e">
        <f t="shared" ca="1" si="50"/>
        <v>#NAME?</v>
      </c>
      <c r="HX10" s="24" t="e">
        <f t="shared" ca="1" si="51"/>
        <v>#NAME?</v>
      </c>
      <c r="HZ10" s="17">
        <f>$D$10</f>
        <v>5.27</v>
      </c>
      <c r="IA10" s="24" t="e">
        <f t="shared" ca="1" si="37"/>
        <v>#NAME?</v>
      </c>
      <c r="IB10" s="24" t="e">
        <f t="shared" ca="1" si="37"/>
        <v>#NAME?</v>
      </c>
      <c r="IC10" s="24" t="e">
        <f t="shared" ca="1" si="37"/>
        <v>#NAME?</v>
      </c>
      <c r="ID10" s="24" t="e">
        <f t="shared" ca="1" si="37"/>
        <v>#NAME?</v>
      </c>
      <c r="IE10" s="24" t="e">
        <f t="shared" ca="1" si="37"/>
        <v>#NAME?</v>
      </c>
      <c r="IF10" s="24" t="e">
        <f t="shared" ca="1" si="37"/>
        <v>#NAME?</v>
      </c>
      <c r="IG10" s="24" t="e">
        <f t="shared" ca="1" si="37"/>
        <v>#NAME?</v>
      </c>
      <c r="IH10" s="24" t="e">
        <f t="shared" ca="1" si="37"/>
        <v>#NAME?</v>
      </c>
      <c r="II10" s="24" t="e">
        <f t="shared" ca="1" si="37"/>
        <v>#NAME?</v>
      </c>
      <c r="IK10" s="17">
        <f>$D$10</f>
        <v>5.27</v>
      </c>
      <c r="IL10" s="24" t="e">
        <f t="shared" ca="1" si="52"/>
        <v>#NAME?</v>
      </c>
      <c r="IM10" s="24" t="e">
        <f t="shared" ca="1" si="38"/>
        <v>#NAME?</v>
      </c>
      <c r="IN10" s="24" t="e">
        <f t="shared" ca="1" si="38"/>
        <v>#NAME?</v>
      </c>
      <c r="IO10" s="24" t="e">
        <f t="shared" ca="1" si="38"/>
        <v>#NAME?</v>
      </c>
      <c r="IP10" s="24" t="e">
        <f t="shared" ca="1" si="38"/>
        <v>#NAME?</v>
      </c>
      <c r="IQ10" s="24" t="e">
        <f t="shared" ca="1" si="38"/>
        <v>#NAME?</v>
      </c>
      <c r="IR10" s="24" t="e">
        <f t="shared" ca="1" si="38"/>
        <v>#NAME?</v>
      </c>
      <c r="IS10" s="24" t="e">
        <f t="shared" ca="1" si="38"/>
        <v>#NAME?</v>
      </c>
      <c r="IT10" s="24" t="e">
        <f t="shared" ca="1" si="38"/>
        <v>#NAME?</v>
      </c>
      <c r="IV10" s="17">
        <f>$D$10</f>
        <v>5.27</v>
      </c>
      <c r="IW10" s="24">
        <f t="shared" ca="1" si="53"/>
        <v>0</v>
      </c>
      <c r="IX10" s="24">
        <f t="shared" ca="1" si="39"/>
        <v>0</v>
      </c>
      <c r="IY10" s="24">
        <f t="shared" ca="1" si="39"/>
        <v>0</v>
      </c>
      <c r="IZ10" s="24">
        <f t="shared" ca="1" si="39"/>
        <v>0</v>
      </c>
      <c r="JA10" s="24">
        <f t="shared" ca="1" si="39"/>
        <v>0</v>
      </c>
      <c r="JB10" s="24">
        <f t="shared" ca="1" si="39"/>
        <v>0</v>
      </c>
      <c r="JC10" s="24">
        <f t="shared" ca="1" si="39"/>
        <v>0</v>
      </c>
      <c r="JD10" s="24">
        <f t="shared" ca="1" si="39"/>
        <v>0</v>
      </c>
      <c r="JE10" s="24">
        <f t="shared" ca="1" si="39"/>
        <v>0</v>
      </c>
    </row>
    <row r="11" spans="1:265" ht="15">
      <c r="A11" s="33">
        <f>COUNT($D$6:D11)/$B$4*$B$1</f>
        <v>6</v>
      </c>
      <c r="B11" s="3">
        <f t="shared" si="40"/>
        <v>6</v>
      </c>
      <c r="C11" s="3">
        <f>'xxMODELO DE 8o. GRADO'!C11</f>
        <v>7.01</v>
      </c>
      <c r="D11" s="4">
        <f>'xxMODELO DE 8o. GRADO'!D11</f>
        <v>7.01</v>
      </c>
      <c r="E11" s="43">
        <f>'xxMODELO DE 8o. GRADO'!E11</f>
        <v>226.54</v>
      </c>
      <c r="F11" s="20" t="e">
        <f t="shared" ca="1" si="13"/>
        <v>#NAME?</v>
      </c>
      <c r="G11" s="20" t="e">
        <f t="shared" ca="1" si="14"/>
        <v>#NAME?</v>
      </c>
      <c r="H11" s="20" t="e">
        <f t="shared" ca="1" si="15"/>
        <v>#NAME?</v>
      </c>
      <c r="I11" s="20" t="e">
        <f t="shared" ca="1" si="16"/>
        <v>#NAME?</v>
      </c>
      <c r="J11" s="20" t="e">
        <f t="shared" ca="1" si="17"/>
        <v>#NAME?</v>
      </c>
      <c r="K11" s="20" t="e">
        <f t="shared" ca="1" si="18"/>
        <v>#NAME?</v>
      </c>
      <c r="L11" s="20" t="e">
        <f t="shared" ca="1" si="19"/>
        <v>#NAME?</v>
      </c>
      <c r="M11" s="20" t="e">
        <f t="shared" ca="1" si="20"/>
        <v>#NAME?</v>
      </c>
      <c r="N11" s="20" t="e">
        <f t="shared" ca="1" si="21"/>
        <v>#NAME?</v>
      </c>
      <c r="P11" s="21">
        <f t="shared" si="22"/>
        <v>1670799449112950</v>
      </c>
      <c r="Q11" s="21">
        <f t="shared" si="22"/>
        <v>238345142526811.72</v>
      </c>
      <c r="R11" s="21">
        <f t="shared" si="22"/>
        <v>34000733598689.262</v>
      </c>
      <c r="S11" s="21">
        <f t="shared" si="22"/>
        <v>4850318630340.8369</v>
      </c>
      <c r="T11" s="21">
        <f t="shared" si="22"/>
        <v>691914212602.11646</v>
      </c>
      <c r="U11" s="21">
        <f t="shared" si="22"/>
        <v>98703881968.918198</v>
      </c>
      <c r="V11" s="21">
        <f t="shared" si="22"/>
        <v>14080439653.19803</v>
      </c>
      <c r="W11" s="21">
        <f t="shared" si="22"/>
        <v>2008621919.1437991</v>
      </c>
      <c r="X11" s="21">
        <f t="shared" si="22"/>
        <v>286536650.37714684</v>
      </c>
      <c r="Y11" s="21">
        <f t="shared" si="22"/>
        <v>40875413.748523086</v>
      </c>
      <c r="Z11" s="21">
        <f t="shared" si="23"/>
        <v>5831014.8000746202</v>
      </c>
      <c r="AA11" s="21">
        <f t="shared" si="23"/>
        <v>831813.80885515269</v>
      </c>
      <c r="AB11" s="21">
        <f t="shared" si="23"/>
        <v>118661.02836735417</v>
      </c>
      <c r="AC11" s="21">
        <f t="shared" si="23"/>
        <v>16927.393490350096</v>
      </c>
      <c r="AD11" s="21">
        <f t="shared" si="23"/>
        <v>2414.7494280099995</v>
      </c>
      <c r="AE11" s="21">
        <f t="shared" si="23"/>
        <v>344.47210099999995</v>
      </c>
      <c r="AF11" s="21">
        <f t="shared" si="23"/>
        <v>49.140099999999997</v>
      </c>
      <c r="AG11" s="32">
        <f t="shared" si="41"/>
        <v>7.01</v>
      </c>
      <c r="AH11" s="21">
        <f t="shared" si="24"/>
        <v>1</v>
      </c>
      <c r="AI11" s="22"/>
      <c r="AJ11" s="3">
        <f t="shared" si="25"/>
        <v>9259916230.5904198</v>
      </c>
      <c r="AK11" s="3">
        <f t="shared" si="25"/>
        <v>1320958092.8089044</v>
      </c>
      <c r="AL11" s="3">
        <f t="shared" si="25"/>
        <v>188439100.25804627</v>
      </c>
      <c r="AM11" s="3">
        <f t="shared" si="25"/>
        <v>26881469.366340414</v>
      </c>
      <c r="AN11" s="3">
        <f t="shared" si="25"/>
        <v>3834731.7213039105</v>
      </c>
      <c r="AO11" s="3">
        <f t="shared" si="25"/>
        <v>547037.33542138524</v>
      </c>
      <c r="AP11" s="3">
        <f t="shared" si="25"/>
        <v>78036.70976053999</v>
      </c>
      <c r="AQ11" s="3">
        <f t="shared" si="25"/>
        <v>11132.198253999999</v>
      </c>
      <c r="AR11" s="3">
        <f t="shared" si="25"/>
        <v>1588.0454</v>
      </c>
      <c r="AS11" s="3">
        <f t="shared" si="26"/>
        <v>226.54</v>
      </c>
      <c r="AU11" s="15">
        <f>$S$5</f>
        <v>4134146094392701</v>
      </c>
      <c r="AV11" s="15">
        <f>$T$5</f>
        <v>381136352369854.25</v>
      </c>
      <c r="AW11" s="15">
        <f>$U$5</f>
        <v>35225228022461.477</v>
      </c>
      <c r="AX11" s="15">
        <f>$V$5</f>
        <v>3265721412839.2393</v>
      </c>
      <c r="AY11" s="15">
        <f>$W$5</f>
        <v>303953731045.40027</v>
      </c>
      <c r="AZ11" s="15">
        <f>$X$5</f>
        <v>28431261292.568348</v>
      </c>
      <c r="BA11" s="15">
        <f>$Y$5</f>
        <v>2676393750.9136925</v>
      </c>
      <c r="BB11" s="15">
        <f>$Z$5</f>
        <v>254030340.53656062</v>
      </c>
      <c r="BC11" s="15">
        <f>$AA$5</f>
        <v>24374381.589164138</v>
      </c>
      <c r="BD11" s="15">
        <f>$AB$5</f>
        <v>2373084.0011937944</v>
      </c>
      <c r="BF11" s="16">
        <f>$AM$5</f>
        <v>602698358.49343348</v>
      </c>
      <c r="BG11" s="15">
        <f>$T$5</f>
        <v>381136352369854.25</v>
      </c>
      <c r="BH11" s="15">
        <f>$U$5</f>
        <v>35225228022461.477</v>
      </c>
      <c r="BI11" s="15">
        <f>$V$5</f>
        <v>3265721412839.2393</v>
      </c>
      <c r="BJ11" s="15">
        <f>$W$5</f>
        <v>303953731045.40027</v>
      </c>
      <c r="BK11" s="15">
        <f>$X$5</f>
        <v>28431261292.568348</v>
      </c>
      <c r="BL11" s="15">
        <f>$Y$5</f>
        <v>2676393750.9136925</v>
      </c>
      <c r="BM11" s="15">
        <f>$Z$5</f>
        <v>254030340.53656062</v>
      </c>
      <c r="BN11" s="15">
        <f>$AA$5</f>
        <v>24374381.589164138</v>
      </c>
      <c r="BO11" s="15">
        <f>$AB$5</f>
        <v>2373084.0011937944</v>
      </c>
      <c r="BQ11" s="15">
        <f>$S$5</f>
        <v>4134146094392701</v>
      </c>
      <c r="BR11" s="16">
        <f>$AM$5</f>
        <v>602698358.49343348</v>
      </c>
      <c r="BS11" s="15">
        <f>$U$5</f>
        <v>35225228022461.477</v>
      </c>
      <c r="BT11" s="15">
        <f>$V$5</f>
        <v>3265721412839.2393</v>
      </c>
      <c r="BU11" s="15">
        <f>$W$5</f>
        <v>303953731045.40027</v>
      </c>
      <c r="BV11" s="15">
        <f>$X$5</f>
        <v>28431261292.568348</v>
      </c>
      <c r="BW11" s="15">
        <f>$Y$5</f>
        <v>2676393750.9136925</v>
      </c>
      <c r="BX11" s="15">
        <f>$Z$5</f>
        <v>254030340.53656062</v>
      </c>
      <c r="BY11" s="15">
        <f>$AA$5</f>
        <v>24374381.589164138</v>
      </c>
      <c r="BZ11" s="15">
        <f>$AB$5</f>
        <v>2373084.0011937944</v>
      </c>
      <c r="CB11" s="15">
        <f>$S$5</f>
        <v>4134146094392701</v>
      </c>
      <c r="CC11" s="15">
        <f>$T$5</f>
        <v>381136352369854.25</v>
      </c>
      <c r="CD11" s="16">
        <f>$AM$5</f>
        <v>602698358.49343348</v>
      </c>
      <c r="CE11" s="15">
        <f>$V$5</f>
        <v>3265721412839.2393</v>
      </c>
      <c r="CF11" s="15">
        <f>$W$5</f>
        <v>303953731045.40027</v>
      </c>
      <c r="CG11" s="15">
        <f>$X$5</f>
        <v>28431261292.568348</v>
      </c>
      <c r="CH11" s="15">
        <f>$Y$5</f>
        <v>2676393750.9136925</v>
      </c>
      <c r="CI11" s="15">
        <f>$Z$5</f>
        <v>254030340.53656062</v>
      </c>
      <c r="CJ11" s="15">
        <f>$AA$5</f>
        <v>24374381.589164138</v>
      </c>
      <c r="CK11" s="15">
        <f>$AB$5</f>
        <v>2373084.0011937944</v>
      </c>
      <c r="CM11" s="15">
        <f>$S$5</f>
        <v>4134146094392701</v>
      </c>
      <c r="CN11" s="15">
        <f>$T$5</f>
        <v>381136352369854.25</v>
      </c>
      <c r="CO11" s="15">
        <f>$U$5</f>
        <v>35225228022461.477</v>
      </c>
      <c r="CP11" s="16">
        <f>$AM$5</f>
        <v>602698358.49343348</v>
      </c>
      <c r="CQ11" s="15">
        <f>$W$5</f>
        <v>303953731045.40027</v>
      </c>
      <c r="CR11" s="15">
        <f>$X$5</f>
        <v>28431261292.568348</v>
      </c>
      <c r="CS11" s="15">
        <f>$Y$5</f>
        <v>2676393750.9136925</v>
      </c>
      <c r="CT11" s="15">
        <f>$Z$5</f>
        <v>254030340.53656062</v>
      </c>
      <c r="CU11" s="15">
        <f>$AA$5</f>
        <v>24374381.589164138</v>
      </c>
      <c r="CV11" s="15">
        <f>$AB$5</f>
        <v>2373084.0011937944</v>
      </c>
      <c r="CX11" s="15">
        <f>$S$5</f>
        <v>4134146094392701</v>
      </c>
      <c r="CY11" s="15">
        <f>$T$5</f>
        <v>381136352369854.25</v>
      </c>
      <c r="CZ11" s="15">
        <f>$U$5</f>
        <v>35225228022461.477</v>
      </c>
      <c r="DA11" s="15">
        <f>$V$5</f>
        <v>3265721412839.2393</v>
      </c>
      <c r="DB11" s="16">
        <f>$AM$5</f>
        <v>602698358.49343348</v>
      </c>
      <c r="DC11" s="15">
        <f>$X$5</f>
        <v>28431261292.568348</v>
      </c>
      <c r="DD11" s="15">
        <f>$Y$5</f>
        <v>2676393750.9136925</v>
      </c>
      <c r="DE11" s="15">
        <f>$Z$5</f>
        <v>254030340.53656062</v>
      </c>
      <c r="DF11" s="15">
        <f>$AA$5</f>
        <v>24374381.589164138</v>
      </c>
      <c r="DG11" s="15">
        <f>$AB$5</f>
        <v>2373084.0011937944</v>
      </c>
      <c r="DI11" s="15">
        <f>$S$5</f>
        <v>4134146094392701</v>
      </c>
      <c r="DJ11" s="15">
        <f>$T$5</f>
        <v>381136352369854.25</v>
      </c>
      <c r="DK11" s="15">
        <f>$U$5</f>
        <v>35225228022461.477</v>
      </c>
      <c r="DL11" s="15">
        <f>$V$5</f>
        <v>3265721412839.2393</v>
      </c>
      <c r="DM11" s="15">
        <f>$W$5</f>
        <v>303953731045.40027</v>
      </c>
      <c r="DN11" s="16">
        <f>$AM$5</f>
        <v>602698358.49343348</v>
      </c>
      <c r="DO11" s="15">
        <f>$Y$5</f>
        <v>2676393750.9136925</v>
      </c>
      <c r="DP11" s="15">
        <f>$Z$5</f>
        <v>254030340.53656062</v>
      </c>
      <c r="DQ11" s="15">
        <f>$AA$5</f>
        <v>24374381.589164138</v>
      </c>
      <c r="DR11" s="15">
        <f>$AB$5</f>
        <v>2373084.0011937944</v>
      </c>
      <c r="DT11" s="15">
        <f>$S$5</f>
        <v>4134146094392701</v>
      </c>
      <c r="DU11" s="15">
        <f>$T$5</f>
        <v>381136352369854.25</v>
      </c>
      <c r="DV11" s="15">
        <f>$U$5</f>
        <v>35225228022461.477</v>
      </c>
      <c r="DW11" s="15">
        <f>$V$5</f>
        <v>3265721412839.2393</v>
      </c>
      <c r="DX11" s="15">
        <f>$W$5</f>
        <v>303953731045.40027</v>
      </c>
      <c r="DY11" s="15">
        <f>$X$5</f>
        <v>28431261292.568348</v>
      </c>
      <c r="DZ11" s="16">
        <f>$AM$5</f>
        <v>602698358.49343348</v>
      </c>
      <c r="EA11" s="15">
        <f>$Z$5</f>
        <v>254030340.53656062</v>
      </c>
      <c r="EB11" s="15">
        <f>$AA$5</f>
        <v>24374381.589164138</v>
      </c>
      <c r="EC11" s="15">
        <f>$AB$5</f>
        <v>2373084.0011937944</v>
      </c>
      <c r="EE11" s="15">
        <f>$S$5</f>
        <v>4134146094392701</v>
      </c>
      <c r="EF11" s="15">
        <f>$T$5</f>
        <v>381136352369854.25</v>
      </c>
      <c r="EG11" s="15">
        <f>$U$5</f>
        <v>35225228022461.477</v>
      </c>
      <c r="EH11" s="15">
        <f>$V$5</f>
        <v>3265721412839.2393</v>
      </c>
      <c r="EI11" s="15">
        <f>$W$5</f>
        <v>303953731045.40027</v>
      </c>
      <c r="EJ11" s="15">
        <f>$X$5</f>
        <v>28431261292.568348</v>
      </c>
      <c r="EK11" s="15">
        <f>$Y$5</f>
        <v>2676393750.9136925</v>
      </c>
      <c r="EL11" s="16">
        <f>$AM$5</f>
        <v>602698358.49343348</v>
      </c>
      <c r="EM11" s="15">
        <f>$AA$5</f>
        <v>24374381.589164138</v>
      </c>
      <c r="EN11" s="15">
        <f>$AB$5</f>
        <v>2373084.0011937944</v>
      </c>
      <c r="EP11" s="15">
        <f>$S$5</f>
        <v>4134146094392701</v>
      </c>
      <c r="EQ11" s="15">
        <f>$T$5</f>
        <v>381136352369854.25</v>
      </c>
      <c r="ER11" s="15">
        <f>$U$5</f>
        <v>35225228022461.477</v>
      </c>
      <c r="ES11" s="15">
        <f>$V$5</f>
        <v>3265721412839.2393</v>
      </c>
      <c r="ET11" s="15">
        <f>$W$5</f>
        <v>303953731045.40027</v>
      </c>
      <c r="EU11" s="15">
        <f>$X$5</f>
        <v>28431261292.568348</v>
      </c>
      <c r="EV11" s="15">
        <f>$Y$5</f>
        <v>2676393750.9136925</v>
      </c>
      <c r="EW11" s="15">
        <f>$Z$5</f>
        <v>254030340.53656062</v>
      </c>
      <c r="EX11" s="16">
        <f>$AM$5</f>
        <v>602698358.49343348</v>
      </c>
      <c r="EY11" s="15">
        <f>$AB$5</f>
        <v>2373084.0011937944</v>
      </c>
      <c r="FA11" s="15">
        <f>$S$5</f>
        <v>4134146094392701</v>
      </c>
      <c r="FB11" s="15">
        <f>$T$5</f>
        <v>381136352369854.25</v>
      </c>
      <c r="FC11" s="15">
        <f>$U$5</f>
        <v>35225228022461.477</v>
      </c>
      <c r="FD11" s="15">
        <f>$V$5</f>
        <v>3265721412839.2393</v>
      </c>
      <c r="FE11" s="15">
        <f>$W$5</f>
        <v>303953731045.40027</v>
      </c>
      <c r="FF11" s="15">
        <f>$X$5</f>
        <v>28431261292.568348</v>
      </c>
      <c r="FG11" s="15">
        <f>$Y$5</f>
        <v>2676393750.9136925</v>
      </c>
      <c r="FH11" s="15">
        <f>$Z$5</f>
        <v>254030340.53656062</v>
      </c>
      <c r="FI11" s="15">
        <f>$AA$5</f>
        <v>24374381.589164138</v>
      </c>
      <c r="FJ11" s="16">
        <f>$AM$5</f>
        <v>602698358.49343348</v>
      </c>
      <c r="FQ11" s="6"/>
      <c r="GM11" s="3" t="e">
        <f ca="1">FB4/AV4</f>
        <v>#NAME?</v>
      </c>
      <c r="GP11" s="3" t="e">
        <f ca="1">EP4/AU4</f>
        <v>#NAME?</v>
      </c>
      <c r="GS11" s="3" t="e">
        <f t="shared" ca="1" si="27"/>
        <v>#NAME?</v>
      </c>
      <c r="GT11" s="3" t="e">
        <f t="shared" ca="1" si="28"/>
        <v>#NAME?</v>
      </c>
      <c r="GU11" s="3" t="e">
        <f t="shared" ca="1" si="29"/>
        <v>#NAME?</v>
      </c>
      <c r="GV11" s="3" t="e">
        <f t="shared" ca="1" si="30"/>
        <v>#NAME?</v>
      </c>
      <c r="GW11" s="3" t="e">
        <f t="shared" ca="1" si="31"/>
        <v>#NAME?</v>
      </c>
      <c r="GX11" s="3" t="e">
        <f t="shared" ca="1" si="32"/>
        <v>#NAME?</v>
      </c>
      <c r="GY11" s="3" t="e">
        <f t="shared" ca="1" si="33"/>
        <v>#NAME?</v>
      </c>
      <c r="GZ11" s="3" t="e">
        <f t="shared" ca="1" si="34"/>
        <v>#NAME?</v>
      </c>
      <c r="HA11" s="3" t="e">
        <f t="shared" ca="1" si="35"/>
        <v>#NAME?</v>
      </c>
      <c r="HB11" s="3">
        <f t="shared" si="42"/>
        <v>941.18570156250053</v>
      </c>
      <c r="HD11" s="17">
        <f>$D$11</f>
        <v>7.01</v>
      </c>
      <c r="HE11" s="23" t="e">
        <f t="shared" ca="1" si="36"/>
        <v>#NAME?</v>
      </c>
      <c r="HF11" s="23" t="e">
        <f t="shared" ca="1" si="36"/>
        <v>#NAME?</v>
      </c>
      <c r="HG11" s="23" t="e">
        <f t="shared" ca="1" si="36"/>
        <v>#NAME?</v>
      </c>
      <c r="HH11" s="23" t="e">
        <f t="shared" ca="1" si="36"/>
        <v>#NAME?</v>
      </c>
      <c r="HI11" s="23" t="e">
        <f t="shared" ca="1" si="36"/>
        <v>#NAME?</v>
      </c>
      <c r="HJ11" s="23" t="e">
        <f t="shared" ca="1" si="36"/>
        <v>#NAME?</v>
      </c>
      <c r="HK11" s="23" t="e">
        <f t="shared" ca="1" si="36"/>
        <v>#NAME?</v>
      </c>
      <c r="HL11" s="23" t="e">
        <f t="shared" ca="1" si="36"/>
        <v>#NAME?</v>
      </c>
      <c r="HM11" s="23" t="e">
        <f t="shared" ca="1" si="36"/>
        <v>#NAME?</v>
      </c>
      <c r="HO11" s="17">
        <f>$D$11</f>
        <v>7.01</v>
      </c>
      <c r="HP11" s="24" t="e">
        <f t="shared" ca="1" si="43"/>
        <v>#NAME?</v>
      </c>
      <c r="HQ11" s="24" t="e">
        <f t="shared" ca="1" si="44"/>
        <v>#NAME?</v>
      </c>
      <c r="HR11" s="24" t="e">
        <f t="shared" ca="1" si="45"/>
        <v>#NAME?</v>
      </c>
      <c r="HS11" s="24" t="e">
        <f t="shared" ca="1" si="46"/>
        <v>#NAME?</v>
      </c>
      <c r="HT11" s="24" t="e">
        <f t="shared" ca="1" si="47"/>
        <v>#NAME?</v>
      </c>
      <c r="HU11" s="24" t="e">
        <f t="shared" ca="1" si="48"/>
        <v>#NAME?</v>
      </c>
      <c r="HV11" s="24" t="e">
        <f t="shared" ca="1" si="49"/>
        <v>#NAME?</v>
      </c>
      <c r="HW11" s="24" t="e">
        <f t="shared" ca="1" si="50"/>
        <v>#NAME?</v>
      </c>
      <c r="HX11" s="24" t="e">
        <f t="shared" ca="1" si="51"/>
        <v>#NAME?</v>
      </c>
      <c r="HZ11" s="17">
        <f>$D$11</f>
        <v>7.01</v>
      </c>
      <c r="IA11" s="24" t="e">
        <f t="shared" ca="1" si="37"/>
        <v>#NAME?</v>
      </c>
      <c r="IB11" s="24" t="e">
        <f t="shared" ca="1" si="37"/>
        <v>#NAME?</v>
      </c>
      <c r="IC11" s="24" t="e">
        <f t="shared" ca="1" si="37"/>
        <v>#NAME?</v>
      </c>
      <c r="ID11" s="24" t="e">
        <f t="shared" ca="1" si="37"/>
        <v>#NAME?</v>
      </c>
      <c r="IE11" s="24" t="e">
        <f t="shared" ca="1" si="37"/>
        <v>#NAME?</v>
      </c>
      <c r="IF11" s="24" t="e">
        <f t="shared" ca="1" si="37"/>
        <v>#NAME?</v>
      </c>
      <c r="IG11" s="24" t="e">
        <f t="shared" ca="1" si="37"/>
        <v>#NAME?</v>
      </c>
      <c r="IH11" s="24" t="e">
        <f t="shared" ca="1" si="37"/>
        <v>#NAME?</v>
      </c>
      <c r="II11" s="24" t="e">
        <f t="shared" ca="1" si="37"/>
        <v>#NAME?</v>
      </c>
      <c r="IK11" s="17">
        <f>$D$11</f>
        <v>7.01</v>
      </c>
      <c r="IL11" s="24" t="e">
        <f t="shared" ca="1" si="52"/>
        <v>#NAME?</v>
      </c>
      <c r="IM11" s="24" t="e">
        <f t="shared" ca="1" si="38"/>
        <v>#NAME?</v>
      </c>
      <c r="IN11" s="24" t="e">
        <f t="shared" ca="1" si="38"/>
        <v>#NAME?</v>
      </c>
      <c r="IO11" s="24" t="e">
        <f t="shared" ca="1" si="38"/>
        <v>#NAME?</v>
      </c>
      <c r="IP11" s="24" t="e">
        <f t="shared" ca="1" si="38"/>
        <v>#NAME?</v>
      </c>
      <c r="IQ11" s="24" t="e">
        <f t="shared" ca="1" si="38"/>
        <v>#NAME?</v>
      </c>
      <c r="IR11" s="24" t="e">
        <f t="shared" ca="1" si="38"/>
        <v>#NAME?</v>
      </c>
      <c r="IS11" s="24" t="e">
        <f t="shared" ca="1" si="38"/>
        <v>#NAME?</v>
      </c>
      <c r="IT11" s="24" t="e">
        <f t="shared" ca="1" si="38"/>
        <v>#NAME?</v>
      </c>
      <c r="IV11" s="17">
        <f>$D$11</f>
        <v>7.01</v>
      </c>
      <c r="IW11" s="24">
        <f t="shared" ca="1" si="53"/>
        <v>0</v>
      </c>
      <c r="IX11" s="24">
        <f t="shared" ca="1" si="39"/>
        <v>0</v>
      </c>
      <c r="IY11" s="24">
        <f t="shared" ca="1" si="39"/>
        <v>0</v>
      </c>
      <c r="IZ11" s="24">
        <f t="shared" ca="1" si="39"/>
        <v>0</v>
      </c>
      <c r="JA11" s="24">
        <f t="shared" ca="1" si="39"/>
        <v>0</v>
      </c>
      <c r="JB11" s="24">
        <f t="shared" ca="1" si="39"/>
        <v>0</v>
      </c>
      <c r="JC11" s="24">
        <f t="shared" ca="1" si="39"/>
        <v>0</v>
      </c>
      <c r="JD11" s="24">
        <f t="shared" ca="1" si="39"/>
        <v>0</v>
      </c>
      <c r="JE11" s="24">
        <f t="shared" ca="1" si="39"/>
        <v>0</v>
      </c>
    </row>
    <row r="12" spans="1:265" ht="15">
      <c r="A12" s="33">
        <f>COUNT($D$6:D12)/$B$4*$B$1</f>
        <v>7</v>
      </c>
      <c r="B12" s="3">
        <f t="shared" si="40"/>
        <v>7</v>
      </c>
      <c r="C12" s="3">
        <f>'xxMODELO DE 8o. GRADO'!C12</f>
        <v>8.9</v>
      </c>
      <c r="D12" s="4">
        <f>'xxMODELO DE 8o. GRADO'!D12</f>
        <v>8.9</v>
      </c>
      <c r="E12" s="43">
        <f>'xxMODELO DE 8o. GRADO'!E12</f>
        <v>240.64</v>
      </c>
      <c r="F12" s="20" t="e">
        <f t="shared" ca="1" si="13"/>
        <v>#NAME?</v>
      </c>
      <c r="G12" s="20" t="e">
        <f t="shared" ca="1" si="14"/>
        <v>#NAME?</v>
      </c>
      <c r="H12" s="20" t="e">
        <f t="shared" ca="1" si="15"/>
        <v>#NAME?</v>
      </c>
      <c r="I12" s="20" t="e">
        <f t="shared" ca="1" si="16"/>
        <v>#NAME?</v>
      </c>
      <c r="J12" s="20" t="e">
        <f t="shared" ca="1" si="17"/>
        <v>#NAME?</v>
      </c>
      <c r="K12" s="20" t="e">
        <f t="shared" ca="1" si="18"/>
        <v>#NAME?</v>
      </c>
      <c r="L12" s="20" t="e">
        <f t="shared" ca="1" si="19"/>
        <v>#NAME?</v>
      </c>
      <c r="M12" s="20" t="e">
        <f t="shared" ca="1" si="20"/>
        <v>#NAME?</v>
      </c>
      <c r="N12" s="20" t="e">
        <f t="shared" ca="1" si="21"/>
        <v>#NAME?</v>
      </c>
      <c r="P12" s="21">
        <f t="shared" si="22"/>
        <v>1.2274960961884248E+17</v>
      </c>
      <c r="Q12" s="21">
        <f t="shared" si="22"/>
        <v>1.3792090968409266E+16</v>
      </c>
      <c r="R12" s="21">
        <f t="shared" si="22"/>
        <v>1549673142517895</v>
      </c>
      <c r="S12" s="21">
        <f t="shared" si="22"/>
        <v>174120577810999.41</v>
      </c>
      <c r="T12" s="21">
        <f t="shared" si="22"/>
        <v>19564109866404.43</v>
      </c>
      <c r="U12" s="21">
        <f t="shared" si="22"/>
        <v>2198214591730.8345</v>
      </c>
      <c r="V12" s="21">
        <f t="shared" si="22"/>
        <v>246990403565.2623</v>
      </c>
      <c r="W12" s="21">
        <f t="shared" si="22"/>
        <v>27751730737.669918</v>
      </c>
      <c r="X12" s="21">
        <f t="shared" si="22"/>
        <v>3118171992.9966202</v>
      </c>
      <c r="Y12" s="21">
        <f t="shared" si="22"/>
        <v>350356403.70748538</v>
      </c>
      <c r="Z12" s="21">
        <f t="shared" si="23"/>
        <v>39365888.057020828</v>
      </c>
      <c r="AA12" s="21">
        <f t="shared" si="23"/>
        <v>4423133.4895529011</v>
      </c>
      <c r="AB12" s="21">
        <f t="shared" si="23"/>
        <v>496981.29096100014</v>
      </c>
      <c r="AC12" s="21">
        <f t="shared" si="23"/>
        <v>55840.59449000001</v>
      </c>
      <c r="AD12" s="21">
        <f t="shared" si="23"/>
        <v>6274.2241000000013</v>
      </c>
      <c r="AE12" s="21">
        <f t="shared" si="23"/>
        <v>704.96900000000005</v>
      </c>
      <c r="AF12" s="21">
        <f t="shared" si="23"/>
        <v>79.210000000000008</v>
      </c>
      <c r="AG12" s="32">
        <f t="shared" si="41"/>
        <v>8.9</v>
      </c>
      <c r="AH12" s="21">
        <f t="shared" si="24"/>
        <v>1</v>
      </c>
      <c r="AI12" s="22"/>
      <c r="AJ12" s="3">
        <f t="shared" si="25"/>
        <v>84309764988.169281</v>
      </c>
      <c r="AK12" s="3">
        <f t="shared" si="25"/>
        <v>9473007302.0414925</v>
      </c>
      <c r="AL12" s="3">
        <f t="shared" si="25"/>
        <v>1064382842.92601</v>
      </c>
      <c r="AM12" s="3">
        <f t="shared" si="25"/>
        <v>119593577.85685506</v>
      </c>
      <c r="AN12" s="3">
        <f t="shared" si="25"/>
        <v>13437480.658073602</v>
      </c>
      <c r="AO12" s="3">
        <f t="shared" si="25"/>
        <v>1509829.2874240002</v>
      </c>
      <c r="AP12" s="3">
        <f t="shared" si="25"/>
        <v>169643.74016000002</v>
      </c>
      <c r="AQ12" s="3">
        <f t="shared" si="25"/>
        <v>19061.094400000002</v>
      </c>
      <c r="AR12" s="3">
        <f t="shared" si="25"/>
        <v>2141.6959999999999</v>
      </c>
      <c r="AS12" s="3">
        <f t="shared" si="26"/>
        <v>240.64</v>
      </c>
      <c r="AU12" s="15">
        <f>$R$5</f>
        <v>4.4932009342720424E+16</v>
      </c>
      <c r="AV12" s="15">
        <f>$S$5</f>
        <v>4134146094392701</v>
      </c>
      <c r="AW12" s="15">
        <f>$T$5</f>
        <v>381136352369854.25</v>
      </c>
      <c r="AX12" s="15">
        <f>$U$5</f>
        <v>35225228022461.477</v>
      </c>
      <c r="AY12" s="15">
        <f>$V$5</f>
        <v>3265721412839.2393</v>
      </c>
      <c r="AZ12" s="15">
        <f>$W$5</f>
        <v>303953731045.40027</v>
      </c>
      <c r="BA12" s="15">
        <f>$X$5</f>
        <v>28431261292.568348</v>
      </c>
      <c r="BB12" s="15">
        <f>$Y$5</f>
        <v>2676393750.9136925</v>
      </c>
      <c r="BC12" s="15">
        <f>$Z$5</f>
        <v>254030340.53656062</v>
      </c>
      <c r="BD12" s="15">
        <f>$AA$5</f>
        <v>24374381.589164138</v>
      </c>
      <c r="BF12" s="16">
        <f>$AL$5</f>
        <v>6224163247.7828236</v>
      </c>
      <c r="BG12" s="15">
        <f>$S$5</f>
        <v>4134146094392701</v>
      </c>
      <c r="BH12" s="15">
        <f>$T$5</f>
        <v>381136352369854.25</v>
      </c>
      <c r="BI12" s="15">
        <f>$U$5</f>
        <v>35225228022461.477</v>
      </c>
      <c r="BJ12" s="15">
        <f>$V$5</f>
        <v>3265721412839.2393</v>
      </c>
      <c r="BK12" s="15">
        <f>$W$5</f>
        <v>303953731045.40027</v>
      </c>
      <c r="BL12" s="15">
        <f>$X$5</f>
        <v>28431261292.568348</v>
      </c>
      <c r="BM12" s="15">
        <f>$Y$5</f>
        <v>2676393750.9136925</v>
      </c>
      <c r="BN12" s="15">
        <f>$Z$5</f>
        <v>254030340.53656062</v>
      </c>
      <c r="BO12" s="15">
        <f>$AA$5</f>
        <v>24374381.589164138</v>
      </c>
      <c r="BQ12" s="15">
        <f>$R$5</f>
        <v>4.4932009342720424E+16</v>
      </c>
      <c r="BR12" s="16">
        <f>$AL$5</f>
        <v>6224163247.7828236</v>
      </c>
      <c r="BS12" s="15">
        <f>$T$5</f>
        <v>381136352369854.25</v>
      </c>
      <c r="BT12" s="15">
        <f>$U$5</f>
        <v>35225228022461.477</v>
      </c>
      <c r="BU12" s="15">
        <f>$V$5</f>
        <v>3265721412839.2393</v>
      </c>
      <c r="BV12" s="15">
        <f>$W$5</f>
        <v>303953731045.40027</v>
      </c>
      <c r="BW12" s="15">
        <f>$X$5</f>
        <v>28431261292.568348</v>
      </c>
      <c r="BX12" s="15">
        <f>$Y$5</f>
        <v>2676393750.9136925</v>
      </c>
      <c r="BY12" s="15">
        <f>$Z$5</f>
        <v>254030340.53656062</v>
      </c>
      <c r="BZ12" s="15">
        <f>$AA$5</f>
        <v>24374381.589164138</v>
      </c>
      <c r="CB12" s="15">
        <f>$R$5</f>
        <v>4.4932009342720424E+16</v>
      </c>
      <c r="CC12" s="15">
        <f>$S$5</f>
        <v>4134146094392701</v>
      </c>
      <c r="CD12" s="16">
        <f>$AL$5</f>
        <v>6224163247.7828236</v>
      </c>
      <c r="CE12" s="15">
        <f>$U$5</f>
        <v>35225228022461.477</v>
      </c>
      <c r="CF12" s="15">
        <f>$V$5</f>
        <v>3265721412839.2393</v>
      </c>
      <c r="CG12" s="15">
        <f>$W$5</f>
        <v>303953731045.40027</v>
      </c>
      <c r="CH12" s="15">
        <f>$X$5</f>
        <v>28431261292.568348</v>
      </c>
      <c r="CI12" s="15">
        <f>$Y$5</f>
        <v>2676393750.9136925</v>
      </c>
      <c r="CJ12" s="15">
        <f>$Z$5</f>
        <v>254030340.53656062</v>
      </c>
      <c r="CK12" s="15">
        <f>$AA$5</f>
        <v>24374381.589164138</v>
      </c>
      <c r="CM12" s="15">
        <f>$R$5</f>
        <v>4.4932009342720424E+16</v>
      </c>
      <c r="CN12" s="15">
        <f>$S$5</f>
        <v>4134146094392701</v>
      </c>
      <c r="CO12" s="15">
        <f>$T$5</f>
        <v>381136352369854.25</v>
      </c>
      <c r="CP12" s="16">
        <f>$AL$5</f>
        <v>6224163247.7828236</v>
      </c>
      <c r="CQ12" s="15">
        <f>$V$5</f>
        <v>3265721412839.2393</v>
      </c>
      <c r="CR12" s="15">
        <f>$W$5</f>
        <v>303953731045.40027</v>
      </c>
      <c r="CS12" s="15">
        <f>$X$5</f>
        <v>28431261292.568348</v>
      </c>
      <c r="CT12" s="15">
        <f>$Y$5</f>
        <v>2676393750.9136925</v>
      </c>
      <c r="CU12" s="15">
        <f>$Z$5</f>
        <v>254030340.53656062</v>
      </c>
      <c r="CV12" s="15">
        <f>$AA$5</f>
        <v>24374381.589164138</v>
      </c>
      <c r="CX12" s="15">
        <f>$R$5</f>
        <v>4.4932009342720424E+16</v>
      </c>
      <c r="CY12" s="15">
        <f>$S$5</f>
        <v>4134146094392701</v>
      </c>
      <c r="CZ12" s="15">
        <f>$T$5</f>
        <v>381136352369854.25</v>
      </c>
      <c r="DA12" s="15">
        <f>$U$5</f>
        <v>35225228022461.477</v>
      </c>
      <c r="DB12" s="16">
        <f>$AL$5</f>
        <v>6224163247.7828236</v>
      </c>
      <c r="DC12" s="15">
        <f>$W$5</f>
        <v>303953731045.40027</v>
      </c>
      <c r="DD12" s="15">
        <f>$X$5</f>
        <v>28431261292.568348</v>
      </c>
      <c r="DE12" s="15">
        <f>$Y$5</f>
        <v>2676393750.9136925</v>
      </c>
      <c r="DF12" s="15">
        <f>$Z$5</f>
        <v>254030340.53656062</v>
      </c>
      <c r="DG12" s="15">
        <f>$AA$5</f>
        <v>24374381.589164138</v>
      </c>
      <c r="DI12" s="15">
        <f>$R$5</f>
        <v>4.4932009342720424E+16</v>
      </c>
      <c r="DJ12" s="15">
        <f>$S$5</f>
        <v>4134146094392701</v>
      </c>
      <c r="DK12" s="15">
        <f>$T$5</f>
        <v>381136352369854.25</v>
      </c>
      <c r="DL12" s="15">
        <f>$U$5</f>
        <v>35225228022461.477</v>
      </c>
      <c r="DM12" s="15">
        <f>$V$5</f>
        <v>3265721412839.2393</v>
      </c>
      <c r="DN12" s="16">
        <f>$AL$5</f>
        <v>6224163247.7828236</v>
      </c>
      <c r="DO12" s="15">
        <f>$X$5</f>
        <v>28431261292.568348</v>
      </c>
      <c r="DP12" s="15">
        <f>$Y$5</f>
        <v>2676393750.9136925</v>
      </c>
      <c r="DQ12" s="15">
        <f>$Z$5</f>
        <v>254030340.53656062</v>
      </c>
      <c r="DR12" s="15">
        <f>$AA$5</f>
        <v>24374381.589164138</v>
      </c>
      <c r="DT12" s="15">
        <f>$R$5</f>
        <v>4.4932009342720424E+16</v>
      </c>
      <c r="DU12" s="15">
        <f>$S$5</f>
        <v>4134146094392701</v>
      </c>
      <c r="DV12" s="15">
        <f>$T$5</f>
        <v>381136352369854.25</v>
      </c>
      <c r="DW12" s="15">
        <f>$U$5</f>
        <v>35225228022461.477</v>
      </c>
      <c r="DX12" s="15">
        <f>$V$5</f>
        <v>3265721412839.2393</v>
      </c>
      <c r="DY12" s="15">
        <f>$W$5</f>
        <v>303953731045.40027</v>
      </c>
      <c r="DZ12" s="16">
        <f>$AL$5</f>
        <v>6224163247.7828236</v>
      </c>
      <c r="EA12" s="15">
        <f>$Y$5</f>
        <v>2676393750.9136925</v>
      </c>
      <c r="EB12" s="15">
        <f>$Z$5</f>
        <v>254030340.53656062</v>
      </c>
      <c r="EC12" s="15">
        <f>$AA$5</f>
        <v>24374381.589164138</v>
      </c>
      <c r="EE12" s="15">
        <f>$R$5</f>
        <v>4.4932009342720424E+16</v>
      </c>
      <c r="EF12" s="15">
        <f>$S$5</f>
        <v>4134146094392701</v>
      </c>
      <c r="EG12" s="15">
        <f>$T$5</f>
        <v>381136352369854.25</v>
      </c>
      <c r="EH12" s="15">
        <f>$U$5</f>
        <v>35225228022461.477</v>
      </c>
      <c r="EI12" s="15">
        <f>$V$5</f>
        <v>3265721412839.2393</v>
      </c>
      <c r="EJ12" s="15">
        <f>$W$5</f>
        <v>303953731045.40027</v>
      </c>
      <c r="EK12" s="15">
        <f>$X$5</f>
        <v>28431261292.568348</v>
      </c>
      <c r="EL12" s="16">
        <f>$AL$5</f>
        <v>6224163247.7828236</v>
      </c>
      <c r="EM12" s="15">
        <f>$Z$5</f>
        <v>254030340.53656062</v>
      </c>
      <c r="EN12" s="15">
        <f>$AA$5</f>
        <v>24374381.589164138</v>
      </c>
      <c r="EP12" s="15">
        <f>$R$5</f>
        <v>4.4932009342720424E+16</v>
      </c>
      <c r="EQ12" s="15">
        <f>$S$5</f>
        <v>4134146094392701</v>
      </c>
      <c r="ER12" s="15">
        <f>$T$5</f>
        <v>381136352369854.25</v>
      </c>
      <c r="ES12" s="15">
        <f>$U$5</f>
        <v>35225228022461.477</v>
      </c>
      <c r="ET12" s="15">
        <f>$V$5</f>
        <v>3265721412839.2393</v>
      </c>
      <c r="EU12" s="15">
        <f>$W$5</f>
        <v>303953731045.40027</v>
      </c>
      <c r="EV12" s="15">
        <f>$X$5</f>
        <v>28431261292.568348</v>
      </c>
      <c r="EW12" s="15">
        <f>$Y$5</f>
        <v>2676393750.9136925</v>
      </c>
      <c r="EX12" s="16">
        <f>$AL$5</f>
        <v>6224163247.7828236</v>
      </c>
      <c r="EY12" s="15">
        <f>$AA$5</f>
        <v>24374381.589164138</v>
      </c>
      <c r="FA12" s="15">
        <f>$R$5</f>
        <v>4.4932009342720424E+16</v>
      </c>
      <c r="FB12" s="15">
        <f>$S$5</f>
        <v>4134146094392701</v>
      </c>
      <c r="FC12" s="15">
        <f>$T$5</f>
        <v>381136352369854.25</v>
      </c>
      <c r="FD12" s="15">
        <f>$U$5</f>
        <v>35225228022461.477</v>
      </c>
      <c r="FE12" s="15">
        <f>$V$5</f>
        <v>3265721412839.2393</v>
      </c>
      <c r="FF12" s="15">
        <f>$W$5</f>
        <v>303953731045.40027</v>
      </c>
      <c r="FG12" s="15">
        <f>$X$5</f>
        <v>28431261292.568348</v>
      </c>
      <c r="FH12" s="15">
        <f>$Y$5</f>
        <v>2676393750.9136925</v>
      </c>
      <c r="FI12" s="15">
        <f>$Z$5</f>
        <v>254030340.53656062</v>
      </c>
      <c r="FJ12" s="16">
        <f>$AL$5</f>
        <v>6224163247.7828236</v>
      </c>
      <c r="GP12" s="3" t="e">
        <f ca="1">FA4/AU4</f>
        <v>#NAME?</v>
      </c>
      <c r="GS12" s="3" t="e">
        <f t="shared" ca="1" si="27"/>
        <v>#NAME?</v>
      </c>
      <c r="GT12" s="3" t="e">
        <f t="shared" ca="1" si="28"/>
        <v>#NAME?</v>
      </c>
      <c r="GU12" s="3" t="e">
        <f t="shared" ca="1" si="29"/>
        <v>#NAME?</v>
      </c>
      <c r="GV12" s="3" t="e">
        <f t="shared" ca="1" si="30"/>
        <v>#NAME?</v>
      </c>
      <c r="GW12" s="3" t="e">
        <f t="shared" ca="1" si="31"/>
        <v>#NAME?</v>
      </c>
      <c r="GX12" s="3" t="e">
        <f t="shared" ca="1" si="32"/>
        <v>#NAME?</v>
      </c>
      <c r="GY12" s="3" t="e">
        <f t="shared" ca="1" si="33"/>
        <v>#NAME?</v>
      </c>
      <c r="GZ12" s="3" t="e">
        <f t="shared" ca="1" si="34"/>
        <v>#NAME?</v>
      </c>
      <c r="HA12" s="3" t="e">
        <f t="shared" ca="1" si="35"/>
        <v>#NAME?</v>
      </c>
      <c r="HB12" s="3">
        <f t="shared" si="42"/>
        <v>2005.1364515625003</v>
      </c>
      <c r="HD12" s="17">
        <f>$D$12</f>
        <v>8.9</v>
      </c>
      <c r="HE12" s="23" t="e">
        <f t="shared" ca="1" si="36"/>
        <v>#NAME?</v>
      </c>
      <c r="HF12" s="23" t="e">
        <f t="shared" ca="1" si="36"/>
        <v>#NAME?</v>
      </c>
      <c r="HG12" s="23" t="e">
        <f t="shared" ca="1" si="36"/>
        <v>#NAME?</v>
      </c>
      <c r="HH12" s="23" t="e">
        <f t="shared" ca="1" si="36"/>
        <v>#NAME?</v>
      </c>
      <c r="HI12" s="23" t="e">
        <f t="shared" ca="1" si="36"/>
        <v>#NAME?</v>
      </c>
      <c r="HJ12" s="23" t="e">
        <f t="shared" ca="1" si="36"/>
        <v>#NAME?</v>
      </c>
      <c r="HK12" s="23" t="e">
        <f t="shared" ca="1" si="36"/>
        <v>#NAME?</v>
      </c>
      <c r="HL12" s="23" t="e">
        <f t="shared" ca="1" si="36"/>
        <v>#NAME?</v>
      </c>
      <c r="HM12" s="23" t="e">
        <f t="shared" ca="1" si="36"/>
        <v>#NAME?</v>
      </c>
      <c r="HO12" s="17">
        <f>$D$12</f>
        <v>8.9</v>
      </c>
      <c r="HP12" s="24" t="e">
        <f t="shared" ca="1" si="43"/>
        <v>#NAME?</v>
      </c>
      <c r="HQ12" s="24" t="e">
        <f t="shared" ca="1" si="44"/>
        <v>#NAME?</v>
      </c>
      <c r="HR12" s="24" t="e">
        <f t="shared" ca="1" si="45"/>
        <v>#NAME?</v>
      </c>
      <c r="HS12" s="24" t="e">
        <f t="shared" ca="1" si="46"/>
        <v>#NAME?</v>
      </c>
      <c r="HT12" s="24" t="e">
        <f t="shared" ca="1" si="47"/>
        <v>#NAME?</v>
      </c>
      <c r="HU12" s="24" t="e">
        <f t="shared" ca="1" si="48"/>
        <v>#NAME?</v>
      </c>
      <c r="HV12" s="24" t="e">
        <f t="shared" ca="1" si="49"/>
        <v>#NAME?</v>
      </c>
      <c r="HW12" s="24" t="e">
        <f t="shared" ca="1" si="50"/>
        <v>#NAME?</v>
      </c>
      <c r="HX12" s="24" t="e">
        <f t="shared" ca="1" si="51"/>
        <v>#NAME?</v>
      </c>
      <c r="HZ12" s="17">
        <f>$D$12</f>
        <v>8.9</v>
      </c>
      <c r="IA12" s="24" t="e">
        <f t="shared" ca="1" si="37"/>
        <v>#NAME?</v>
      </c>
      <c r="IB12" s="24" t="e">
        <f t="shared" ca="1" si="37"/>
        <v>#NAME?</v>
      </c>
      <c r="IC12" s="24" t="e">
        <f t="shared" ca="1" si="37"/>
        <v>#NAME?</v>
      </c>
      <c r="ID12" s="24" t="e">
        <f t="shared" ca="1" si="37"/>
        <v>#NAME?</v>
      </c>
      <c r="IE12" s="24" t="e">
        <f t="shared" ca="1" si="37"/>
        <v>#NAME?</v>
      </c>
      <c r="IF12" s="24" t="e">
        <f t="shared" ca="1" si="37"/>
        <v>#NAME?</v>
      </c>
      <c r="IG12" s="24" t="e">
        <f t="shared" ca="1" si="37"/>
        <v>#NAME?</v>
      </c>
      <c r="IH12" s="24" t="e">
        <f t="shared" ca="1" si="37"/>
        <v>#NAME?</v>
      </c>
      <c r="II12" s="24" t="e">
        <f t="shared" ca="1" si="37"/>
        <v>#NAME?</v>
      </c>
      <c r="IK12" s="17">
        <f>$D$12</f>
        <v>8.9</v>
      </c>
      <c r="IL12" s="24" t="e">
        <f t="shared" ca="1" si="52"/>
        <v>#NAME?</v>
      </c>
      <c r="IM12" s="24" t="e">
        <f t="shared" ca="1" si="38"/>
        <v>#NAME?</v>
      </c>
      <c r="IN12" s="24" t="e">
        <f t="shared" ca="1" si="38"/>
        <v>#NAME?</v>
      </c>
      <c r="IO12" s="24" t="e">
        <f t="shared" ca="1" si="38"/>
        <v>#NAME?</v>
      </c>
      <c r="IP12" s="24" t="e">
        <f t="shared" ca="1" si="38"/>
        <v>#NAME?</v>
      </c>
      <c r="IQ12" s="24" t="e">
        <f t="shared" ca="1" si="38"/>
        <v>#NAME?</v>
      </c>
      <c r="IR12" s="24" t="e">
        <f t="shared" ca="1" si="38"/>
        <v>#NAME?</v>
      </c>
      <c r="IS12" s="24" t="e">
        <f t="shared" ca="1" si="38"/>
        <v>#NAME?</v>
      </c>
      <c r="IT12" s="24" t="e">
        <f t="shared" ca="1" si="38"/>
        <v>#NAME?</v>
      </c>
      <c r="IV12" s="17">
        <f>$D$12</f>
        <v>8.9</v>
      </c>
      <c r="IW12" s="24">
        <f t="shared" ca="1" si="53"/>
        <v>0</v>
      </c>
      <c r="IX12" s="24">
        <f t="shared" ca="1" si="39"/>
        <v>0</v>
      </c>
      <c r="IY12" s="24">
        <f t="shared" ca="1" si="39"/>
        <v>0</v>
      </c>
      <c r="IZ12" s="24">
        <f t="shared" ca="1" si="39"/>
        <v>0</v>
      </c>
      <c r="JA12" s="24">
        <f t="shared" ca="1" si="39"/>
        <v>0</v>
      </c>
      <c r="JB12" s="24">
        <f t="shared" ca="1" si="39"/>
        <v>0</v>
      </c>
      <c r="JC12" s="24">
        <f t="shared" ca="1" si="39"/>
        <v>0</v>
      </c>
      <c r="JD12" s="24">
        <f t="shared" ca="1" si="39"/>
        <v>0</v>
      </c>
      <c r="JE12" s="24">
        <f t="shared" ca="1" si="39"/>
        <v>0</v>
      </c>
    </row>
    <row r="13" spans="1:265" ht="15">
      <c r="A13" s="33">
        <f>COUNT($D$6:D13)/$B$4*$B$1</f>
        <v>8</v>
      </c>
      <c r="B13" s="3">
        <f>COUNT($C$6:C13)</f>
        <v>8</v>
      </c>
      <c r="C13" s="3">
        <f>'xxMODELO DE 8o. GRADO'!C13</f>
        <v>10.96</v>
      </c>
      <c r="D13" s="4">
        <f>'xxMODELO DE 8o. GRADO'!D13</f>
        <v>10.96</v>
      </c>
      <c r="E13" s="43">
        <f>'xxMODELO DE 8o. GRADO'!E13</f>
        <v>260.37</v>
      </c>
      <c r="F13" s="20" t="e">
        <f t="shared" ca="1" si="13"/>
        <v>#NAME?</v>
      </c>
      <c r="G13" s="20" t="e">
        <f t="shared" ca="1" si="14"/>
        <v>#NAME?</v>
      </c>
      <c r="H13" s="20" t="e">
        <f t="shared" ca="1" si="15"/>
        <v>#NAME?</v>
      </c>
      <c r="I13" s="20" t="e">
        <f t="shared" ca="1" si="16"/>
        <v>#NAME?</v>
      </c>
      <c r="J13" s="20" t="e">
        <f t="shared" ca="1" si="17"/>
        <v>#NAME?</v>
      </c>
      <c r="K13" s="20" t="e">
        <f t="shared" ca="1" si="18"/>
        <v>#NAME?</v>
      </c>
      <c r="L13" s="20" t="e">
        <f t="shared" ca="1" si="19"/>
        <v>#NAME?</v>
      </c>
      <c r="M13" s="20" t="e">
        <f t="shared" ca="1" si="20"/>
        <v>#NAME?</v>
      </c>
      <c r="N13" s="20" t="e">
        <f t="shared" ca="1" si="21"/>
        <v>#NAME?</v>
      </c>
      <c r="P13" s="21">
        <f t="shared" si="22"/>
        <v>5.2070287389914481E+18</v>
      </c>
      <c r="Q13" s="21">
        <f t="shared" si="22"/>
        <v>4.750938630466649E+17</v>
      </c>
      <c r="R13" s="21">
        <f t="shared" si="22"/>
        <v>4.3347980204987672E+16</v>
      </c>
      <c r="S13" s="21">
        <f t="shared" si="22"/>
        <v>3955107682936831.5</v>
      </c>
      <c r="T13" s="21">
        <f t="shared" si="22"/>
        <v>360867489319053.94</v>
      </c>
      <c r="U13" s="21">
        <f t="shared" si="22"/>
        <v>32925865813782.293</v>
      </c>
      <c r="V13" s="21">
        <f t="shared" si="22"/>
        <v>3004184837023.9316</v>
      </c>
      <c r="W13" s="21">
        <f t="shared" si="22"/>
        <v>274104455932.84045</v>
      </c>
      <c r="X13" s="21">
        <f t="shared" si="22"/>
        <v>25009530650.806606</v>
      </c>
      <c r="Y13" s="21">
        <f t="shared" si="22"/>
        <v>2281891482.7378292</v>
      </c>
      <c r="Z13" s="21">
        <f t="shared" si="23"/>
        <v>208201777.62206468</v>
      </c>
      <c r="AA13" s="21">
        <f t="shared" si="23"/>
        <v>18996512.556757726</v>
      </c>
      <c r="AB13" s="21">
        <f t="shared" si="23"/>
        <v>1733258.4449596463</v>
      </c>
      <c r="AC13" s="21">
        <f t="shared" si="23"/>
        <v>158144.01870069766</v>
      </c>
      <c r="AD13" s="21">
        <f t="shared" si="23"/>
        <v>14429.198786560004</v>
      </c>
      <c r="AE13" s="21">
        <f t="shared" si="23"/>
        <v>1316.5327360000003</v>
      </c>
      <c r="AF13" s="21">
        <f t="shared" si="23"/>
        <v>120.12160000000002</v>
      </c>
      <c r="AG13" s="32">
        <f t="shared" si="41"/>
        <v>10.96</v>
      </c>
      <c r="AH13" s="21">
        <f t="shared" si="24"/>
        <v>1</v>
      </c>
      <c r="AI13" s="22"/>
      <c r="AJ13" s="3">
        <f t="shared" si="25"/>
        <v>594136085360.44861</v>
      </c>
      <c r="AK13" s="3">
        <f t="shared" si="25"/>
        <v>54209496839.456978</v>
      </c>
      <c r="AL13" s="3">
        <f t="shared" si="25"/>
        <v>4946121974.4030094</v>
      </c>
      <c r="AM13" s="3">
        <f t="shared" si="25"/>
        <v>451288501.31414312</v>
      </c>
      <c r="AN13" s="3">
        <f t="shared" si="25"/>
        <v>41175958.149100654</v>
      </c>
      <c r="AO13" s="3">
        <f t="shared" si="25"/>
        <v>3756930.4880566285</v>
      </c>
      <c r="AP13" s="3">
        <f t="shared" si="25"/>
        <v>342785.6284723201</v>
      </c>
      <c r="AQ13" s="3">
        <f t="shared" si="25"/>
        <v>31276.060992000006</v>
      </c>
      <c r="AR13" s="3">
        <f t="shared" si="25"/>
        <v>2853.6552000000001</v>
      </c>
      <c r="AS13" s="3">
        <f t="shared" si="26"/>
        <v>260.37</v>
      </c>
      <c r="GS13" s="3" t="e">
        <f t="shared" ca="1" si="27"/>
        <v>#NAME?</v>
      </c>
      <c r="GT13" s="3" t="e">
        <f t="shared" ca="1" si="28"/>
        <v>#NAME?</v>
      </c>
      <c r="GU13" s="3" t="e">
        <f t="shared" ca="1" si="29"/>
        <v>#NAME?</v>
      </c>
      <c r="GV13" s="3" t="e">
        <f t="shared" ca="1" si="30"/>
        <v>#NAME?</v>
      </c>
      <c r="GW13" s="3" t="e">
        <f t="shared" ca="1" si="31"/>
        <v>#NAME?</v>
      </c>
      <c r="GX13" s="3" t="e">
        <f t="shared" ca="1" si="32"/>
        <v>#NAME?</v>
      </c>
      <c r="GY13" s="3" t="e">
        <f t="shared" ca="1" si="33"/>
        <v>#NAME?</v>
      </c>
      <c r="GZ13" s="3" t="e">
        <f t="shared" ca="1" si="34"/>
        <v>#NAME?</v>
      </c>
      <c r="HA13" s="3" t="e">
        <f t="shared" ca="1" si="35"/>
        <v>#NAME?</v>
      </c>
      <c r="HB13" s="3">
        <f t="shared" si="42"/>
        <v>4161.3788265625026</v>
      </c>
      <c r="HD13" s="17">
        <f>$D$13</f>
        <v>10.96</v>
      </c>
      <c r="HE13" s="23" t="e">
        <f t="shared" ca="1" si="36"/>
        <v>#NAME?</v>
      </c>
      <c r="HF13" s="23" t="e">
        <f t="shared" ca="1" si="36"/>
        <v>#NAME?</v>
      </c>
      <c r="HG13" s="23" t="e">
        <f t="shared" ca="1" si="36"/>
        <v>#NAME?</v>
      </c>
      <c r="HH13" s="23" t="e">
        <f t="shared" ca="1" si="36"/>
        <v>#NAME?</v>
      </c>
      <c r="HI13" s="23" t="e">
        <f t="shared" ca="1" si="36"/>
        <v>#NAME?</v>
      </c>
      <c r="HJ13" s="23" t="e">
        <f t="shared" ca="1" si="36"/>
        <v>#NAME?</v>
      </c>
      <c r="HK13" s="23" t="e">
        <f t="shared" ca="1" si="36"/>
        <v>#NAME?</v>
      </c>
      <c r="HL13" s="23" t="e">
        <f t="shared" ca="1" si="36"/>
        <v>#NAME?</v>
      </c>
      <c r="HM13" s="23" t="e">
        <f t="shared" ca="1" si="36"/>
        <v>#NAME?</v>
      </c>
      <c r="HO13" s="17">
        <f>$D$13</f>
        <v>10.96</v>
      </c>
      <c r="HP13" s="24" t="e">
        <f t="shared" ca="1" si="43"/>
        <v>#NAME?</v>
      </c>
      <c r="HQ13" s="24" t="e">
        <f t="shared" ca="1" si="44"/>
        <v>#NAME?</v>
      </c>
      <c r="HR13" s="24" t="e">
        <f t="shared" ca="1" si="45"/>
        <v>#NAME?</v>
      </c>
      <c r="HS13" s="24" t="e">
        <f t="shared" ca="1" si="46"/>
        <v>#NAME?</v>
      </c>
      <c r="HT13" s="24" t="e">
        <f t="shared" ca="1" si="47"/>
        <v>#NAME?</v>
      </c>
      <c r="HU13" s="24" t="e">
        <f t="shared" ca="1" si="48"/>
        <v>#NAME?</v>
      </c>
      <c r="HV13" s="24" t="e">
        <f t="shared" ca="1" si="49"/>
        <v>#NAME?</v>
      </c>
      <c r="HW13" s="24" t="e">
        <f t="shared" ca="1" si="50"/>
        <v>#NAME?</v>
      </c>
      <c r="HX13" s="24" t="e">
        <f t="shared" ca="1" si="51"/>
        <v>#NAME?</v>
      </c>
      <c r="HZ13" s="17">
        <f>$D$13</f>
        <v>10.96</v>
      </c>
      <c r="IA13" s="24" t="e">
        <f t="shared" ref="IA13:II13" ca="1" si="54">IF(OR(ABS(F23-$E$13)&gt;$IA$4*(HP13/SUMIFS($HP13:$HX13,$HP13:$HX13,"&gt;=0",$HP13:$HX13,"&lt;=1")+F$4/SUMIFS($F$4:$N$4,$F$4:$N$4,"&gt;=0",$F$4:$N$4,"&lt;=1")),F23&lt;0),0,F$4/SUMIFS($F$4:$N$4,$F$4:$N$4,"&gt;=0",$F$4:$N$4,"&lt;=1"))</f>
        <v>#NAME?</v>
      </c>
      <c r="IB13" s="24" t="e">
        <f t="shared" ca="1" si="54"/>
        <v>#NAME?</v>
      </c>
      <c r="IC13" s="24" t="e">
        <f t="shared" ca="1" si="54"/>
        <v>#NAME?</v>
      </c>
      <c r="ID13" s="24" t="e">
        <f t="shared" ca="1" si="54"/>
        <v>#NAME?</v>
      </c>
      <c r="IE13" s="24" t="e">
        <f t="shared" ca="1" si="54"/>
        <v>#NAME?</v>
      </c>
      <c r="IF13" s="24" t="e">
        <f t="shared" ca="1" si="54"/>
        <v>#NAME?</v>
      </c>
      <c r="IG13" s="24" t="e">
        <f t="shared" ca="1" si="54"/>
        <v>#NAME?</v>
      </c>
      <c r="IH13" s="24" t="e">
        <f t="shared" ca="1" si="54"/>
        <v>#NAME?</v>
      </c>
      <c r="II13" s="24" t="e">
        <f t="shared" ca="1" si="54"/>
        <v>#NAME?</v>
      </c>
      <c r="IK13" s="17">
        <f>$D$13</f>
        <v>10.96</v>
      </c>
      <c r="IL13" s="24" t="e">
        <f t="shared" ca="1" si="52"/>
        <v>#NAME?</v>
      </c>
      <c r="IM13" s="24" t="e">
        <f t="shared" ca="1" si="38"/>
        <v>#NAME?</v>
      </c>
      <c r="IN13" s="24" t="e">
        <f t="shared" ca="1" si="38"/>
        <v>#NAME?</v>
      </c>
      <c r="IO13" s="24" t="e">
        <f t="shared" ca="1" si="38"/>
        <v>#NAME?</v>
      </c>
      <c r="IP13" s="24" t="e">
        <f t="shared" ca="1" si="38"/>
        <v>#NAME?</v>
      </c>
      <c r="IQ13" s="24" t="e">
        <f t="shared" ca="1" si="38"/>
        <v>#NAME?</v>
      </c>
      <c r="IR13" s="24" t="e">
        <f t="shared" ca="1" si="38"/>
        <v>#NAME?</v>
      </c>
      <c r="IS13" s="24" t="e">
        <f t="shared" ca="1" si="38"/>
        <v>#NAME?</v>
      </c>
      <c r="IT13" s="24" t="e">
        <f t="shared" ca="1" si="38"/>
        <v>#NAME?</v>
      </c>
      <c r="IV13" s="17">
        <f>$D$13</f>
        <v>10.96</v>
      </c>
      <c r="IW13" s="24">
        <f t="shared" ca="1" si="53"/>
        <v>0</v>
      </c>
      <c r="IX13" s="24">
        <f t="shared" ca="1" si="39"/>
        <v>0</v>
      </c>
      <c r="IY13" s="24">
        <f t="shared" ca="1" si="39"/>
        <v>0</v>
      </c>
      <c r="IZ13" s="24">
        <f t="shared" ca="1" si="39"/>
        <v>0</v>
      </c>
      <c r="JA13" s="24">
        <f t="shared" ca="1" si="39"/>
        <v>0</v>
      </c>
      <c r="JB13" s="24">
        <f t="shared" ca="1" si="39"/>
        <v>0</v>
      </c>
      <c r="JC13" s="24">
        <f t="shared" ca="1" si="39"/>
        <v>0</v>
      </c>
      <c r="JD13" s="24">
        <f t="shared" ca="1" si="39"/>
        <v>0</v>
      </c>
      <c r="JE13" s="24">
        <f t="shared" ca="1" si="39"/>
        <v>0</v>
      </c>
    </row>
    <row r="14" spans="1:265">
      <c r="A14" s="24" t="e">
        <f ca="1">IFERROR(MEDIAN(IF(AND(55%&lt;=$F$2,$F$2&lt;=100%),F2,IF(AND(55%&lt;=$G$2,$G$2&lt;=100%),G2,IF(AND(55%&lt;=$H$2,$H$2&lt;=100%),H2,IF(AND(55%&lt;=$I$2,$I$2&lt;=100%),I2,IF(AND(55%&lt;=$J$2,$J$2&lt;=100%),J2,IF(AND(55%&lt;=$K$2,$K$2&lt;=100%),K2,IF(AND(55%&lt;=$L$2,$L$2&lt;=100%),L2,IF(AND(55%&lt;=$M$2,$M$2&lt;=100%),M2,IF(AND(55%&lt;=$N$2,$N$2&lt;=100%),N2,F2)))))))))),MEDIAN(F2:L2))</f>
        <v>#NAME?</v>
      </c>
      <c r="C14" s="3">
        <f>'xxMODELO DE 8o. GRADO'!C14</f>
        <v>13.19</v>
      </c>
      <c r="D14" s="26">
        <f>D13+1</f>
        <v>11.96</v>
      </c>
      <c r="E14" s="60" t="e">
        <f ca="1">IFERROR(MEDIAN(IF(AND(55%&lt;=$F$2,$F$2&lt;=100%),F14,IF(AND(55%&lt;=$G$2,$G$2&lt;=100%),G14,IF(AND(55%&lt;=$H$2,$H$2&lt;=100%),H14,IF(AND(55%&lt;=$I$2,$I$2&lt;=100%),I14,IF(AND(55%&lt;=$J$2,$J$2&lt;=100%),J14,IF(AND(55%&lt;=$K$2,$K$2&lt;=100%),K14,IF(AND(55%&lt;=$L$2,$L$2&lt;=100%),L14,IF(AND(55%&lt;=$M$2,$M$2&lt;=100%),M14,IF(AND(55%&lt;=$N$2,$N$2&lt;=100%),N14,F14)))))))))),MEDIAN(F14:L14))</f>
        <v>#NAME?</v>
      </c>
      <c r="F14" s="28" t="e">
        <f t="shared" ca="1" si="13"/>
        <v>#NAME?</v>
      </c>
      <c r="G14" s="28" t="e">
        <f t="shared" ca="1" si="14"/>
        <v>#NAME?</v>
      </c>
      <c r="H14" s="28" t="e">
        <f t="shared" ca="1" si="15"/>
        <v>#NAME?</v>
      </c>
      <c r="I14" s="28" t="e">
        <f t="shared" ca="1" si="16"/>
        <v>#NAME?</v>
      </c>
      <c r="J14" s="28" t="e">
        <f t="shared" ca="1" si="17"/>
        <v>#NAME?</v>
      </c>
      <c r="K14" s="28" t="e">
        <f t="shared" ca="1" si="18"/>
        <v>#NAME?</v>
      </c>
      <c r="L14" s="28" t="e">
        <f t="shared" ca="1" si="19"/>
        <v>#NAME?</v>
      </c>
      <c r="M14" s="28" t="e">
        <f t="shared" ca="1" si="20"/>
        <v>#NAME?</v>
      </c>
      <c r="N14" s="28" t="e">
        <f t="shared" ca="1" si="21"/>
        <v>#NAME?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E14" s="22"/>
      <c r="AF14" s="22"/>
    </row>
    <row r="15" spans="1:265">
      <c r="A15" s="24" t="e">
        <f ca="1">A14-$D$1</f>
        <v>#NAME?</v>
      </c>
      <c r="C15" s="3">
        <f>'xxMODELO DE 8o. GRADO'!C15</f>
        <v>14.19</v>
      </c>
      <c r="D15" s="26">
        <f t="shared" ref="D15:D40" si="55">D14+1</f>
        <v>12.96</v>
      </c>
      <c r="E15" s="60" t="e">
        <f t="shared" ref="E15:E40" ca="1" si="56">IFERROR(MEDIAN(IF(AND(55%&lt;=$F$2,$F$2&lt;=100%),F15,IF(AND(55%&lt;=$G$2,$G$2&lt;=100%),G15,IF(AND(55%&lt;=$H$2,$H$2&lt;=100%),H15,IF(AND(55%&lt;=$I$2,$I$2&lt;=100%),I15,IF(AND(55%&lt;=$J$2,$J$2&lt;=100%),J15,IF(AND(55%&lt;=$K$2,$K$2&lt;=100%),K15,IF(AND(55%&lt;=$L$2,$L$2&lt;=100%),L15,IF(AND(55%&lt;=$M$2,$M$2&lt;=100%),M15,IF(AND(55%&lt;=$N$2,$N$2&lt;=100%),N15,F15)))))))))),MEDIAN(F15:L15))</f>
        <v>#NAME?</v>
      </c>
      <c r="F15" s="28" t="e">
        <f t="shared" ca="1" si="13"/>
        <v>#NAME?</v>
      </c>
      <c r="G15" s="28" t="e">
        <f t="shared" ca="1" si="14"/>
        <v>#NAME?</v>
      </c>
      <c r="H15" s="28" t="e">
        <f t="shared" ca="1" si="15"/>
        <v>#NAME?</v>
      </c>
      <c r="I15" s="28" t="e">
        <f t="shared" ca="1" si="16"/>
        <v>#NAME?</v>
      </c>
      <c r="J15" s="28" t="e">
        <f t="shared" ca="1" si="17"/>
        <v>#NAME?</v>
      </c>
      <c r="K15" s="28" t="e">
        <f t="shared" ca="1" si="18"/>
        <v>#NAME?</v>
      </c>
      <c r="L15" s="28" t="e">
        <f t="shared" ca="1" si="19"/>
        <v>#NAME?</v>
      </c>
      <c r="M15" s="28" t="e">
        <f t="shared" ca="1" si="20"/>
        <v>#NAME?</v>
      </c>
      <c r="N15" s="28" t="e">
        <f t="shared" ca="1" si="21"/>
        <v>#NAME?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 t="e">
        <f t="shared" ref="A16:A40" ca="1" si="57">A15-$D$1</f>
        <v>#NAME?</v>
      </c>
      <c r="C16" s="3">
        <f>'xxMODELO DE 8o. GRADO'!C16</f>
        <v>15.19</v>
      </c>
      <c r="D16" s="26">
        <f t="shared" si="55"/>
        <v>13.96</v>
      </c>
      <c r="E16" s="60" t="e">
        <f t="shared" ca="1" si="56"/>
        <v>#NAME?</v>
      </c>
      <c r="F16" s="28" t="e">
        <f t="shared" ca="1" si="13"/>
        <v>#NAME?</v>
      </c>
      <c r="G16" s="28" t="e">
        <f t="shared" ca="1" si="14"/>
        <v>#NAME?</v>
      </c>
      <c r="H16" s="28" t="e">
        <f t="shared" ca="1" si="15"/>
        <v>#NAME?</v>
      </c>
      <c r="I16" s="28" t="e">
        <f t="shared" ca="1" si="16"/>
        <v>#NAME?</v>
      </c>
      <c r="J16" s="28" t="e">
        <f t="shared" ca="1" si="17"/>
        <v>#NAME?</v>
      </c>
      <c r="K16" s="28" t="e">
        <f t="shared" ca="1" si="18"/>
        <v>#NAME?</v>
      </c>
      <c r="L16" s="28" t="e">
        <f t="shared" ca="1" si="19"/>
        <v>#NAME?</v>
      </c>
      <c r="M16" s="28" t="e">
        <f t="shared" ca="1" si="20"/>
        <v>#NAME?</v>
      </c>
      <c r="N16" s="28" t="e">
        <f t="shared" ca="1" si="21"/>
        <v>#NAME?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177">
      <c r="A17" s="24" t="e">
        <f t="shared" ca="1" si="57"/>
        <v>#NAME?</v>
      </c>
      <c r="C17" s="3">
        <f>'xxMODELO DE 8o. GRADO'!C17</f>
        <v>16.189999999999998</v>
      </c>
      <c r="D17" s="26">
        <f t="shared" si="55"/>
        <v>14.96</v>
      </c>
      <c r="E17" s="60" t="e">
        <f t="shared" ca="1" si="56"/>
        <v>#NAME?</v>
      </c>
      <c r="F17" s="28" t="e">
        <f t="shared" ca="1" si="13"/>
        <v>#NAME?</v>
      </c>
      <c r="G17" s="28" t="e">
        <f t="shared" ca="1" si="14"/>
        <v>#NAME?</v>
      </c>
      <c r="H17" s="28" t="e">
        <f t="shared" ca="1" si="15"/>
        <v>#NAME?</v>
      </c>
      <c r="I17" s="28" t="e">
        <f t="shared" ca="1" si="16"/>
        <v>#NAME?</v>
      </c>
      <c r="J17" s="28" t="e">
        <f t="shared" ca="1" si="17"/>
        <v>#NAME?</v>
      </c>
      <c r="K17" s="28" t="e">
        <f t="shared" ca="1" si="18"/>
        <v>#NAME?</v>
      </c>
      <c r="L17" s="28" t="e">
        <f t="shared" ca="1" si="19"/>
        <v>#NAME?</v>
      </c>
      <c r="M17" s="28" t="e">
        <f t="shared" ca="1" si="20"/>
        <v>#NAME?</v>
      </c>
      <c r="N17" s="28" t="e">
        <f t="shared" ca="1" si="21"/>
        <v>#NAME?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FU17" s="3" t="e">
        <f ca="1">EW4/BB4</f>
        <v>#NAME?</v>
      </c>
    </row>
    <row r="18" spans="1:177">
      <c r="A18" s="24" t="e">
        <f t="shared" ca="1" si="57"/>
        <v>#NAME?</v>
      </c>
      <c r="C18" s="3">
        <f>'xxMODELO DE 8o. GRADO'!C18</f>
        <v>17.189999999999998</v>
      </c>
      <c r="D18" s="26">
        <f t="shared" si="55"/>
        <v>15.96</v>
      </c>
      <c r="E18" s="60" t="e">
        <f t="shared" ca="1" si="56"/>
        <v>#NAME?</v>
      </c>
      <c r="F18" s="28" t="e">
        <f t="shared" ca="1" si="13"/>
        <v>#NAME?</v>
      </c>
      <c r="G18" s="28" t="e">
        <f t="shared" ca="1" si="14"/>
        <v>#NAME?</v>
      </c>
      <c r="H18" s="28" t="e">
        <f t="shared" ca="1" si="15"/>
        <v>#NAME?</v>
      </c>
      <c r="I18" s="28" t="e">
        <f t="shared" ca="1" si="16"/>
        <v>#NAME?</v>
      </c>
      <c r="J18" s="28" t="e">
        <f t="shared" ca="1" si="17"/>
        <v>#NAME?</v>
      </c>
      <c r="K18" s="28" t="e">
        <f t="shared" ca="1" si="18"/>
        <v>#NAME?</v>
      </c>
      <c r="L18" s="28" t="e">
        <f t="shared" ca="1" si="19"/>
        <v>#NAME?</v>
      </c>
      <c r="M18" s="28" t="e">
        <f t="shared" ca="1" si="20"/>
        <v>#NAME?</v>
      </c>
      <c r="N18" s="28" t="e">
        <f t="shared" ca="1" si="21"/>
        <v>#NAME?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177">
      <c r="A19" s="24" t="e">
        <f t="shared" ca="1" si="57"/>
        <v>#NAME?</v>
      </c>
      <c r="C19" s="3">
        <f>'xxMODELO DE 8o. GRADO'!C19</f>
        <v>18.189999999999998</v>
      </c>
      <c r="D19" s="26">
        <f t="shared" si="55"/>
        <v>16.96</v>
      </c>
      <c r="E19" s="60" t="e">
        <f t="shared" ca="1" si="56"/>
        <v>#NAME?</v>
      </c>
      <c r="F19" s="28" t="e">
        <f t="shared" ca="1" si="13"/>
        <v>#NAME?</v>
      </c>
      <c r="G19" s="28" t="e">
        <f t="shared" ca="1" si="14"/>
        <v>#NAME?</v>
      </c>
      <c r="H19" s="28" t="e">
        <f t="shared" ca="1" si="15"/>
        <v>#NAME?</v>
      </c>
      <c r="I19" s="28" t="e">
        <f t="shared" ca="1" si="16"/>
        <v>#NAME?</v>
      </c>
      <c r="J19" s="28" t="e">
        <f t="shared" ca="1" si="17"/>
        <v>#NAME?</v>
      </c>
      <c r="K19" s="28" t="e">
        <f t="shared" ca="1" si="18"/>
        <v>#NAME?</v>
      </c>
      <c r="L19" s="28" t="e">
        <f t="shared" ca="1" si="19"/>
        <v>#NAME?</v>
      </c>
      <c r="M19" s="28" t="e">
        <f t="shared" ca="1" si="20"/>
        <v>#NAME?</v>
      </c>
      <c r="N19" s="28" t="e">
        <f t="shared" ca="1" si="21"/>
        <v>#NAME?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177">
      <c r="A20" s="24" t="e">
        <f t="shared" ca="1" si="57"/>
        <v>#NAME?</v>
      </c>
      <c r="C20" s="3">
        <f t="shared" ref="C20:C40" si="58">C19+1</f>
        <v>19.189999999999998</v>
      </c>
      <c r="D20" s="26">
        <f t="shared" si="55"/>
        <v>17.96</v>
      </c>
      <c r="E20" s="60" t="e">
        <f t="shared" ca="1" si="56"/>
        <v>#NAME?</v>
      </c>
      <c r="F20" s="28" t="e">
        <f t="shared" ca="1" si="13"/>
        <v>#NAME?</v>
      </c>
      <c r="G20" s="28" t="e">
        <f t="shared" ca="1" si="14"/>
        <v>#NAME?</v>
      </c>
      <c r="H20" s="28" t="e">
        <f t="shared" ca="1" si="15"/>
        <v>#NAME?</v>
      </c>
      <c r="I20" s="28" t="e">
        <f t="shared" ca="1" si="16"/>
        <v>#NAME?</v>
      </c>
      <c r="J20" s="28" t="e">
        <f t="shared" ca="1" si="17"/>
        <v>#NAME?</v>
      </c>
      <c r="K20" s="28" t="e">
        <f t="shared" ca="1" si="18"/>
        <v>#NAME?</v>
      </c>
      <c r="L20" s="28" t="e">
        <f t="shared" ca="1" si="19"/>
        <v>#NAME?</v>
      </c>
      <c r="M20" s="28" t="e">
        <f t="shared" ca="1" si="20"/>
        <v>#NAME?</v>
      </c>
      <c r="N20" s="28" t="e">
        <f t="shared" ca="1" si="21"/>
        <v>#NAME?</v>
      </c>
      <c r="O20" s="29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4"/>
    </row>
    <row r="21" spans="1:177">
      <c r="A21" s="24" t="e">
        <f t="shared" ca="1" si="57"/>
        <v>#NAME?</v>
      </c>
      <c r="C21" s="3">
        <f t="shared" si="58"/>
        <v>20.189999999999998</v>
      </c>
      <c r="D21" s="26">
        <f t="shared" si="55"/>
        <v>18.96</v>
      </c>
      <c r="E21" s="60" t="e">
        <f t="shared" ca="1" si="56"/>
        <v>#NAME?</v>
      </c>
      <c r="F21" s="28" t="e">
        <f t="shared" ca="1" si="13"/>
        <v>#NAME?</v>
      </c>
      <c r="G21" s="28" t="e">
        <f t="shared" ca="1" si="14"/>
        <v>#NAME?</v>
      </c>
      <c r="H21" s="28" t="e">
        <f t="shared" ca="1" si="15"/>
        <v>#NAME?</v>
      </c>
      <c r="I21" s="28" t="e">
        <f t="shared" ca="1" si="16"/>
        <v>#NAME?</v>
      </c>
      <c r="J21" s="28" t="e">
        <f t="shared" ca="1" si="17"/>
        <v>#NAME?</v>
      </c>
      <c r="K21" s="28" t="e">
        <f t="shared" ca="1" si="18"/>
        <v>#NAME?</v>
      </c>
      <c r="L21" s="28" t="e">
        <f t="shared" ca="1" si="19"/>
        <v>#NAME?</v>
      </c>
      <c r="M21" s="28" t="e">
        <f t="shared" ca="1" si="20"/>
        <v>#NAME?</v>
      </c>
      <c r="N21" s="28" t="e">
        <f t="shared" ca="1" si="21"/>
        <v>#NAME?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177">
      <c r="A22" s="24" t="e">
        <f t="shared" ca="1" si="57"/>
        <v>#NAME?</v>
      </c>
      <c r="C22" s="3">
        <f t="shared" si="58"/>
        <v>21.189999999999998</v>
      </c>
      <c r="D22" s="26">
        <f t="shared" si="55"/>
        <v>19.96</v>
      </c>
      <c r="E22" s="60" t="e">
        <f t="shared" ca="1" si="56"/>
        <v>#NAME?</v>
      </c>
      <c r="F22" s="28" t="e">
        <f t="shared" ca="1" si="13"/>
        <v>#NAME?</v>
      </c>
      <c r="G22" s="28" t="e">
        <f t="shared" ca="1" si="14"/>
        <v>#NAME?</v>
      </c>
      <c r="H22" s="28" t="e">
        <f t="shared" ca="1" si="15"/>
        <v>#NAME?</v>
      </c>
      <c r="I22" s="28" t="e">
        <f t="shared" ca="1" si="16"/>
        <v>#NAME?</v>
      </c>
      <c r="J22" s="28" t="e">
        <f t="shared" ca="1" si="17"/>
        <v>#NAME?</v>
      </c>
      <c r="K22" s="28" t="e">
        <f t="shared" ca="1" si="18"/>
        <v>#NAME?</v>
      </c>
      <c r="L22" s="28" t="e">
        <f t="shared" ca="1" si="19"/>
        <v>#NAME?</v>
      </c>
      <c r="M22" s="28" t="e">
        <f t="shared" ca="1" si="20"/>
        <v>#NAME?</v>
      </c>
      <c r="N22" s="28" t="e">
        <f t="shared" ca="1" si="21"/>
        <v>#NAME?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177">
      <c r="A23" s="24" t="e">
        <f t="shared" ca="1" si="57"/>
        <v>#NAME?</v>
      </c>
      <c r="C23" s="3">
        <f t="shared" si="58"/>
        <v>22.189999999999998</v>
      </c>
      <c r="D23" s="26">
        <f t="shared" si="55"/>
        <v>20.96</v>
      </c>
      <c r="E23" s="60" t="e">
        <f t="shared" ca="1" si="56"/>
        <v>#NAME?</v>
      </c>
      <c r="F23" s="28" t="e">
        <f t="shared" ca="1" si="13"/>
        <v>#NAME?</v>
      </c>
      <c r="G23" s="28" t="e">
        <f t="shared" ca="1" si="14"/>
        <v>#NAME?</v>
      </c>
      <c r="H23" s="28" t="e">
        <f t="shared" ca="1" si="15"/>
        <v>#NAME?</v>
      </c>
      <c r="I23" s="28" t="e">
        <f t="shared" ca="1" si="16"/>
        <v>#NAME?</v>
      </c>
      <c r="J23" s="28" t="e">
        <f t="shared" ca="1" si="17"/>
        <v>#NAME?</v>
      </c>
      <c r="K23" s="28" t="e">
        <f t="shared" ca="1" si="18"/>
        <v>#NAME?</v>
      </c>
      <c r="L23" s="28" t="e">
        <f t="shared" ca="1" si="19"/>
        <v>#NAME?</v>
      </c>
      <c r="M23" s="28" t="e">
        <f t="shared" ca="1" si="20"/>
        <v>#NAME?</v>
      </c>
      <c r="N23" s="28" t="e">
        <f t="shared" ca="1" si="21"/>
        <v>#NAME?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177">
      <c r="A24" s="24" t="e">
        <f t="shared" ca="1" si="57"/>
        <v>#NAME?</v>
      </c>
      <c r="C24" s="3">
        <f t="shared" si="58"/>
        <v>23.189999999999998</v>
      </c>
      <c r="D24" s="26">
        <f t="shared" si="55"/>
        <v>21.96</v>
      </c>
      <c r="E24" s="60" t="e">
        <f t="shared" ca="1" si="56"/>
        <v>#NAME?</v>
      </c>
      <c r="F24" s="28" t="e">
        <f t="shared" ca="1" si="13"/>
        <v>#NAME?</v>
      </c>
      <c r="G24" s="28" t="e">
        <f t="shared" ca="1" si="14"/>
        <v>#NAME?</v>
      </c>
      <c r="H24" s="28" t="e">
        <f t="shared" ca="1" si="15"/>
        <v>#NAME?</v>
      </c>
      <c r="I24" s="28" t="e">
        <f t="shared" ca="1" si="16"/>
        <v>#NAME?</v>
      </c>
      <c r="J24" s="28" t="e">
        <f t="shared" ca="1" si="17"/>
        <v>#NAME?</v>
      </c>
      <c r="K24" s="28" t="e">
        <f t="shared" ca="1" si="18"/>
        <v>#NAME?</v>
      </c>
      <c r="L24" s="28" t="e">
        <f t="shared" ca="1" si="19"/>
        <v>#NAME?</v>
      </c>
      <c r="M24" s="28" t="e">
        <f t="shared" ca="1" si="20"/>
        <v>#NAME?</v>
      </c>
      <c r="N24" s="28" t="e">
        <f t="shared" ca="1" si="21"/>
        <v>#NAME?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FQ24" s="6"/>
    </row>
    <row r="25" spans="1:177">
      <c r="A25" s="24" t="e">
        <f t="shared" ca="1" si="57"/>
        <v>#NAME?</v>
      </c>
      <c r="C25" s="3">
        <f t="shared" si="58"/>
        <v>24.189999999999998</v>
      </c>
      <c r="D25" s="26">
        <f t="shared" si="55"/>
        <v>22.96</v>
      </c>
      <c r="E25" s="60" t="e">
        <f t="shared" ca="1" si="56"/>
        <v>#NAME?</v>
      </c>
      <c r="F25" s="28" t="e">
        <f t="shared" ca="1" si="13"/>
        <v>#NAME?</v>
      </c>
      <c r="G25" s="28" t="e">
        <f t="shared" ca="1" si="14"/>
        <v>#NAME?</v>
      </c>
      <c r="H25" s="28" t="e">
        <f t="shared" ca="1" si="15"/>
        <v>#NAME?</v>
      </c>
      <c r="I25" s="28" t="e">
        <f t="shared" ca="1" si="16"/>
        <v>#NAME?</v>
      </c>
      <c r="J25" s="28" t="e">
        <f t="shared" ca="1" si="17"/>
        <v>#NAME?</v>
      </c>
      <c r="K25" s="28" t="e">
        <f t="shared" ca="1" si="18"/>
        <v>#NAME?</v>
      </c>
      <c r="L25" s="28" t="e">
        <f t="shared" ca="1" si="19"/>
        <v>#NAME?</v>
      </c>
      <c r="M25" s="28" t="e">
        <f t="shared" ca="1" si="20"/>
        <v>#NAME?</v>
      </c>
      <c r="N25" s="28" t="e">
        <f t="shared" ca="1" si="21"/>
        <v>#NAME?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177">
      <c r="A26" s="24" t="e">
        <f t="shared" ca="1" si="57"/>
        <v>#NAME?</v>
      </c>
      <c r="C26" s="3">
        <f t="shared" si="58"/>
        <v>25.189999999999998</v>
      </c>
      <c r="D26" s="26">
        <f t="shared" si="55"/>
        <v>23.96</v>
      </c>
      <c r="E26" s="60" t="e">
        <f t="shared" ca="1" si="56"/>
        <v>#NAME?</v>
      </c>
      <c r="F26" s="28" t="e">
        <f t="shared" ca="1" si="13"/>
        <v>#NAME?</v>
      </c>
      <c r="G26" s="28" t="e">
        <f t="shared" ca="1" si="14"/>
        <v>#NAME?</v>
      </c>
      <c r="H26" s="28" t="e">
        <f t="shared" ca="1" si="15"/>
        <v>#NAME?</v>
      </c>
      <c r="I26" s="28" t="e">
        <f t="shared" ca="1" si="16"/>
        <v>#NAME?</v>
      </c>
      <c r="J26" s="28" t="e">
        <f t="shared" ca="1" si="17"/>
        <v>#NAME?</v>
      </c>
      <c r="K26" s="28" t="e">
        <f t="shared" ca="1" si="18"/>
        <v>#NAME?</v>
      </c>
      <c r="L26" s="28" t="e">
        <f t="shared" ca="1" si="19"/>
        <v>#NAME?</v>
      </c>
      <c r="M26" s="28" t="e">
        <f t="shared" ca="1" si="20"/>
        <v>#NAME?</v>
      </c>
      <c r="N26" s="28" t="e">
        <f t="shared" ca="1" si="21"/>
        <v>#NAME?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177">
      <c r="A27" s="24" t="e">
        <f t="shared" ca="1" si="57"/>
        <v>#NAME?</v>
      </c>
      <c r="C27" s="3">
        <f t="shared" si="58"/>
        <v>26.189999999999998</v>
      </c>
      <c r="D27" s="26">
        <f t="shared" si="55"/>
        <v>24.96</v>
      </c>
      <c r="E27" s="60" t="e">
        <f t="shared" ca="1" si="56"/>
        <v>#NAME?</v>
      </c>
      <c r="F27" s="28" t="e">
        <f t="shared" ca="1" si="13"/>
        <v>#NAME?</v>
      </c>
      <c r="G27" s="28" t="e">
        <f t="shared" ca="1" si="14"/>
        <v>#NAME?</v>
      </c>
      <c r="H27" s="28" t="e">
        <f t="shared" ca="1" si="15"/>
        <v>#NAME?</v>
      </c>
      <c r="I27" s="28" t="e">
        <f t="shared" ca="1" si="16"/>
        <v>#NAME?</v>
      </c>
      <c r="J27" s="28" t="e">
        <f t="shared" ca="1" si="17"/>
        <v>#NAME?</v>
      </c>
      <c r="K27" s="28" t="e">
        <f t="shared" ca="1" si="18"/>
        <v>#NAME?</v>
      </c>
      <c r="L27" s="28" t="e">
        <f t="shared" ca="1" si="19"/>
        <v>#NAME?</v>
      </c>
      <c r="M27" s="28" t="e">
        <f t="shared" ca="1" si="20"/>
        <v>#NAME?</v>
      </c>
      <c r="N27" s="28" t="e">
        <f t="shared" ca="1" si="21"/>
        <v>#NAME?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177">
      <c r="A28" s="24" t="e">
        <f t="shared" ca="1" si="57"/>
        <v>#NAME?</v>
      </c>
      <c r="C28" s="3">
        <f t="shared" si="58"/>
        <v>27.189999999999998</v>
      </c>
      <c r="D28" s="26">
        <f t="shared" si="55"/>
        <v>25.96</v>
      </c>
      <c r="E28" s="60" t="e">
        <f t="shared" ca="1" si="56"/>
        <v>#NAME?</v>
      </c>
      <c r="F28" s="28" t="e">
        <f t="shared" ca="1" si="13"/>
        <v>#NAME?</v>
      </c>
      <c r="G28" s="28" t="e">
        <f t="shared" ca="1" si="14"/>
        <v>#NAME?</v>
      </c>
      <c r="H28" s="28" t="e">
        <f t="shared" ca="1" si="15"/>
        <v>#NAME?</v>
      </c>
      <c r="I28" s="28" t="e">
        <f t="shared" ca="1" si="16"/>
        <v>#NAME?</v>
      </c>
      <c r="J28" s="28" t="e">
        <f t="shared" ca="1" si="17"/>
        <v>#NAME?</v>
      </c>
      <c r="K28" s="28" t="e">
        <f t="shared" ca="1" si="18"/>
        <v>#NAME?</v>
      </c>
      <c r="L28" s="28" t="e">
        <f t="shared" ca="1" si="19"/>
        <v>#NAME?</v>
      </c>
      <c r="M28" s="28" t="e">
        <f t="shared" ca="1" si="20"/>
        <v>#NAME?</v>
      </c>
      <c r="N28" s="28" t="e">
        <f t="shared" ca="1" si="21"/>
        <v>#NAME?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177">
      <c r="A29" s="24" t="e">
        <f t="shared" ca="1" si="57"/>
        <v>#NAME?</v>
      </c>
      <c r="C29" s="3">
        <f t="shared" si="58"/>
        <v>28.189999999999998</v>
      </c>
      <c r="D29" s="26">
        <f t="shared" si="55"/>
        <v>26.96</v>
      </c>
      <c r="E29" s="60" t="e">
        <f t="shared" ca="1" si="56"/>
        <v>#NAME?</v>
      </c>
      <c r="F29" s="28" t="e">
        <f t="shared" ca="1" si="13"/>
        <v>#NAME?</v>
      </c>
      <c r="G29" s="28" t="e">
        <f t="shared" ca="1" si="14"/>
        <v>#NAME?</v>
      </c>
      <c r="H29" s="28" t="e">
        <f t="shared" ca="1" si="15"/>
        <v>#NAME?</v>
      </c>
      <c r="I29" s="28" t="e">
        <f t="shared" ca="1" si="16"/>
        <v>#NAME?</v>
      </c>
      <c r="J29" s="28" t="e">
        <f t="shared" ca="1" si="17"/>
        <v>#NAME?</v>
      </c>
      <c r="K29" s="28" t="e">
        <f t="shared" ca="1" si="18"/>
        <v>#NAME?</v>
      </c>
      <c r="L29" s="28" t="e">
        <f t="shared" ca="1" si="19"/>
        <v>#NAME?</v>
      </c>
      <c r="M29" s="28" t="e">
        <f t="shared" ca="1" si="20"/>
        <v>#NAME?</v>
      </c>
      <c r="N29" s="28" t="e">
        <f t="shared" ca="1" si="21"/>
        <v>#NAME?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177">
      <c r="A30" s="24" t="e">
        <f t="shared" ca="1" si="57"/>
        <v>#NAME?</v>
      </c>
      <c r="C30" s="3">
        <f t="shared" si="58"/>
        <v>29.189999999999998</v>
      </c>
      <c r="D30" s="26">
        <f t="shared" si="55"/>
        <v>27.96</v>
      </c>
      <c r="E30" s="60" t="e">
        <f t="shared" ca="1" si="56"/>
        <v>#NAME?</v>
      </c>
      <c r="F30" s="28" t="e">
        <f t="shared" ca="1" si="13"/>
        <v>#NAME?</v>
      </c>
      <c r="G30" s="28" t="e">
        <f t="shared" ca="1" si="14"/>
        <v>#NAME?</v>
      </c>
      <c r="H30" s="28" t="e">
        <f t="shared" ca="1" si="15"/>
        <v>#NAME?</v>
      </c>
      <c r="I30" s="28" t="e">
        <f t="shared" ca="1" si="16"/>
        <v>#NAME?</v>
      </c>
      <c r="J30" s="28" t="e">
        <f t="shared" ca="1" si="17"/>
        <v>#NAME?</v>
      </c>
      <c r="K30" s="28" t="e">
        <f t="shared" ca="1" si="18"/>
        <v>#NAME?</v>
      </c>
      <c r="L30" s="28" t="e">
        <f t="shared" ca="1" si="19"/>
        <v>#NAME?</v>
      </c>
      <c r="M30" s="28" t="e">
        <f t="shared" ca="1" si="20"/>
        <v>#NAME?</v>
      </c>
      <c r="N30" s="28" t="e">
        <f t="shared" ca="1" si="21"/>
        <v>#NAME?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FU30" s="3" t="e">
        <f ca="1">FH4/BB4</f>
        <v>#NAME?</v>
      </c>
    </row>
    <row r="31" spans="1:177">
      <c r="A31" s="24" t="e">
        <f t="shared" ca="1" si="57"/>
        <v>#NAME?</v>
      </c>
      <c r="C31" s="3">
        <f t="shared" si="58"/>
        <v>30.189999999999998</v>
      </c>
      <c r="D31" s="26">
        <f t="shared" si="55"/>
        <v>28.96</v>
      </c>
      <c r="E31" s="60" t="e">
        <f t="shared" ca="1" si="56"/>
        <v>#NAME?</v>
      </c>
      <c r="F31" s="28" t="e">
        <f t="shared" ca="1" si="13"/>
        <v>#NAME?</v>
      </c>
      <c r="G31" s="28" t="e">
        <f t="shared" ca="1" si="14"/>
        <v>#NAME?</v>
      </c>
      <c r="H31" s="28" t="e">
        <f t="shared" ca="1" si="15"/>
        <v>#NAME?</v>
      </c>
      <c r="I31" s="28" t="e">
        <f t="shared" ca="1" si="16"/>
        <v>#NAME?</v>
      </c>
      <c r="J31" s="28" t="e">
        <f t="shared" ca="1" si="17"/>
        <v>#NAME?</v>
      </c>
      <c r="K31" s="28" t="e">
        <f t="shared" ca="1" si="18"/>
        <v>#NAME?</v>
      </c>
      <c r="L31" s="28" t="e">
        <f t="shared" ca="1" si="19"/>
        <v>#NAME?</v>
      </c>
      <c r="M31" s="28" t="e">
        <f t="shared" ca="1" si="20"/>
        <v>#NAME?</v>
      </c>
      <c r="N31" s="28" t="e">
        <f t="shared" ca="1" si="21"/>
        <v>#NAME?</v>
      </c>
    </row>
    <row r="32" spans="1:177">
      <c r="A32" s="24" t="e">
        <f t="shared" ca="1" si="57"/>
        <v>#NAME?</v>
      </c>
      <c r="C32" s="3">
        <f t="shared" si="58"/>
        <v>31.189999999999998</v>
      </c>
      <c r="D32" s="26">
        <f t="shared" si="55"/>
        <v>29.96</v>
      </c>
      <c r="E32" s="60" t="e">
        <f t="shared" ca="1" si="56"/>
        <v>#NAME?</v>
      </c>
      <c r="F32" s="28" t="e">
        <f t="shared" ca="1" si="13"/>
        <v>#NAME?</v>
      </c>
      <c r="G32" s="28" t="e">
        <f t="shared" ca="1" si="14"/>
        <v>#NAME?</v>
      </c>
      <c r="H32" s="28" t="e">
        <f t="shared" ca="1" si="15"/>
        <v>#NAME?</v>
      </c>
      <c r="I32" s="28" t="e">
        <f t="shared" ca="1" si="16"/>
        <v>#NAME?</v>
      </c>
      <c r="J32" s="28" t="e">
        <f t="shared" ca="1" si="17"/>
        <v>#NAME?</v>
      </c>
      <c r="K32" s="28" t="e">
        <f t="shared" ca="1" si="18"/>
        <v>#NAME?</v>
      </c>
      <c r="L32" s="28" t="e">
        <f t="shared" ca="1" si="19"/>
        <v>#NAME?</v>
      </c>
      <c r="M32" s="28" t="e">
        <f t="shared" ca="1" si="20"/>
        <v>#NAME?</v>
      </c>
      <c r="N32" s="28" t="e">
        <f t="shared" ca="1" si="21"/>
        <v>#NAME?</v>
      </c>
    </row>
    <row r="33" spans="1:14">
      <c r="A33" s="24" t="e">
        <f t="shared" ca="1" si="57"/>
        <v>#NAME?</v>
      </c>
      <c r="C33" s="3">
        <f t="shared" si="58"/>
        <v>32.19</v>
      </c>
      <c r="D33" s="26">
        <f t="shared" si="55"/>
        <v>30.96</v>
      </c>
      <c r="E33" s="60" t="e">
        <f t="shared" ca="1" si="56"/>
        <v>#NAME?</v>
      </c>
      <c r="F33" s="28" t="e">
        <f t="shared" ca="1" si="13"/>
        <v>#NAME?</v>
      </c>
      <c r="G33" s="28" t="e">
        <f t="shared" ca="1" si="14"/>
        <v>#NAME?</v>
      </c>
      <c r="H33" s="28" t="e">
        <f t="shared" ca="1" si="15"/>
        <v>#NAME?</v>
      </c>
      <c r="I33" s="28" t="e">
        <f t="shared" ca="1" si="16"/>
        <v>#NAME?</v>
      </c>
      <c r="J33" s="28" t="e">
        <f t="shared" ca="1" si="17"/>
        <v>#NAME?</v>
      </c>
      <c r="K33" s="28" t="e">
        <f t="shared" ca="1" si="18"/>
        <v>#NAME?</v>
      </c>
      <c r="L33" s="28" t="e">
        <f t="shared" ca="1" si="19"/>
        <v>#NAME?</v>
      </c>
      <c r="M33" s="28" t="e">
        <f t="shared" ca="1" si="20"/>
        <v>#NAME?</v>
      </c>
      <c r="N33" s="28" t="e">
        <f t="shared" ca="1" si="21"/>
        <v>#NAME?</v>
      </c>
    </row>
    <row r="34" spans="1:14">
      <c r="A34" s="24" t="e">
        <f t="shared" ca="1" si="57"/>
        <v>#NAME?</v>
      </c>
      <c r="C34" s="3">
        <f t="shared" si="58"/>
        <v>33.19</v>
      </c>
      <c r="D34" s="26">
        <f t="shared" si="55"/>
        <v>31.96</v>
      </c>
      <c r="E34" s="60" t="e">
        <f t="shared" ca="1" si="56"/>
        <v>#NAME?</v>
      </c>
      <c r="F34" s="28" t="e">
        <f t="shared" ca="1" si="13"/>
        <v>#NAME?</v>
      </c>
      <c r="G34" s="28" t="e">
        <f t="shared" ca="1" si="14"/>
        <v>#NAME?</v>
      </c>
      <c r="H34" s="28" t="e">
        <f t="shared" ca="1" si="15"/>
        <v>#NAME?</v>
      </c>
      <c r="I34" s="28" t="e">
        <f t="shared" ca="1" si="16"/>
        <v>#NAME?</v>
      </c>
      <c r="J34" s="28" t="e">
        <f t="shared" ca="1" si="17"/>
        <v>#NAME?</v>
      </c>
      <c r="K34" s="28" t="e">
        <f t="shared" ca="1" si="18"/>
        <v>#NAME?</v>
      </c>
      <c r="L34" s="28" t="e">
        <f t="shared" ca="1" si="19"/>
        <v>#NAME?</v>
      </c>
      <c r="M34" s="28" t="e">
        <f t="shared" ca="1" si="20"/>
        <v>#NAME?</v>
      </c>
      <c r="N34" s="28" t="e">
        <f t="shared" ca="1" si="21"/>
        <v>#NAME?</v>
      </c>
    </row>
    <row r="35" spans="1:14">
      <c r="A35" s="24" t="e">
        <f t="shared" ca="1" si="57"/>
        <v>#NAME?</v>
      </c>
      <c r="C35" s="3">
        <f t="shared" si="58"/>
        <v>34.19</v>
      </c>
      <c r="D35" s="26">
        <f t="shared" si="55"/>
        <v>32.96</v>
      </c>
      <c r="E35" s="60" t="e">
        <f t="shared" ca="1" si="56"/>
        <v>#NAME?</v>
      </c>
      <c r="F35" s="28" t="e">
        <f t="shared" ca="1" si="13"/>
        <v>#NAME?</v>
      </c>
      <c r="G35" s="28" t="e">
        <f t="shared" ca="1" si="14"/>
        <v>#NAME?</v>
      </c>
      <c r="H35" s="28" t="e">
        <f t="shared" ca="1" si="15"/>
        <v>#NAME?</v>
      </c>
      <c r="I35" s="28" t="e">
        <f t="shared" ca="1" si="16"/>
        <v>#NAME?</v>
      </c>
      <c r="J35" s="28" t="e">
        <f t="shared" ca="1" si="17"/>
        <v>#NAME?</v>
      </c>
      <c r="K35" s="28" t="e">
        <f t="shared" ca="1" si="18"/>
        <v>#NAME?</v>
      </c>
      <c r="L35" s="28" t="e">
        <f t="shared" ca="1" si="19"/>
        <v>#NAME?</v>
      </c>
      <c r="M35" s="28" t="e">
        <f t="shared" ca="1" si="20"/>
        <v>#NAME?</v>
      </c>
      <c r="N35" s="28" t="e">
        <f t="shared" ca="1" si="21"/>
        <v>#NAME?</v>
      </c>
    </row>
    <row r="36" spans="1:14">
      <c r="A36" s="24" t="e">
        <f t="shared" ca="1" si="57"/>
        <v>#NAME?</v>
      </c>
      <c r="C36" s="3">
        <f t="shared" si="58"/>
        <v>35.19</v>
      </c>
      <c r="D36" s="26">
        <f t="shared" si="55"/>
        <v>33.96</v>
      </c>
      <c r="E36" s="60" t="e">
        <f t="shared" ca="1" si="56"/>
        <v>#NAME?</v>
      </c>
      <c r="F36" s="28" t="e">
        <f t="shared" ca="1" si="13"/>
        <v>#NAME?</v>
      </c>
      <c r="G36" s="28" t="e">
        <f t="shared" ca="1" si="14"/>
        <v>#NAME?</v>
      </c>
      <c r="H36" s="28" t="e">
        <f t="shared" ca="1" si="15"/>
        <v>#NAME?</v>
      </c>
      <c r="I36" s="28" t="e">
        <f t="shared" ca="1" si="16"/>
        <v>#NAME?</v>
      </c>
      <c r="J36" s="28" t="e">
        <f t="shared" ca="1" si="17"/>
        <v>#NAME?</v>
      </c>
      <c r="K36" s="28" t="e">
        <f t="shared" ca="1" si="18"/>
        <v>#NAME?</v>
      </c>
      <c r="L36" s="28" t="e">
        <f t="shared" ca="1" si="19"/>
        <v>#NAME?</v>
      </c>
      <c r="M36" s="28" t="e">
        <f t="shared" ca="1" si="20"/>
        <v>#NAME?</v>
      </c>
      <c r="N36" s="28" t="e">
        <f t="shared" ca="1" si="21"/>
        <v>#NAME?</v>
      </c>
    </row>
    <row r="37" spans="1:14">
      <c r="A37" s="24" t="e">
        <f t="shared" ca="1" si="57"/>
        <v>#NAME?</v>
      </c>
      <c r="C37" s="3">
        <f t="shared" si="58"/>
        <v>36.19</v>
      </c>
      <c r="D37" s="26">
        <f t="shared" si="55"/>
        <v>34.96</v>
      </c>
      <c r="E37" s="60" t="e">
        <f t="shared" ca="1" si="56"/>
        <v>#NAME?</v>
      </c>
      <c r="F37" s="28" t="e">
        <f t="shared" ca="1" si="13"/>
        <v>#NAME?</v>
      </c>
      <c r="G37" s="28" t="e">
        <f t="shared" ca="1" si="14"/>
        <v>#NAME?</v>
      </c>
      <c r="H37" s="28" t="e">
        <f t="shared" ca="1" si="15"/>
        <v>#NAME?</v>
      </c>
      <c r="I37" s="28" t="e">
        <f t="shared" ca="1" si="16"/>
        <v>#NAME?</v>
      </c>
      <c r="J37" s="28" t="e">
        <f t="shared" ca="1" si="17"/>
        <v>#NAME?</v>
      </c>
      <c r="K37" s="28" t="e">
        <f t="shared" ca="1" si="18"/>
        <v>#NAME?</v>
      </c>
      <c r="L37" s="28" t="e">
        <f t="shared" ca="1" si="19"/>
        <v>#NAME?</v>
      </c>
      <c r="M37" s="28" t="e">
        <f t="shared" ca="1" si="20"/>
        <v>#NAME?</v>
      </c>
      <c r="N37" s="28" t="e">
        <f t="shared" ca="1" si="21"/>
        <v>#NAME?</v>
      </c>
    </row>
    <row r="38" spans="1:14">
      <c r="A38" s="24" t="e">
        <f t="shared" ca="1" si="57"/>
        <v>#NAME?</v>
      </c>
      <c r="C38" s="3">
        <f t="shared" si="58"/>
        <v>37.19</v>
      </c>
      <c r="D38" s="26">
        <f t="shared" si="55"/>
        <v>35.96</v>
      </c>
      <c r="E38" s="60" t="e">
        <f t="shared" ca="1" si="56"/>
        <v>#NAME?</v>
      </c>
      <c r="F38" s="28" t="e">
        <f t="shared" ca="1" si="13"/>
        <v>#NAME?</v>
      </c>
      <c r="G38" s="28" t="e">
        <f t="shared" ca="1" si="14"/>
        <v>#NAME?</v>
      </c>
      <c r="H38" s="28" t="e">
        <f t="shared" ca="1" si="15"/>
        <v>#NAME?</v>
      </c>
      <c r="I38" s="28" t="e">
        <f t="shared" ca="1" si="16"/>
        <v>#NAME?</v>
      </c>
      <c r="J38" s="28" t="e">
        <f t="shared" ca="1" si="17"/>
        <v>#NAME?</v>
      </c>
      <c r="K38" s="28" t="e">
        <f t="shared" ca="1" si="18"/>
        <v>#NAME?</v>
      </c>
      <c r="L38" s="28" t="e">
        <f t="shared" ca="1" si="19"/>
        <v>#NAME?</v>
      </c>
      <c r="M38" s="28" t="e">
        <f t="shared" ca="1" si="20"/>
        <v>#NAME?</v>
      </c>
      <c r="N38" s="28" t="e">
        <f t="shared" ca="1" si="21"/>
        <v>#NAME?</v>
      </c>
    </row>
    <row r="39" spans="1:14">
      <c r="A39" s="24" t="e">
        <f t="shared" ca="1" si="57"/>
        <v>#NAME?</v>
      </c>
      <c r="C39" s="3">
        <f t="shared" si="58"/>
        <v>38.19</v>
      </c>
      <c r="D39" s="26">
        <f t="shared" si="55"/>
        <v>36.96</v>
      </c>
      <c r="E39" s="60" t="e">
        <f t="shared" ca="1" si="56"/>
        <v>#NAME?</v>
      </c>
      <c r="F39" s="28" t="e">
        <f t="shared" ca="1" si="13"/>
        <v>#NAME?</v>
      </c>
      <c r="G39" s="28" t="e">
        <f t="shared" ca="1" si="14"/>
        <v>#NAME?</v>
      </c>
      <c r="H39" s="28" t="e">
        <f t="shared" ca="1" si="15"/>
        <v>#NAME?</v>
      </c>
      <c r="I39" s="28" t="e">
        <f t="shared" ca="1" si="16"/>
        <v>#NAME?</v>
      </c>
      <c r="J39" s="28" t="e">
        <f t="shared" ca="1" si="17"/>
        <v>#NAME?</v>
      </c>
      <c r="K39" s="28" t="e">
        <f t="shared" ca="1" si="18"/>
        <v>#NAME?</v>
      </c>
      <c r="L39" s="28" t="e">
        <f t="shared" ca="1" si="19"/>
        <v>#NAME?</v>
      </c>
      <c r="M39" s="28" t="e">
        <f t="shared" ca="1" si="20"/>
        <v>#NAME?</v>
      </c>
      <c r="N39" s="28" t="e">
        <f t="shared" ca="1" si="21"/>
        <v>#NAME?</v>
      </c>
    </row>
    <row r="40" spans="1:14">
      <c r="A40" s="24" t="e">
        <f t="shared" ca="1" si="57"/>
        <v>#NAME?</v>
      </c>
      <c r="C40" s="3">
        <f t="shared" si="58"/>
        <v>39.19</v>
      </c>
      <c r="D40" s="26">
        <f t="shared" si="55"/>
        <v>37.96</v>
      </c>
      <c r="E40" s="60" t="e">
        <f t="shared" ca="1" si="56"/>
        <v>#NAME?</v>
      </c>
      <c r="F40" s="28" t="e">
        <f t="shared" ca="1" si="13"/>
        <v>#NAME?</v>
      </c>
      <c r="G40" s="28" t="e">
        <f t="shared" ca="1" si="14"/>
        <v>#NAME?</v>
      </c>
      <c r="H40" s="28" t="e">
        <f t="shared" ca="1" si="15"/>
        <v>#NAME?</v>
      </c>
      <c r="I40" s="28" t="e">
        <f t="shared" ca="1" si="16"/>
        <v>#NAME?</v>
      </c>
      <c r="J40" s="28" t="e">
        <f t="shared" ca="1" si="17"/>
        <v>#NAME?</v>
      </c>
      <c r="K40" s="28" t="e">
        <f t="shared" ca="1" si="18"/>
        <v>#NAME?</v>
      </c>
      <c r="L40" s="28" t="e">
        <f t="shared" ca="1" si="19"/>
        <v>#NAME?</v>
      </c>
      <c r="M40" s="28" t="e">
        <f t="shared" ca="1" si="20"/>
        <v>#NAME?</v>
      </c>
      <c r="N40" s="28" t="e">
        <f t="shared" ca="1" si="21"/>
        <v>#NAME?</v>
      </c>
    </row>
    <row r="43" spans="1:14">
      <c r="E43" s="3">
        <v>1</v>
      </c>
      <c r="F43" s="3">
        <v>3</v>
      </c>
      <c r="G43" s="3">
        <v>4</v>
      </c>
      <c r="H43" s="3">
        <v>6</v>
      </c>
      <c r="I43" s="3">
        <v>8</v>
      </c>
      <c r="J43" s="3">
        <v>9</v>
      </c>
      <c r="K43" s="3">
        <v>11</v>
      </c>
      <c r="L43" s="3">
        <v>14</v>
      </c>
    </row>
    <row r="44" spans="1:14">
      <c r="E44" s="3">
        <v>1</v>
      </c>
      <c r="F44" s="3">
        <v>2</v>
      </c>
      <c r="G44" s="3">
        <v>4</v>
      </c>
      <c r="H44" s="3">
        <v>4</v>
      </c>
      <c r="I44" s="3">
        <v>5</v>
      </c>
      <c r="J44" s="3">
        <v>7</v>
      </c>
      <c r="K44" s="3">
        <v>8</v>
      </c>
      <c r="L44" s="3">
        <v>9</v>
      </c>
    </row>
    <row r="81" spans="2:13" ht="13.5" thickBot="1"/>
    <row r="82" spans="2:13" ht="39.75" thickTop="1" thickBot="1">
      <c r="D82" s="38" t="s">
        <v>33</v>
      </c>
      <c r="E82" s="39">
        <f>F5</f>
        <v>1</v>
      </c>
      <c r="F82" s="39">
        <f t="shared" ref="F82:K82" si="59">G5</f>
        <v>2</v>
      </c>
      <c r="G82" s="39">
        <f t="shared" si="59"/>
        <v>3</v>
      </c>
      <c r="H82" s="39">
        <f t="shared" si="59"/>
        <v>4</v>
      </c>
      <c r="I82" s="39">
        <f t="shared" si="59"/>
        <v>5</v>
      </c>
      <c r="J82" s="39">
        <f>K5</f>
        <v>6</v>
      </c>
      <c r="K82" s="39">
        <f t="shared" si="59"/>
        <v>7</v>
      </c>
      <c r="L82" s="38" t="s">
        <v>34</v>
      </c>
      <c r="M82" s="40" t="s">
        <v>35</v>
      </c>
    </row>
    <row r="83" spans="2:13" ht="13.5" thickTop="1">
      <c r="B83" s="3">
        <f t="shared" ref="B83:B95" si="60">D83</f>
        <v>1</v>
      </c>
      <c r="D83" s="35">
        <v>1</v>
      </c>
      <c r="E83" s="34" t="e">
        <f ca="1">$FO$3*B83+$FO$9</f>
        <v>#NAME?</v>
      </c>
      <c r="F83" s="34" t="e">
        <f ca="1">$FU$5*POWER(B83,2)+$FU$17*B83+$FU$30</f>
        <v>#NAME?</v>
      </c>
      <c r="G83" s="34" t="e">
        <f ca="1">$FX$3*POWER(B83,3)+$FX$5*POWER(B83,2)+$FX$7*B83+$FX$9</f>
        <v>#NAME?</v>
      </c>
      <c r="H83" s="34" t="e">
        <f ca="1">$GA$3*POWER(B83,4)+$GA$4*POWER(B83,3)+$GA$5*POWER(B83,2)+$GA$6*B83+$GA$7</f>
        <v>#NAME?</v>
      </c>
      <c r="I83" s="34" t="e">
        <f ca="1">$GD$3*POWER(B83,5)+$GD$4*POWER(B83,4)+$GD$5*POWER(B83,3)+$GD$6*POWER(B83,2)+$GD$7*B83+$GD$8</f>
        <v>#NAME?</v>
      </c>
      <c r="J83" s="34" t="e">
        <f ca="1">$GG$3*POWER(B83,6)+$GG$4*POWER(B83,5)+$GG$5*POWER(B83,4)+$GG$6*POWER(B83,3)+$GG$7*POWER(B83,2)+$GG$8*B83+$GG$9</f>
        <v>#NAME?</v>
      </c>
      <c r="K83" s="34" t="e">
        <f ca="1">$GJ$3*POWER(B83,7)+$GJ$4*POWER(B83,6)+$GJ$5*POWER(B83,5)+$GJ$6*POWER(B83,4)+$GJ$7*POWER(B83,3)+$GJ$8*POWER(B83,2)+$GJ$9*B83+$GJ$10</f>
        <v>#NAME?</v>
      </c>
      <c r="L83" s="35" t="e">
        <f ca="1">ROUND(AVERAGE(E83:K83),0)</f>
        <v>#NAME?</v>
      </c>
      <c r="M83" s="35" t="e">
        <f ca="1">ROUND(AVERAGEIF(E83:K83,"&gt;0"),0)</f>
        <v>#DIV/0!</v>
      </c>
    </row>
    <row r="84" spans="2:13">
      <c r="B84" s="3">
        <f t="shared" si="60"/>
        <v>2</v>
      </c>
      <c r="D84" s="35">
        <v>2</v>
      </c>
      <c r="E84" s="34" t="e">
        <f t="shared" ref="E84:E95" ca="1" si="61">$FO$3*B84+$FO$9</f>
        <v>#NAME?</v>
      </c>
      <c r="F84" s="34" t="e">
        <f t="shared" ref="F84:F95" ca="1" si="62">$FU$5*POWER(B84,2)+$FU$17*B84+$FU$30</f>
        <v>#NAME?</v>
      </c>
      <c r="G84" s="34" t="e">
        <f t="shared" ref="G84:G95" ca="1" si="63">$FX$3*POWER(B84,3)+$FX$5*POWER(B84,2)+$FX$7*B84+$FX$9</f>
        <v>#NAME?</v>
      </c>
      <c r="H84" s="34" t="e">
        <f t="shared" ref="H84:H95" ca="1" si="64">$GA$3*POWER(B84,4)+$GA$4*POWER(B84,3)+$GA$5*POWER(B84,2)+$GA$6*B84+$GA$7</f>
        <v>#NAME?</v>
      </c>
      <c r="I84" s="34" t="e">
        <f t="shared" ref="I84:I95" ca="1" si="65">$GD$3*POWER(B84,5)+$GD$4*POWER(B84,4)+$GD$5*POWER(B84,3)+$GD$6*POWER(B84,2)+$GD$7*B84+$GD$8</f>
        <v>#NAME?</v>
      </c>
      <c r="J84" s="34" t="e">
        <f t="shared" ref="J84:J95" ca="1" si="66">$GG$3*POWER(B84,6)+$GG$4*POWER(B84,5)+$GG$5*POWER(B84,4)+$GG$6*POWER(B84,3)+$GG$7*POWER(B84,2)+$GG$8*B84+$GG$9</f>
        <v>#NAME?</v>
      </c>
      <c r="K84" s="34" t="e">
        <f t="shared" ref="K84:K95" ca="1" si="67">$GJ$3*POWER(B84,7)+$GJ$4*POWER(B84,6)+$GJ$5*POWER(B84,5)+$GJ$6*POWER(B84,4)+$GJ$7*POWER(B84,3)+$GJ$8*POWER(B84,2)+$GJ$9*B84+$GJ$10</f>
        <v>#NAME?</v>
      </c>
      <c r="L84" s="35" t="e">
        <f t="shared" ref="L84:L95" ca="1" si="68">ROUND(AVERAGE(E84:K84),0)</f>
        <v>#NAME?</v>
      </c>
      <c r="M84" s="35" t="e">
        <f t="shared" ref="M84:M95" ca="1" si="69">ROUND(AVERAGEIF(E84:K84,"&gt;0"),0)</f>
        <v>#DIV/0!</v>
      </c>
    </row>
    <row r="85" spans="2:13">
      <c r="B85" s="3">
        <f t="shared" si="60"/>
        <v>3</v>
      </c>
      <c r="D85" s="35">
        <v>3</v>
      </c>
      <c r="E85" s="34" t="e">
        <f t="shared" ca="1" si="61"/>
        <v>#NAME?</v>
      </c>
      <c r="F85" s="34" t="e">
        <f t="shared" ca="1" si="62"/>
        <v>#NAME?</v>
      </c>
      <c r="G85" s="34" t="e">
        <f t="shared" ca="1" si="63"/>
        <v>#NAME?</v>
      </c>
      <c r="H85" s="34" t="e">
        <f t="shared" ca="1" si="64"/>
        <v>#NAME?</v>
      </c>
      <c r="I85" s="34" t="e">
        <f t="shared" ca="1" si="65"/>
        <v>#NAME?</v>
      </c>
      <c r="J85" s="34" t="e">
        <f t="shared" ca="1" si="66"/>
        <v>#NAME?</v>
      </c>
      <c r="K85" s="34" t="e">
        <f t="shared" ca="1" si="67"/>
        <v>#NAME?</v>
      </c>
      <c r="L85" s="35" t="e">
        <f t="shared" ca="1" si="68"/>
        <v>#NAME?</v>
      </c>
      <c r="M85" s="35" t="e">
        <f t="shared" ca="1" si="69"/>
        <v>#DIV/0!</v>
      </c>
    </row>
    <row r="86" spans="2:13">
      <c r="B86" s="3">
        <f t="shared" si="60"/>
        <v>4</v>
      </c>
      <c r="D86" s="35">
        <v>4</v>
      </c>
      <c r="E86" s="34" t="e">
        <f t="shared" ca="1" si="61"/>
        <v>#NAME?</v>
      </c>
      <c r="F86" s="34" t="e">
        <f t="shared" ca="1" si="62"/>
        <v>#NAME?</v>
      </c>
      <c r="G86" s="34" t="e">
        <f t="shared" ca="1" si="63"/>
        <v>#NAME?</v>
      </c>
      <c r="H86" s="34" t="e">
        <f t="shared" ca="1" si="64"/>
        <v>#NAME?</v>
      </c>
      <c r="I86" s="34" t="e">
        <f t="shared" ca="1" si="65"/>
        <v>#NAME?</v>
      </c>
      <c r="J86" s="34" t="e">
        <f t="shared" ca="1" si="66"/>
        <v>#NAME?</v>
      </c>
      <c r="K86" s="34" t="e">
        <f t="shared" ca="1" si="67"/>
        <v>#NAME?</v>
      </c>
      <c r="L86" s="35" t="e">
        <f t="shared" ca="1" si="68"/>
        <v>#NAME?</v>
      </c>
      <c r="M86" s="35" t="e">
        <f t="shared" ca="1" si="69"/>
        <v>#DIV/0!</v>
      </c>
    </row>
    <row r="87" spans="2:13">
      <c r="B87" s="3">
        <f t="shared" si="60"/>
        <v>5</v>
      </c>
      <c r="D87" s="35">
        <v>5</v>
      </c>
      <c r="E87" s="34" t="e">
        <f t="shared" ca="1" si="61"/>
        <v>#NAME?</v>
      </c>
      <c r="F87" s="34" t="e">
        <f t="shared" ca="1" si="62"/>
        <v>#NAME?</v>
      </c>
      <c r="G87" s="34" t="e">
        <f t="shared" ca="1" si="63"/>
        <v>#NAME?</v>
      </c>
      <c r="H87" s="34" t="e">
        <f t="shared" ca="1" si="64"/>
        <v>#NAME?</v>
      </c>
      <c r="I87" s="34" t="e">
        <f t="shared" ca="1" si="65"/>
        <v>#NAME?</v>
      </c>
      <c r="J87" s="34" t="e">
        <f t="shared" ca="1" si="66"/>
        <v>#NAME?</v>
      </c>
      <c r="K87" s="34" t="e">
        <f t="shared" ca="1" si="67"/>
        <v>#NAME?</v>
      </c>
      <c r="L87" s="35" t="e">
        <f t="shared" ca="1" si="68"/>
        <v>#NAME?</v>
      </c>
      <c r="M87" s="35" t="e">
        <f t="shared" ca="1" si="69"/>
        <v>#DIV/0!</v>
      </c>
    </row>
    <row r="88" spans="2:13">
      <c r="B88" s="3">
        <f t="shared" si="60"/>
        <v>6</v>
      </c>
      <c r="D88" s="35">
        <v>6</v>
      </c>
      <c r="E88" s="34" t="e">
        <f t="shared" ca="1" si="61"/>
        <v>#NAME?</v>
      </c>
      <c r="F88" s="34" t="e">
        <f t="shared" ca="1" si="62"/>
        <v>#NAME?</v>
      </c>
      <c r="G88" s="34" t="e">
        <f t="shared" ca="1" si="63"/>
        <v>#NAME?</v>
      </c>
      <c r="H88" s="34" t="e">
        <f t="shared" ca="1" si="64"/>
        <v>#NAME?</v>
      </c>
      <c r="I88" s="34" t="e">
        <f t="shared" ca="1" si="65"/>
        <v>#NAME?</v>
      </c>
      <c r="J88" s="34" t="e">
        <f t="shared" ca="1" si="66"/>
        <v>#NAME?</v>
      </c>
      <c r="K88" s="34" t="e">
        <f t="shared" ca="1" si="67"/>
        <v>#NAME?</v>
      </c>
      <c r="L88" s="35" t="e">
        <f t="shared" ca="1" si="68"/>
        <v>#NAME?</v>
      </c>
      <c r="M88" s="35" t="e">
        <f t="shared" ca="1" si="69"/>
        <v>#DIV/0!</v>
      </c>
    </row>
    <row r="89" spans="2:13">
      <c r="B89" s="3">
        <f t="shared" si="60"/>
        <v>7</v>
      </c>
      <c r="D89" s="35">
        <v>7</v>
      </c>
      <c r="E89" s="34" t="e">
        <f t="shared" ca="1" si="61"/>
        <v>#NAME?</v>
      </c>
      <c r="F89" s="34" t="e">
        <f t="shared" ca="1" si="62"/>
        <v>#NAME?</v>
      </c>
      <c r="G89" s="34" t="e">
        <f t="shared" ca="1" si="63"/>
        <v>#NAME?</v>
      </c>
      <c r="H89" s="34" t="e">
        <f t="shared" ca="1" si="64"/>
        <v>#NAME?</v>
      </c>
      <c r="I89" s="34" t="e">
        <f t="shared" ca="1" si="65"/>
        <v>#NAME?</v>
      </c>
      <c r="J89" s="34" t="e">
        <f t="shared" ca="1" si="66"/>
        <v>#NAME?</v>
      </c>
      <c r="K89" s="34" t="e">
        <f t="shared" ca="1" si="67"/>
        <v>#NAME?</v>
      </c>
      <c r="L89" s="35" t="e">
        <f t="shared" ca="1" si="68"/>
        <v>#NAME?</v>
      </c>
      <c r="M89" s="35" t="e">
        <f t="shared" ca="1" si="69"/>
        <v>#DIV/0!</v>
      </c>
    </row>
    <row r="90" spans="2:13">
      <c r="B90" s="3">
        <f t="shared" si="60"/>
        <v>8</v>
      </c>
      <c r="D90" s="35">
        <v>8</v>
      </c>
      <c r="E90" s="34" t="e">
        <f t="shared" ca="1" si="61"/>
        <v>#NAME?</v>
      </c>
      <c r="F90" s="34" t="e">
        <f t="shared" ca="1" si="62"/>
        <v>#NAME?</v>
      </c>
      <c r="G90" s="34" t="e">
        <f t="shared" ca="1" si="63"/>
        <v>#NAME?</v>
      </c>
      <c r="H90" s="34" t="e">
        <f t="shared" ca="1" si="64"/>
        <v>#NAME?</v>
      </c>
      <c r="I90" s="34" t="e">
        <f t="shared" ca="1" si="65"/>
        <v>#NAME?</v>
      </c>
      <c r="J90" s="34" t="e">
        <f t="shared" ca="1" si="66"/>
        <v>#NAME?</v>
      </c>
      <c r="K90" s="34" t="e">
        <f t="shared" ca="1" si="67"/>
        <v>#NAME?</v>
      </c>
      <c r="L90" s="35" t="e">
        <f t="shared" ca="1" si="68"/>
        <v>#NAME?</v>
      </c>
      <c r="M90" s="35" t="e">
        <f t="shared" ca="1" si="69"/>
        <v>#DIV/0!</v>
      </c>
    </row>
    <row r="91" spans="2:13">
      <c r="B91" s="3">
        <f t="shared" si="60"/>
        <v>9</v>
      </c>
      <c r="D91" s="35">
        <v>9</v>
      </c>
      <c r="E91" s="34" t="e">
        <f t="shared" ca="1" si="61"/>
        <v>#NAME?</v>
      </c>
      <c r="F91" s="34" t="e">
        <f t="shared" ca="1" si="62"/>
        <v>#NAME?</v>
      </c>
      <c r="G91" s="34" t="e">
        <f t="shared" ca="1" si="63"/>
        <v>#NAME?</v>
      </c>
      <c r="H91" s="34" t="e">
        <f t="shared" ca="1" si="64"/>
        <v>#NAME?</v>
      </c>
      <c r="I91" s="34" t="e">
        <f t="shared" ca="1" si="65"/>
        <v>#NAME?</v>
      </c>
      <c r="J91" s="34" t="e">
        <f t="shared" ca="1" si="66"/>
        <v>#NAME?</v>
      </c>
      <c r="K91" s="34" t="e">
        <f t="shared" ca="1" si="67"/>
        <v>#NAME?</v>
      </c>
      <c r="L91" s="35" t="e">
        <f t="shared" ca="1" si="68"/>
        <v>#NAME?</v>
      </c>
      <c r="M91" s="35" t="e">
        <f t="shared" ca="1" si="69"/>
        <v>#DIV/0!</v>
      </c>
    </row>
    <row r="92" spans="2:13">
      <c r="B92" s="3">
        <f t="shared" si="60"/>
        <v>10</v>
      </c>
      <c r="D92" s="35">
        <v>10</v>
      </c>
      <c r="E92" s="34" t="e">
        <f t="shared" ca="1" si="61"/>
        <v>#NAME?</v>
      </c>
      <c r="F92" s="34" t="e">
        <f t="shared" ca="1" si="62"/>
        <v>#NAME?</v>
      </c>
      <c r="G92" s="34" t="e">
        <f t="shared" ca="1" si="63"/>
        <v>#NAME?</v>
      </c>
      <c r="H92" s="34" t="e">
        <f t="shared" ca="1" si="64"/>
        <v>#NAME?</v>
      </c>
      <c r="I92" s="34" t="e">
        <f t="shared" ca="1" si="65"/>
        <v>#NAME?</v>
      </c>
      <c r="J92" s="34" t="e">
        <f t="shared" ca="1" si="66"/>
        <v>#NAME?</v>
      </c>
      <c r="K92" s="34" t="e">
        <f t="shared" ca="1" si="67"/>
        <v>#NAME?</v>
      </c>
      <c r="L92" s="35" t="e">
        <f t="shared" ca="1" si="68"/>
        <v>#NAME?</v>
      </c>
      <c r="M92" s="35" t="e">
        <f t="shared" ca="1" si="69"/>
        <v>#DIV/0!</v>
      </c>
    </row>
    <row r="93" spans="2:13">
      <c r="B93" s="3">
        <f t="shared" si="60"/>
        <v>11</v>
      </c>
      <c r="D93" s="35">
        <v>11</v>
      </c>
      <c r="E93" s="34" t="e">
        <f t="shared" ca="1" si="61"/>
        <v>#NAME?</v>
      </c>
      <c r="F93" s="34" t="e">
        <f t="shared" ca="1" si="62"/>
        <v>#NAME?</v>
      </c>
      <c r="G93" s="34" t="e">
        <f t="shared" ca="1" si="63"/>
        <v>#NAME?</v>
      </c>
      <c r="H93" s="34" t="e">
        <f t="shared" ca="1" si="64"/>
        <v>#NAME?</v>
      </c>
      <c r="I93" s="34" t="e">
        <f t="shared" ca="1" si="65"/>
        <v>#NAME?</v>
      </c>
      <c r="J93" s="34" t="e">
        <f t="shared" ca="1" si="66"/>
        <v>#NAME?</v>
      </c>
      <c r="K93" s="34" t="e">
        <f t="shared" ca="1" si="67"/>
        <v>#NAME?</v>
      </c>
      <c r="L93" s="35" t="e">
        <f t="shared" ca="1" si="68"/>
        <v>#NAME?</v>
      </c>
      <c r="M93" s="35" t="e">
        <f t="shared" ca="1" si="69"/>
        <v>#DIV/0!</v>
      </c>
    </row>
    <row r="94" spans="2:13">
      <c r="B94" s="3">
        <f t="shared" si="60"/>
        <v>12</v>
      </c>
      <c r="D94" s="35">
        <v>12</v>
      </c>
      <c r="E94" s="34" t="e">
        <f t="shared" ca="1" si="61"/>
        <v>#NAME?</v>
      </c>
      <c r="F94" s="34" t="e">
        <f t="shared" ca="1" si="62"/>
        <v>#NAME?</v>
      </c>
      <c r="G94" s="34" t="e">
        <f t="shared" ca="1" si="63"/>
        <v>#NAME?</v>
      </c>
      <c r="H94" s="34" t="e">
        <f t="shared" ca="1" si="64"/>
        <v>#NAME?</v>
      </c>
      <c r="I94" s="34" t="e">
        <f t="shared" ca="1" si="65"/>
        <v>#NAME?</v>
      </c>
      <c r="J94" s="34" t="e">
        <f t="shared" ca="1" si="66"/>
        <v>#NAME?</v>
      </c>
      <c r="K94" s="34" t="e">
        <f t="shared" ca="1" si="67"/>
        <v>#NAME?</v>
      </c>
      <c r="L94" s="35" t="e">
        <f t="shared" ca="1" si="68"/>
        <v>#NAME?</v>
      </c>
      <c r="M94" s="35" t="e">
        <f t="shared" ca="1" si="69"/>
        <v>#DIV/0!</v>
      </c>
    </row>
    <row r="95" spans="2:13" ht="13.5" thickBot="1">
      <c r="B95" s="3">
        <f t="shared" si="60"/>
        <v>13</v>
      </c>
      <c r="D95" s="37">
        <v>13</v>
      </c>
      <c r="E95" s="36" t="e">
        <f t="shared" ca="1" si="61"/>
        <v>#NAME?</v>
      </c>
      <c r="F95" s="36" t="e">
        <f t="shared" ca="1" si="62"/>
        <v>#NAME?</v>
      </c>
      <c r="G95" s="36" t="e">
        <f t="shared" ca="1" si="63"/>
        <v>#NAME?</v>
      </c>
      <c r="H95" s="36" t="e">
        <f t="shared" ca="1" si="64"/>
        <v>#NAME?</v>
      </c>
      <c r="I95" s="36" t="e">
        <f t="shared" ca="1" si="65"/>
        <v>#NAME?</v>
      </c>
      <c r="J95" s="36" t="e">
        <f t="shared" ca="1" si="66"/>
        <v>#NAME?</v>
      </c>
      <c r="K95" s="36" t="e">
        <f t="shared" ca="1" si="67"/>
        <v>#NAME?</v>
      </c>
      <c r="L95" s="37" t="e">
        <f t="shared" ca="1" si="68"/>
        <v>#NAME?</v>
      </c>
      <c r="M95" s="37" t="e">
        <f t="shared" ca="1" si="69"/>
        <v>#DIV/0!</v>
      </c>
    </row>
    <row r="96" spans="2:13" ht="14.25" thickTop="1" thickBot="1">
      <c r="D96" s="37">
        <v>14</v>
      </c>
      <c r="E96" s="36" t="e">
        <f ca="1">$FO$3*B96+$FO$9</f>
        <v>#NAME?</v>
      </c>
      <c r="F96" s="36" t="e">
        <f ca="1">$FU$5*POWER(B96,2)+$FU$17*B96+$FU$30</f>
        <v>#NAME?</v>
      </c>
      <c r="G96" s="36" t="e">
        <f ca="1">$FX$3*POWER(B96,3)+$FX$5*POWER(B96,2)+$FX$7*B96+$FX$9</f>
        <v>#NAME?</v>
      </c>
      <c r="H96" s="36" t="e">
        <f ca="1">$GA$3*POWER(B96,4)+$GA$4*POWER(B96,3)+$GA$5*POWER(B96,2)+$GA$6*B96+$GA$7</f>
        <v>#NAME?</v>
      </c>
      <c r="I96" s="36" t="e">
        <f ca="1">$GD$3*POWER(B96,5)+$GD$4*POWER(B96,4)+$GD$5*POWER(B96,3)+$GD$6*POWER(B96,2)+$GD$7*B96+$GD$8</f>
        <v>#NAME?</v>
      </c>
      <c r="J96" s="36" t="e">
        <f ca="1">$GG$3*POWER(B96,6)+$GG$4*POWER(B96,5)+$GG$5*POWER(B96,4)+$GG$6*POWER(B96,3)+$GG$7*POWER(B96,2)+$GG$8*B96+$GG$9</f>
        <v>#NAME?</v>
      </c>
      <c r="K96" s="36" t="e">
        <f ca="1">$GJ$3*POWER(B96,7)+$GJ$4*POWER(B96,6)+$GJ$5*POWER(B96,5)+$GJ$6*POWER(B96,4)+$GJ$7*POWER(B96,3)+$GJ$8*POWER(B96,2)+$GJ$9*B96+$GJ$10</f>
        <v>#NAME?</v>
      </c>
      <c r="L96" s="37" t="e">
        <f ca="1">ROUND(AVERAGE(E96:K96),0)</f>
        <v>#NAME?</v>
      </c>
      <c r="M96" s="37" t="e">
        <f ca="1">ROUND(AVERAGEIF(E96:K96,"&gt;0"),0)</f>
        <v>#DIV/0!</v>
      </c>
    </row>
    <row r="97" spans="4:13" ht="14.25" thickTop="1" thickBot="1">
      <c r="D97" s="37">
        <v>15</v>
      </c>
      <c r="E97" s="36" t="e">
        <f ca="1">$FO$3*B97+$FO$9</f>
        <v>#NAME?</v>
      </c>
      <c r="F97" s="36" t="e">
        <f ca="1">$FU$5*POWER(B97,2)+$FU$17*B97+$FU$30</f>
        <v>#NAME?</v>
      </c>
      <c r="G97" s="36" t="e">
        <f ca="1">$FX$3*POWER(B97,3)+$FX$5*POWER(B97,2)+$FX$7*B97+$FX$9</f>
        <v>#NAME?</v>
      </c>
      <c r="H97" s="36" t="e">
        <f ca="1">$GA$3*POWER(B97,4)+$GA$4*POWER(B97,3)+$GA$5*POWER(B97,2)+$GA$6*B97+$GA$7</f>
        <v>#NAME?</v>
      </c>
      <c r="I97" s="36" t="e">
        <f ca="1">$GD$3*POWER(B97,5)+$GD$4*POWER(B97,4)+$GD$5*POWER(B97,3)+$GD$6*POWER(B97,2)+$GD$7*B97+$GD$8</f>
        <v>#NAME?</v>
      </c>
      <c r="J97" s="36" t="e">
        <f ca="1">$GG$3*POWER(B97,6)+$GG$4*POWER(B97,5)+$GG$5*POWER(B97,4)+$GG$6*POWER(B97,3)+$GG$7*POWER(B97,2)+$GG$8*B97+$GG$9</f>
        <v>#NAME?</v>
      </c>
      <c r="K97" s="36" t="e">
        <f ca="1">$GJ$3*POWER(B97,7)+$GJ$4*POWER(B97,6)+$GJ$5*POWER(B97,5)+$GJ$6*POWER(B97,4)+$GJ$7*POWER(B97,3)+$GJ$8*POWER(B97,2)+$GJ$9*B97+$GJ$10</f>
        <v>#NAME?</v>
      </c>
      <c r="L97" s="37" t="e">
        <f ca="1">ROUND(AVERAGE(E97:K97),0)</f>
        <v>#NAME?</v>
      </c>
      <c r="M97" s="37" t="e">
        <f ca="1">ROUND(AVERAGEIF(E97:K97,"&gt;0"),0)</f>
        <v>#DIV/0!</v>
      </c>
    </row>
    <row r="98" spans="4:13" ht="13.5" thickTop="1"/>
  </sheetData>
  <mergeCells count="1">
    <mergeCell ref="IA4:ID4"/>
  </mergeCells>
  <conditionalFormatting sqref="L83:M83">
    <cfRule type="cellIs" dxfId="1" priority="2" operator="notEqual">
      <formula>$M$83</formula>
    </cfRule>
  </conditionalFormatting>
  <conditionalFormatting sqref="L84:M84">
    <cfRule type="cellIs" dxfId="0" priority="1" operator="notEqual">
      <formula>$M$84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E74"/>
  <sheetViews>
    <sheetView zoomScale="80" zoomScaleNormal="80" workbookViewId="0">
      <selection activeCell="E13" sqref="E13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6" width="25.42578125" style="3" bestFit="1" customWidth="1"/>
    <col min="7" max="7" width="25.2851562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7</v>
      </c>
      <c r="E1" s="51">
        <f>MEDIAN(F1-G1,G1-H1,H1-I1,I1-J1,J1-K1)</f>
        <v>6.6178508038949868E-4</v>
      </c>
      <c r="F1" s="47">
        <f>1-F2</f>
        <v>0.84029390730163445</v>
      </c>
      <c r="G1" s="47">
        <f t="shared" ref="G1:N1" si="0">1-G2</f>
        <v>0.83896609006887313</v>
      </c>
      <c r="H1" s="47">
        <f t="shared" si="0"/>
        <v>0.83078912338099886</v>
      </c>
      <c r="I1" s="47">
        <f t="shared" si="0"/>
        <v>0.8304405326205575</v>
      </c>
      <c r="J1" s="47">
        <f t="shared" si="0"/>
        <v>0.829778747540168</v>
      </c>
      <c r="K1" s="47">
        <f t="shared" si="0"/>
        <v>0.82973159908776806</v>
      </c>
      <c r="L1" s="47" t="e">
        <f t="shared" si="0"/>
        <v>#VALUE!</v>
      </c>
      <c r="M1" s="47" t="e">
        <f t="shared" si="0"/>
        <v>#VALUE!</v>
      </c>
      <c r="N1" s="47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>
        <f t="shared" ref="F2:K2" si="2">F4/SUM($F$4:$K$4)</f>
        <v>0.1597060926983655</v>
      </c>
      <c r="G2" s="5">
        <f t="shared" si="2"/>
        <v>0.1610339099311269</v>
      </c>
      <c r="H2" s="5">
        <f t="shared" si="2"/>
        <v>0.16921087661900117</v>
      </c>
      <c r="I2" s="5">
        <f t="shared" si="2"/>
        <v>0.1695594673794425</v>
      </c>
      <c r="J2" s="5">
        <f t="shared" si="2"/>
        <v>0.170221252459832</v>
      </c>
      <c r="K2" s="5">
        <f t="shared" si="2"/>
        <v>0.17026840091223189</v>
      </c>
      <c r="L2" s="5" t="e">
        <f>L4/SUM($F$4:$M$4)</f>
        <v>#VALUE!</v>
      </c>
      <c r="M2" s="5" t="e">
        <f>M4/SUM($F$4:$M$4)</f>
        <v>#VALUE!</v>
      </c>
      <c r="N2" s="5" t="e">
        <f>N4/SUM($F$4:$M$4)</f>
        <v>#VALUE!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ABS(F13-$E$12)</f>
        <v>1.7906003875202714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0.93796691190862602</v>
      </c>
      <c r="G3" s="8">
        <f t="shared" ref="G3:O3" si="3">IFERROR(IF(AND(G4&gt;0,G4&lt;=100.09%),G4,0),0)</f>
        <v>0.94576529084551819</v>
      </c>
      <c r="H3" s="8">
        <f t="shared" si="3"/>
        <v>0.99378928331455207</v>
      </c>
      <c r="I3" s="8">
        <f t="shared" si="3"/>
        <v>0.99583658529011643</v>
      </c>
      <c r="J3" s="8">
        <f t="shared" si="3"/>
        <v>0.99972330305843926</v>
      </c>
      <c r="K3" s="8">
        <f t="shared" si="3"/>
        <v>1.0000002097659517</v>
      </c>
      <c r="L3" s="8">
        <f t="shared" si="3"/>
        <v>0</v>
      </c>
      <c r="M3" s="8">
        <f t="shared" si="3"/>
        <v>0</v>
      </c>
      <c r="N3" s="8">
        <f t="shared" si="3"/>
        <v>0</v>
      </c>
      <c r="O3" s="8">
        <f t="shared" si="3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COUNT($D$6:D12)</f>
        <v>7</v>
      </c>
      <c r="E4" s="6"/>
      <c r="F4" s="9">
        <f>HA4/HB4</f>
        <v>0.93796691190862602</v>
      </c>
      <c r="G4" s="9">
        <f>GZ4/HB4</f>
        <v>0.94576529084551819</v>
      </c>
      <c r="H4" s="9">
        <f>GY4/HB4</f>
        <v>0.99378928331455207</v>
      </c>
      <c r="I4" s="9">
        <f>GX4/HB4</f>
        <v>0.99583658529011643</v>
      </c>
      <c r="J4" s="9">
        <f>GW4/HB4</f>
        <v>0.99972330305843926</v>
      </c>
      <c r="K4" s="9">
        <f>GV4/HB4</f>
        <v>1.0000002097659517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MDETERM(AU5:BD11)</f>
        <v>#VALUE!</v>
      </c>
      <c r="AV4" s="6" t="e">
        <f>MDETERM(AV5:BD11)</f>
        <v>#VALUE!</v>
      </c>
      <c r="AW4" s="6" t="e">
        <f>MDETERM(AW5:BD11)</f>
        <v>#VALUE!</v>
      </c>
      <c r="AX4" s="6">
        <f>MDETERM(AX5:BD11)</f>
        <v>-6.2298274417035077E+21</v>
      </c>
      <c r="AY4" s="6">
        <f>MDETERM(AY5:BD10)</f>
        <v>-1.2284909875643907E+17</v>
      </c>
      <c r="AZ4" s="6">
        <f>MDETERM(AZ5:BD9)</f>
        <v>3938826278594.2627</v>
      </c>
      <c r="BA4" s="6">
        <f>MDETERM(BA5:BD8)</f>
        <v>394883081.44159281</v>
      </c>
      <c r="BB4" s="6">
        <f>MDETERM(BB5:BD7)</f>
        <v>-176369.77299777826</v>
      </c>
      <c r="BC4" s="6">
        <f>MDETERM(BC5:BD6)</f>
        <v>-435.38380000000006</v>
      </c>
      <c r="BD4" s="6">
        <f>MDETERM(BD5)</f>
        <v>7</v>
      </c>
      <c r="BE4" s="6"/>
      <c r="BF4" s="6" t="e">
        <f>MDETERM(BF5:BO11)</f>
        <v>#VALUE!</v>
      </c>
      <c r="BG4" s="6" t="e">
        <f>MDETERM(BG5:BO11)</f>
        <v>#VALUE!</v>
      </c>
      <c r="BH4" s="6" t="e">
        <f>MDETERM(BH5:BO11)</f>
        <v>#VALUE!</v>
      </c>
      <c r="BI4" s="6">
        <f>MDETERM(BI5:BO11)</f>
        <v>-6.2298274417035077E+21</v>
      </c>
      <c r="BJ4" s="6">
        <f>MDETERM(BJ5:BO10)</f>
        <v>-1.2284909875643907E+17</v>
      </c>
      <c r="BK4" s="6">
        <f>MDETERM(BK5:BO9)</f>
        <v>3938826278594.2627</v>
      </c>
      <c r="BL4" s="6">
        <f>MDETERM(BL5:BO8)</f>
        <v>394883081.44159281</v>
      </c>
      <c r="BM4" s="6">
        <f>MDETERM(BM5:BO7)</f>
        <v>-176369.77299777826</v>
      </c>
      <c r="BN4" s="6">
        <f>MDETERM(BN5:BO6)</f>
        <v>-435.38380000000006</v>
      </c>
      <c r="BO4" s="6">
        <f>MDETERM(BO5)</f>
        <v>7</v>
      </c>
      <c r="BP4" s="6"/>
      <c r="BQ4" s="6" t="e">
        <f>MDETERM(BQ5:BZ11)</f>
        <v>#VALUE!</v>
      </c>
      <c r="BR4" s="6" t="e">
        <f>MDETERM(BR5:BZ11)</f>
        <v>#VALUE!</v>
      </c>
      <c r="BS4" s="6" t="e">
        <f>MDETERM(BS5:BZ11)</f>
        <v>#VALUE!</v>
      </c>
      <c r="BT4" s="6">
        <f>MDETERM(BT5:BZ11)</f>
        <v>-6.2298274417035077E+21</v>
      </c>
      <c r="BU4" s="6">
        <f>MDETERM(BU5:BZ10)</f>
        <v>-1.2284909875643907E+17</v>
      </c>
      <c r="BV4" s="6">
        <f>MDETERM(BV5:BZ9)</f>
        <v>3938826278594.2627</v>
      </c>
      <c r="BW4" s="6">
        <f>MDETERM(BW5:BZ8)</f>
        <v>394883081.44159281</v>
      </c>
      <c r="BX4" s="6">
        <f>MDETERM(BX5:BZ7)</f>
        <v>-176369.77299777826</v>
      </c>
      <c r="BY4" s="6">
        <f>MDETERM(BY5:BZ6)</f>
        <v>-435.38380000000006</v>
      </c>
      <c r="BZ4" s="6">
        <f>MDETERM(BZ5)</f>
        <v>7</v>
      </c>
      <c r="CA4" s="6"/>
      <c r="CB4" s="6" t="e">
        <f>MDETERM(CB5:CK11)</f>
        <v>#VALUE!</v>
      </c>
      <c r="CC4" s="6" t="e">
        <f>MDETERM(CC5:CK11)</f>
        <v>#VALUE!</v>
      </c>
      <c r="CD4" s="6" t="e">
        <f>MDETERM(CD5:CK11)</f>
        <v>#VALUE!</v>
      </c>
      <c r="CE4" s="6">
        <f>MDETERM(CE5:CK11)</f>
        <v>-6.2298274417035077E+21</v>
      </c>
      <c r="CF4" s="6">
        <f>MDETERM(CF5:CK10)</f>
        <v>-1.2284909875643907E+17</v>
      </c>
      <c r="CG4" s="6">
        <f>MDETERM(CG5:CK9)</f>
        <v>3938826278594.2627</v>
      </c>
      <c r="CH4" s="6">
        <f>MDETERM(CH5:CK8)</f>
        <v>394883081.44159281</v>
      </c>
      <c r="CI4" s="6">
        <f>MDETERM(CI5:CK7)</f>
        <v>-176369.77299777826</v>
      </c>
      <c r="CJ4" s="6">
        <f>MDETERM(CJ5:CK6)</f>
        <v>-435.38380000000006</v>
      </c>
      <c r="CK4" s="6">
        <f>MDETERM(CK5)</f>
        <v>7</v>
      </c>
      <c r="CL4" s="6"/>
      <c r="CM4" s="6" t="e">
        <f>MDETERM(CM5:CV11)</f>
        <v>#VALUE!</v>
      </c>
      <c r="CN4" s="6" t="e">
        <f>MDETERM(CN5:CV11)</f>
        <v>#VALUE!</v>
      </c>
      <c r="CO4" s="6" t="e">
        <f>MDETERM(CO5:CV11)</f>
        <v>#VALUE!</v>
      </c>
      <c r="CP4" s="6">
        <f>MDETERM(CP5:CV11)</f>
        <v>4.3000383271968162E+19</v>
      </c>
      <c r="CQ4" s="6">
        <f>MDETERM(CQ5:CV10)</f>
        <v>-1.2284909875643907E+17</v>
      </c>
      <c r="CR4" s="6">
        <f>MDETERM(CR5:CV9)</f>
        <v>3938826278594.2627</v>
      </c>
      <c r="CS4" s="6">
        <f>MDETERM(CS5:CV8)</f>
        <v>394883081.44159281</v>
      </c>
      <c r="CT4" s="6">
        <f>MDETERM(CT5:CV7)</f>
        <v>-176369.77299777826</v>
      </c>
      <c r="CU4" s="6">
        <f>MDETERM(CU5:CV6)</f>
        <v>-435.38380000000006</v>
      </c>
      <c r="CV4" s="6">
        <f>MDETERM(CV5)</f>
        <v>7</v>
      </c>
      <c r="CW4" s="6"/>
      <c r="CX4" s="6" t="e">
        <f>MDETERM(CX5:DG11)</f>
        <v>#VALUE!</v>
      </c>
      <c r="CY4" s="6" t="e">
        <f>MDETERM(CY5:DG11)</f>
        <v>#VALUE!</v>
      </c>
      <c r="CZ4" s="6" t="e">
        <f>MDETERM(CZ5:DG11)</f>
        <v>#VALUE!</v>
      </c>
      <c r="DA4" s="6">
        <f>MDETERM(DA5:DG11)</f>
        <v>-1.2875602493427089E+21</v>
      </c>
      <c r="DB4" s="6">
        <f>MDETERM(DB5:DG10)</f>
        <v>-4052349446130843</v>
      </c>
      <c r="DC4" s="6">
        <f>MDETERM(DC5:DG9)</f>
        <v>3938826278594.2627</v>
      </c>
      <c r="DD4" s="6">
        <f>MDETERM(DD5:DG8)</f>
        <v>394883081.44159281</v>
      </c>
      <c r="DE4" s="6">
        <f>MDETERM(DE5:DG7)</f>
        <v>-176369.77299777826</v>
      </c>
      <c r="DF4" s="6">
        <f>MDETERM(DF5:DG6)</f>
        <v>-435.38380000000006</v>
      </c>
      <c r="DG4" s="6">
        <f>MDETERM(DG5)</f>
        <v>7</v>
      </c>
      <c r="DH4" s="6"/>
      <c r="DI4" s="6" t="e">
        <f>MDETERM(DI5:DR11)</f>
        <v>#VALUE!</v>
      </c>
      <c r="DJ4" s="6" t="e">
        <f>MDETERM(DJ5:DR11)</f>
        <v>#VALUE!</v>
      </c>
      <c r="DK4" s="6" t="e">
        <f>MDETERM(DK5:DR11)</f>
        <v>#VALUE!</v>
      </c>
      <c r="DL4" s="6">
        <f>MDETERM(DL5:DR11)</f>
        <v>1.4274042145672427E+22</v>
      </c>
      <c r="DM4" s="6">
        <f>MDETERM(DM5:DR10)</f>
        <v>8.2312742063762016E+16</v>
      </c>
      <c r="DN4" s="6">
        <f>MDETERM(DN5:DR9)</f>
        <v>166745692129.45981</v>
      </c>
      <c r="DO4" s="6">
        <f>MDETERM(DO5:DR8)</f>
        <v>394883081.44159281</v>
      </c>
      <c r="DP4" s="6">
        <f>MDETERM(DP5:DR7)</f>
        <v>-176369.77299777826</v>
      </c>
      <c r="DQ4" s="6">
        <f>MDETERM(DQ5:DR6)</f>
        <v>-435.38380000000006</v>
      </c>
      <c r="DR4" s="6">
        <f>MDETERM(DR5)</f>
        <v>7</v>
      </c>
      <c r="DS4" s="6"/>
      <c r="DT4" s="6" t="e">
        <f>MDETERM(DT5:EC11)</f>
        <v>#VALUE!</v>
      </c>
      <c r="DU4" s="6" t="e">
        <f>MDETERM(DU5:EC11)</f>
        <v>#VALUE!</v>
      </c>
      <c r="DV4" s="6" t="e">
        <f>MDETERM(DV5:EC11)</f>
        <v>#VALUE!</v>
      </c>
      <c r="DW4" s="6">
        <f>MDETERM(DW5:EC11)</f>
        <v>-6.8657372274433049E+22</v>
      </c>
      <c r="DX4" s="6">
        <f>MDETERM(DX5:EC10)</f>
        <v>-5.0739917236850765E+17</v>
      </c>
      <c r="DY4" s="6">
        <f>MDETERM(DY5:EC9)</f>
        <v>-4642985539427.1084</v>
      </c>
      <c r="DZ4" s="6">
        <f>MDETERM(DZ5:EC8)</f>
        <v>-170891895.8584336</v>
      </c>
      <c r="EA4" s="6">
        <f>MDETERM(EA5:EC7)</f>
        <v>-176369.77299777826</v>
      </c>
      <c r="EB4" s="6">
        <f>MDETERM(EB5:EC6)</f>
        <v>-435.38380000000006</v>
      </c>
      <c r="EC4" s="6">
        <f>MDETERM(EC5)</f>
        <v>7</v>
      </c>
      <c r="ED4" s="6"/>
      <c r="EE4" s="6" t="e">
        <f>MDETERM(EE5:EN11)</f>
        <v>#VALUE!</v>
      </c>
      <c r="EF4" s="6" t="e">
        <f>MDETERM(EF5:EN11)</f>
        <v>#VALUE!</v>
      </c>
      <c r="EG4" s="6" t="e">
        <f>MDETERM(EG5:EN11)</f>
        <v>#VALUE!</v>
      </c>
      <c r="EH4" s="6">
        <f>MDETERM(EH5:EN11)</f>
        <v>1.1570300063066505E+23</v>
      </c>
      <c r="EI4" s="6">
        <f>MDETERM(EI5:EN10)</f>
        <v>6.8616025042962957E+17</v>
      </c>
      <c r="EJ4" s="6">
        <f>MDETERM(EJ5:EN9)</f>
        <v>40246792961903.102</v>
      </c>
      <c r="EK4" s="6">
        <f>MDETERM(EK5:EN8)</f>
        <v>2440497610.0131488</v>
      </c>
      <c r="EL4" s="6">
        <f>MDETERM(EL5:EN7)</f>
        <v>-72309.668945113212</v>
      </c>
      <c r="EM4" s="6">
        <f>MDETERM(EM5:EN6)</f>
        <v>-435.38380000000006</v>
      </c>
      <c r="EN4" s="6">
        <f>MDETERM(EN5)</f>
        <v>7</v>
      </c>
      <c r="EO4" s="6"/>
      <c r="EP4" s="6" t="e">
        <f>MDETERM(EP5:EY11)</f>
        <v>#VALUE!</v>
      </c>
      <c r="EQ4" s="6" t="e">
        <f>MDETERM(EQ5:EY11)</f>
        <v>#VALUE!</v>
      </c>
      <c r="ER4" s="6" t="e">
        <f>MDETERM(ER5:EY11)</f>
        <v>#VALUE!</v>
      </c>
      <c r="ES4" s="6">
        <f>MDETERM(ES5:EY11)</f>
        <v>-3.7766207463528136E+22</v>
      </c>
      <c r="ET4" s="6">
        <f>MDETERM(ET5:EY10)</f>
        <v>2.8251597837440672E+17</v>
      </c>
      <c r="EU4" s="6">
        <f>MDETERM(EU5:EY9)</f>
        <v>-70158563546709.437</v>
      </c>
      <c r="EV4" s="6">
        <f>MDETERM(EV5:EY8)</f>
        <v>-4367485071.4672346</v>
      </c>
      <c r="EW4" s="6">
        <f>MDETERM(EW5:EY7)</f>
        <v>-1386581.0949256199</v>
      </c>
      <c r="EX4" s="10">
        <f>MDETERM(EX5:EY6)</f>
        <v>-4996.0285000000049</v>
      </c>
      <c r="EY4" s="6">
        <f>MDETERM(EY5)</f>
        <v>7</v>
      </c>
      <c r="EZ4" s="6"/>
      <c r="FA4" s="6" t="e">
        <f>MDETERM(FA5:FJ11)</f>
        <v>#VALUE!</v>
      </c>
      <c r="FB4" s="6" t="e">
        <f>MDETERM(FB5:FJ11)</f>
        <v>#VALUE!</v>
      </c>
      <c r="FC4" s="6" t="e">
        <f>MDETERM(FC5:FJ11)</f>
        <v>#VALUE!</v>
      </c>
      <c r="FD4" s="6">
        <f>MDETERM(FD5:FJ11)</f>
        <v>-9.5733758296350622E+23</v>
      </c>
      <c r="FE4" s="6">
        <f>MDETERM(FE5:FJ10)</f>
        <v>-1.8892483123757269E+19</v>
      </c>
      <c r="FF4" s="6">
        <f>MDETERM(FF5:FJ9)</f>
        <v>609911390884417.62</v>
      </c>
      <c r="FG4" s="6">
        <f>MDETERM(FG5:FJ8)</f>
        <v>60623024826.082001</v>
      </c>
      <c r="FH4" s="6">
        <f>MDETERM(FH5:FJ7)</f>
        <v>-25496981.334290236</v>
      </c>
      <c r="FI4" s="6">
        <f>MDETERM(FI5:FJ6)</f>
        <v>-61085.702383000011</v>
      </c>
      <c r="FJ4" s="6">
        <f>MDETERM(FJ5)</f>
        <v>1306.52</v>
      </c>
      <c r="GR4" s="6" t="s">
        <v>15</v>
      </c>
      <c r="GS4" s="6" t="e">
        <f t="shared" ref="GS4:HB4" si="4">SUM(GS6:GS12)</f>
        <v>#VALUE!</v>
      </c>
      <c r="GT4" s="6" t="e">
        <f t="shared" si="4"/>
        <v>#VALUE!</v>
      </c>
      <c r="GU4" s="6" t="e">
        <f t="shared" si="4"/>
        <v>#VALUE!</v>
      </c>
      <c r="GV4" s="6">
        <f t="shared" si="4"/>
        <v>8731.564803013187</v>
      </c>
      <c r="GW4" s="6">
        <f t="shared" si="4"/>
        <v>8729.1469746593302</v>
      </c>
      <c r="GX4" s="6">
        <f t="shared" si="4"/>
        <v>8695.2098537130496</v>
      </c>
      <c r="GY4" s="6">
        <f t="shared" si="4"/>
        <v>8677.3337075918789</v>
      </c>
      <c r="GZ4" s="6">
        <f t="shared" si="4"/>
        <v>8258.0091932090982</v>
      </c>
      <c r="HA4" s="6">
        <f t="shared" si="4"/>
        <v>8189.9171564465623</v>
      </c>
      <c r="HB4" s="6">
        <f t="shared" si="4"/>
        <v>8731.5629714285697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7o. GRADO'!C5</f>
        <v>CÓDIGO</v>
      </c>
      <c r="D5" s="4" t="str">
        <f>'MODELO DE 7o. GRADO'!D5</f>
        <v>AÑO</v>
      </c>
      <c r="E5" s="4" t="str">
        <f>'MODELO DE 7o.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5">H5+1</f>
        <v>4</v>
      </c>
      <c r="J5" s="13">
        <f t="shared" si="5"/>
        <v>5</v>
      </c>
      <c r="K5" s="13">
        <f t="shared" si="5"/>
        <v>6</v>
      </c>
      <c r="L5" s="13">
        <f t="shared" si="5"/>
        <v>7</v>
      </c>
      <c r="M5" s="13">
        <f t="shared" si="5"/>
        <v>8</v>
      </c>
      <c r="N5" s="13">
        <f t="shared" si="5"/>
        <v>9</v>
      </c>
      <c r="O5" s="4"/>
      <c r="P5" s="14">
        <f t="shared" ref="P5:AH5" si="6">SUM(P6:P12)</f>
        <v>1.2443025765244102E+17</v>
      </c>
      <c r="Q5" s="14">
        <f t="shared" si="6"/>
        <v>1.403230632811897E+16</v>
      </c>
      <c r="R5" s="14">
        <f t="shared" si="6"/>
        <v>1584029137732753.3</v>
      </c>
      <c r="S5" s="14">
        <f t="shared" si="6"/>
        <v>179038411455869.25</v>
      </c>
      <c r="T5" s="14">
        <f t="shared" si="6"/>
        <v>20268863050800.332</v>
      </c>
      <c r="U5" s="14">
        <f t="shared" si="6"/>
        <v>2299362208679.1846</v>
      </c>
      <c r="V5" s="14">
        <f t="shared" si="6"/>
        <v>261536575815.30768</v>
      </c>
      <c r="W5" s="14">
        <f t="shared" si="6"/>
        <v>29849275112.559799</v>
      </c>
      <c r="X5" s="14">
        <f t="shared" si="6"/>
        <v>3421730641.7617431</v>
      </c>
      <c r="Y5" s="14">
        <f t="shared" si="6"/>
        <v>394502268.17586303</v>
      </c>
      <c r="Z5" s="14">
        <f t="shared" si="6"/>
        <v>45828562.914495945</v>
      </c>
      <c r="AA5" s="14">
        <f t="shared" si="6"/>
        <v>5377869.0324064121</v>
      </c>
      <c r="AB5" s="14">
        <f t="shared" si="6"/>
        <v>639825.55623414821</v>
      </c>
      <c r="AC5" s="14">
        <f t="shared" si="6"/>
        <v>77602.956597321696</v>
      </c>
      <c r="AD5" s="14">
        <f t="shared" si="6"/>
        <v>9679.5427104500013</v>
      </c>
      <c r="AE5" s="14">
        <f t="shared" si="6"/>
        <v>1260.420529</v>
      </c>
      <c r="AF5" s="14">
        <f t="shared" si="6"/>
        <v>176.3681</v>
      </c>
      <c r="AG5" s="14">
        <f t="shared" si="6"/>
        <v>28.269999999999996</v>
      </c>
      <c r="AH5" s="14">
        <f t="shared" si="6"/>
        <v>7</v>
      </c>
      <c r="AI5" s="4"/>
      <c r="AJ5" s="4">
        <f t="shared" ref="AJ5:AS5" si="7">SUM(AJ6:AJ12)</f>
        <v>94244975229.653748</v>
      </c>
      <c r="AK5" s="4">
        <f t="shared" si="7"/>
        <v>10924049075.543526</v>
      </c>
      <c r="AL5" s="4">
        <f t="shared" si="7"/>
        <v>1278041273.3798146</v>
      </c>
      <c r="AM5" s="4">
        <f t="shared" si="7"/>
        <v>151409857.17929035</v>
      </c>
      <c r="AN5" s="4">
        <f t="shared" si="7"/>
        <v>18251101.441403594</v>
      </c>
      <c r="AO5" s="4">
        <f t="shared" si="7"/>
        <v>2255094.4756355542</v>
      </c>
      <c r="AP5" s="4">
        <f t="shared" si="7"/>
        <v>289159.19643782999</v>
      </c>
      <c r="AQ5" s="4">
        <f t="shared" si="7"/>
        <v>39374.399829000002</v>
      </c>
      <c r="AR5" s="4">
        <f t="shared" si="7"/>
        <v>5990.1926999999996</v>
      </c>
      <c r="AS5" s="4">
        <f t="shared" si="7"/>
        <v>1306.52</v>
      </c>
      <c r="AU5" s="15">
        <f>$Y$5</f>
        <v>394502268.17586303</v>
      </c>
      <c r="AV5" s="15">
        <f>$Z$5</f>
        <v>45828562.914495945</v>
      </c>
      <c r="AW5" s="15">
        <f>$AA$5</f>
        <v>5377869.0324064121</v>
      </c>
      <c r="AX5" s="15">
        <f>$AB$5</f>
        <v>639825.55623414821</v>
      </c>
      <c r="AY5" s="15">
        <f>$AC$5</f>
        <v>77602.956597321696</v>
      </c>
      <c r="AZ5" s="15">
        <f>$AD$5</f>
        <v>9679.5427104500013</v>
      </c>
      <c r="BA5" s="15">
        <f>$AE$5</f>
        <v>1260.420529</v>
      </c>
      <c r="BB5" s="3">
        <f>$AF$5</f>
        <v>176.3681</v>
      </c>
      <c r="BC5" s="3">
        <f>$AG$5</f>
        <v>28.269999999999996</v>
      </c>
      <c r="BD5" s="3">
        <f>$AH$5</f>
        <v>7</v>
      </c>
      <c r="BF5" s="16">
        <f>$AS$5</f>
        <v>1306.52</v>
      </c>
      <c r="BG5" s="15">
        <f>$Z$5</f>
        <v>45828562.914495945</v>
      </c>
      <c r="BH5" s="15">
        <f>$AA$5</f>
        <v>5377869.0324064121</v>
      </c>
      <c r="BI5" s="15">
        <f>$AB$5</f>
        <v>639825.55623414821</v>
      </c>
      <c r="BJ5" s="15">
        <f>$AC$5</f>
        <v>77602.956597321696</v>
      </c>
      <c r="BK5" s="15">
        <f>$AD$5</f>
        <v>9679.5427104500013</v>
      </c>
      <c r="BL5" s="15">
        <f>$AE$5</f>
        <v>1260.420529</v>
      </c>
      <c r="BM5" s="3">
        <f>$AF$5</f>
        <v>176.3681</v>
      </c>
      <c r="BN5" s="3">
        <f>$AG$5</f>
        <v>28.269999999999996</v>
      </c>
      <c r="BO5" s="3">
        <f>$AH$5</f>
        <v>7</v>
      </c>
      <c r="BQ5" s="15">
        <f>$Y$5</f>
        <v>394502268.17586303</v>
      </c>
      <c r="BR5" s="16">
        <f>$AS$5</f>
        <v>1306.52</v>
      </c>
      <c r="BS5" s="15">
        <f>$AA$5</f>
        <v>5377869.0324064121</v>
      </c>
      <c r="BT5" s="15">
        <f>$AB$5</f>
        <v>639825.55623414821</v>
      </c>
      <c r="BU5" s="15">
        <f>$AC$5</f>
        <v>77602.956597321696</v>
      </c>
      <c r="BV5" s="15">
        <f>$AD$5</f>
        <v>9679.5427104500013</v>
      </c>
      <c r="BW5" s="15">
        <f>$AE$5</f>
        <v>1260.420529</v>
      </c>
      <c r="BX5" s="3">
        <f>$AF$5</f>
        <v>176.3681</v>
      </c>
      <c r="BY5" s="3">
        <f>$AG$5</f>
        <v>28.269999999999996</v>
      </c>
      <c r="BZ5" s="3">
        <f>$AH$5</f>
        <v>7</v>
      </c>
      <c r="CB5" s="15">
        <f>$Y$5</f>
        <v>394502268.17586303</v>
      </c>
      <c r="CC5" s="15">
        <f>$Z$5</f>
        <v>45828562.914495945</v>
      </c>
      <c r="CD5" s="16">
        <f>$AS$5</f>
        <v>1306.52</v>
      </c>
      <c r="CE5" s="15">
        <f>$AB$5</f>
        <v>639825.55623414821</v>
      </c>
      <c r="CF5" s="15">
        <f>$AC$5</f>
        <v>77602.956597321696</v>
      </c>
      <c r="CG5" s="15">
        <f>$AD$5</f>
        <v>9679.5427104500013</v>
      </c>
      <c r="CH5" s="15">
        <f>$AE$5</f>
        <v>1260.420529</v>
      </c>
      <c r="CI5" s="3">
        <f>$AF$5</f>
        <v>176.3681</v>
      </c>
      <c r="CJ5" s="3">
        <f>$AG$5</f>
        <v>28.269999999999996</v>
      </c>
      <c r="CK5" s="3">
        <f>$AH$5</f>
        <v>7</v>
      </c>
      <c r="CM5" s="15">
        <f>$Y$5</f>
        <v>394502268.17586303</v>
      </c>
      <c r="CN5" s="15">
        <f>$Z$5</f>
        <v>45828562.914495945</v>
      </c>
      <c r="CO5" s="15">
        <f>$AA$5</f>
        <v>5377869.0324064121</v>
      </c>
      <c r="CP5" s="16">
        <f>$AS$5</f>
        <v>1306.52</v>
      </c>
      <c r="CQ5" s="15">
        <f>$AC$5</f>
        <v>77602.956597321696</v>
      </c>
      <c r="CR5" s="15">
        <f>$AD$5</f>
        <v>9679.5427104500013</v>
      </c>
      <c r="CS5" s="15">
        <f>$AE$5</f>
        <v>1260.420529</v>
      </c>
      <c r="CT5" s="3">
        <f>$AF$5</f>
        <v>176.3681</v>
      </c>
      <c r="CU5" s="3">
        <f>$AG$5</f>
        <v>28.269999999999996</v>
      </c>
      <c r="CV5" s="3">
        <f>$AH$5</f>
        <v>7</v>
      </c>
      <c r="CX5" s="15">
        <f>$Y$5</f>
        <v>394502268.17586303</v>
      </c>
      <c r="CY5" s="15">
        <f>$Z$5</f>
        <v>45828562.914495945</v>
      </c>
      <c r="CZ5" s="15">
        <f>$AA$5</f>
        <v>5377869.0324064121</v>
      </c>
      <c r="DA5" s="15">
        <f>$AB$5</f>
        <v>639825.55623414821</v>
      </c>
      <c r="DB5" s="16">
        <f>$AS$5</f>
        <v>1306.52</v>
      </c>
      <c r="DC5" s="15">
        <f>$AD$5</f>
        <v>9679.5427104500013</v>
      </c>
      <c r="DD5" s="15">
        <f>$AE$5</f>
        <v>1260.420529</v>
      </c>
      <c r="DE5" s="3">
        <f>$AF$5</f>
        <v>176.3681</v>
      </c>
      <c r="DF5" s="3">
        <f>$AG$5</f>
        <v>28.269999999999996</v>
      </c>
      <c r="DG5" s="3">
        <f>$AH$5</f>
        <v>7</v>
      </c>
      <c r="DI5" s="15">
        <f>$Y$5</f>
        <v>394502268.17586303</v>
      </c>
      <c r="DJ5" s="15">
        <f>$Z$5</f>
        <v>45828562.914495945</v>
      </c>
      <c r="DK5" s="15">
        <f>$AA$5</f>
        <v>5377869.0324064121</v>
      </c>
      <c r="DL5" s="15">
        <f>$AB$5</f>
        <v>639825.55623414821</v>
      </c>
      <c r="DM5" s="15">
        <f>$AC$5</f>
        <v>77602.956597321696</v>
      </c>
      <c r="DN5" s="16">
        <f>$AS$5</f>
        <v>1306.52</v>
      </c>
      <c r="DO5" s="15">
        <f>$AE$5</f>
        <v>1260.420529</v>
      </c>
      <c r="DP5" s="3">
        <f>$AF$5</f>
        <v>176.3681</v>
      </c>
      <c r="DQ5" s="3">
        <f>$AG$5</f>
        <v>28.269999999999996</v>
      </c>
      <c r="DR5" s="3">
        <f>$AH$5</f>
        <v>7</v>
      </c>
      <c r="DT5" s="15">
        <f>$Y$5</f>
        <v>394502268.17586303</v>
      </c>
      <c r="DU5" s="15">
        <f>$Z$5</f>
        <v>45828562.914495945</v>
      </c>
      <c r="DV5" s="15">
        <f>$AA$5</f>
        <v>5377869.0324064121</v>
      </c>
      <c r="DW5" s="15">
        <f>$AB$5</f>
        <v>639825.55623414821</v>
      </c>
      <c r="DX5" s="15">
        <f>$AC$5</f>
        <v>77602.956597321696</v>
      </c>
      <c r="DY5" s="15">
        <f>$AD$5</f>
        <v>9679.5427104500013</v>
      </c>
      <c r="DZ5" s="16">
        <f>$AS$5</f>
        <v>1306.52</v>
      </c>
      <c r="EA5" s="3">
        <f>$AF$5</f>
        <v>176.3681</v>
      </c>
      <c r="EB5" s="3">
        <f>$AG$5</f>
        <v>28.269999999999996</v>
      </c>
      <c r="EC5" s="3">
        <f>$AH$5</f>
        <v>7</v>
      </c>
      <c r="EE5" s="15">
        <f>$Y$5</f>
        <v>394502268.17586303</v>
      </c>
      <c r="EF5" s="15">
        <f>$Z$5</f>
        <v>45828562.914495945</v>
      </c>
      <c r="EG5" s="15">
        <f>$AA$5</f>
        <v>5377869.0324064121</v>
      </c>
      <c r="EH5" s="15">
        <f>$AB$5</f>
        <v>639825.55623414821</v>
      </c>
      <c r="EI5" s="15">
        <f>$AC$5</f>
        <v>77602.956597321696</v>
      </c>
      <c r="EJ5" s="15">
        <f>$AD$5</f>
        <v>9679.5427104500013</v>
      </c>
      <c r="EK5" s="15">
        <f>$AE$5</f>
        <v>1260.420529</v>
      </c>
      <c r="EL5" s="16">
        <f>$AS$5</f>
        <v>1306.52</v>
      </c>
      <c r="EM5" s="3">
        <f>$AG$5</f>
        <v>28.269999999999996</v>
      </c>
      <c r="EN5" s="3">
        <f>$AH$5</f>
        <v>7</v>
      </c>
      <c r="EP5" s="15">
        <f>$Y$5</f>
        <v>394502268.17586303</v>
      </c>
      <c r="EQ5" s="15">
        <f>$Z$5</f>
        <v>45828562.914495945</v>
      </c>
      <c r="ER5" s="15">
        <f>$AA$5</f>
        <v>5377869.0324064121</v>
      </c>
      <c r="ES5" s="15">
        <f>$AB$5</f>
        <v>639825.55623414821</v>
      </c>
      <c r="ET5" s="15">
        <f>$AC$5</f>
        <v>77602.956597321696</v>
      </c>
      <c r="EU5" s="15">
        <f>$AD$5</f>
        <v>9679.5427104500013</v>
      </c>
      <c r="EV5" s="15">
        <f>$AE$5</f>
        <v>1260.420529</v>
      </c>
      <c r="EW5" s="3">
        <f>$AF$5</f>
        <v>176.3681</v>
      </c>
      <c r="EX5" s="16">
        <f>$AS$5</f>
        <v>1306.52</v>
      </c>
      <c r="EY5" s="3">
        <f>$AH$5</f>
        <v>7</v>
      </c>
      <c r="FA5" s="15">
        <f>$Y$5</f>
        <v>394502268.17586303</v>
      </c>
      <c r="FB5" s="15">
        <f>$Z$5</f>
        <v>45828562.914495945</v>
      </c>
      <c r="FC5" s="15">
        <f>$AA$5</f>
        <v>5377869.0324064121</v>
      </c>
      <c r="FD5" s="15">
        <f>$AB$5</f>
        <v>639825.55623414821</v>
      </c>
      <c r="FE5" s="15">
        <f>$AC$5</f>
        <v>77602.956597321696</v>
      </c>
      <c r="FF5" s="15">
        <f>$AD$5</f>
        <v>9679.5427104500013</v>
      </c>
      <c r="FG5" s="15">
        <f>$AE$5</f>
        <v>1260.420529</v>
      </c>
      <c r="FH5" s="3">
        <f>$AF$5</f>
        <v>176.3681</v>
      </c>
      <c r="FI5" s="3">
        <f>$AG$5</f>
        <v>28.269999999999996</v>
      </c>
      <c r="FJ5" s="16">
        <f>$AS$5</f>
        <v>1306.52</v>
      </c>
      <c r="GR5" s="6" t="s">
        <v>23</v>
      </c>
      <c r="GS5" s="6" t="e">
        <f>AVERAGE($N$6:$N$12)</f>
        <v>#VALUE!</v>
      </c>
      <c r="GT5" s="6" t="e">
        <f>AVERAGE($M$6:$M$12)</f>
        <v>#VALUE!</v>
      </c>
      <c r="GU5" s="6" t="e">
        <f>AVERAGE($L$6:$L$12)</f>
        <v>#VALUE!</v>
      </c>
      <c r="GV5" s="6">
        <f>AVERAGE($K$6:$K$12)</f>
        <v>186.64571690161782</v>
      </c>
      <c r="GW5" s="6">
        <f>AVERAGE($J$6:$J$12)</f>
        <v>186.64571428839571</v>
      </c>
      <c r="GX5" s="6">
        <f>AVERAGE($I$6:$I$12)</f>
        <v>186.64571428597833</v>
      </c>
      <c r="GY5" s="6">
        <f>AVERAGE($H$6:$H$12)</f>
        <v>186.64571428570912</v>
      </c>
      <c r="GZ5" s="6">
        <f>AVERAGE($G$6:$G$12)</f>
        <v>186.64571428571452</v>
      </c>
      <c r="HA5" s="6">
        <f>AVERAGE($F$6:$F$12)</f>
        <v>186.64571428571435</v>
      </c>
      <c r="HB5" s="6">
        <f>AVERAGE(AS6:AS12)</f>
        <v>186.64571428571429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8">HF5+1</f>
        <v>3</v>
      </c>
      <c r="HH5" s="18">
        <f t="shared" si="8"/>
        <v>4</v>
      </c>
      <c r="HI5" s="18">
        <f t="shared" si="8"/>
        <v>5</v>
      </c>
      <c r="HJ5" s="18">
        <f t="shared" si="8"/>
        <v>6</v>
      </c>
      <c r="HK5" s="18">
        <f t="shared" si="8"/>
        <v>7</v>
      </c>
      <c r="HL5" s="18">
        <f t="shared" si="8"/>
        <v>8</v>
      </c>
      <c r="HM5" s="18">
        <f t="shared" si="8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9">HQ5+1</f>
        <v>3</v>
      </c>
      <c r="HS5" s="19">
        <f t="shared" si="9"/>
        <v>4</v>
      </c>
      <c r="HT5" s="19">
        <f t="shared" si="9"/>
        <v>5</v>
      </c>
      <c r="HU5" s="19">
        <f t="shared" si="9"/>
        <v>6</v>
      </c>
      <c r="HV5" s="19">
        <f t="shared" si="9"/>
        <v>7</v>
      </c>
      <c r="HW5" s="19">
        <f t="shared" si="9"/>
        <v>8</v>
      </c>
      <c r="HX5" s="19">
        <f t="shared" si="9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10">IB5+1</f>
        <v>3</v>
      </c>
      <c r="ID5" s="19">
        <f t="shared" si="10"/>
        <v>4</v>
      </c>
      <c r="IE5" s="19">
        <f t="shared" si="10"/>
        <v>5</v>
      </c>
      <c r="IF5" s="19">
        <f t="shared" si="10"/>
        <v>6</v>
      </c>
      <c r="IG5" s="19">
        <f t="shared" si="10"/>
        <v>7</v>
      </c>
      <c r="IH5" s="19">
        <f t="shared" si="10"/>
        <v>8</v>
      </c>
      <c r="II5" s="19">
        <f t="shared" si="10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1">IM5+1</f>
        <v>3</v>
      </c>
      <c r="IO5" s="19">
        <f t="shared" si="11"/>
        <v>4</v>
      </c>
      <c r="IP5" s="19">
        <f t="shared" si="11"/>
        <v>5</v>
      </c>
      <c r="IQ5" s="19">
        <f t="shared" si="11"/>
        <v>6</v>
      </c>
      <c r="IR5" s="19">
        <f t="shared" si="11"/>
        <v>7</v>
      </c>
      <c r="IS5" s="19">
        <f t="shared" si="11"/>
        <v>8</v>
      </c>
      <c r="IT5" s="19">
        <f t="shared" si="11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2">IX5+1</f>
        <v>3</v>
      </c>
      <c r="IZ5" s="19">
        <f t="shared" si="12"/>
        <v>4</v>
      </c>
      <c r="JA5" s="19">
        <f t="shared" si="12"/>
        <v>5</v>
      </c>
      <c r="JB5" s="19">
        <f t="shared" si="12"/>
        <v>6</v>
      </c>
      <c r="JC5" s="19">
        <f t="shared" si="12"/>
        <v>7</v>
      </c>
      <c r="JD5" s="19">
        <f t="shared" si="12"/>
        <v>8</v>
      </c>
      <c r="JE5" s="19">
        <f t="shared" si="12"/>
        <v>9</v>
      </c>
    </row>
    <row r="6" spans="1:265">
      <c r="A6" s="15">
        <f>8/12</f>
        <v>0.66666666666666663</v>
      </c>
      <c r="B6" s="3">
        <v>1</v>
      </c>
      <c r="C6" s="3">
        <f>'MODELO DE 7o. GRADO'!C6</f>
        <v>0</v>
      </c>
      <c r="D6" s="4">
        <f>'MODELO DE 7o. GRADO'!D6</f>
        <v>0</v>
      </c>
      <c r="E6" s="25">
        <f>'MODELO DE 7o. GRADO'!E6</f>
        <v>153.66999999999999</v>
      </c>
      <c r="F6" s="41">
        <f t="shared" ref="F6:F40" si="13">$FQ$47*C6+$FQ$53</f>
        <v>140.30311275476947</v>
      </c>
      <c r="G6" s="41">
        <f t="shared" ref="G6:G40" si="14">$FW$49*POWER(C6,2)+$FW$61*C6+$FW$74</f>
        <v>144.56548251389665</v>
      </c>
      <c r="H6" s="41">
        <f t="shared" ref="H6:H40" si="15">$FZ$47*POWER(C6,3)+$FZ$49*POWER(C6,2)+$FZ$51*C6+$FZ$53</f>
        <v>153.52145400802328</v>
      </c>
      <c r="I6" s="41">
        <f t="shared" ref="I6:I40" si="16">$GC$47*POWER(C6,4)+$GC$48*POWER(C6,3)+$GC$49*POWER(C6,2)+$GC$50*C6+$GC$51</f>
        <v>154.84597383718338</v>
      </c>
      <c r="J6" s="41">
        <f t="shared" ref="J6:J40" si="17">$GF$47*POWER(C6,5)+$GF$48*POWER(C6,4)+$GF$49*POWER(C6,3)+$GF$50*POWER(C6,2)+$GF$51*C6+$GF$52</f>
        <v>153.78609460712082</v>
      </c>
      <c r="K6" s="41">
        <f t="shared" ref="K6:K40" si="18">$GI$47*POWER(C6,6)+$GI$48*POWER(C6,5)+$GI$49*POWER(C6,4)+$GI$50*POWER(C6,3)+$GI$51*POWER(C6,2)+$GI$52*C6+$GI$53</f>
        <v>153.66999999950693</v>
      </c>
      <c r="L6" s="20" t="e">
        <f t="shared" ref="L6:L40" si="19">$GL$47*POWER(C6,7)+$GL$48*POWER(C6,6)+$GL$49*POWER(C6,5)+$GL$50*POWER(C6,4)+$GL$51*POWER(C6,3)+$GL$52*POWER(C6,2)+$GL$53*C6+$GL$54</f>
        <v>#VALUE!</v>
      </c>
      <c r="M6" s="20" t="e">
        <f t="shared" ref="M6:M40" si="20">$GO$47*POWER(C6,8)+$GO$48*POWER(C6,7)+$GO$49*POWER(C6,6)+$GO$50*POWER(C6,5)+$GO$51*POWER(C6,4)+$GO$52*POWER(C6,3)+$GO$53*POWER(C6,2)+$GO$54*C6+$GO$55</f>
        <v>#VALUE!</v>
      </c>
      <c r="N6" s="20" t="e">
        <f t="shared" ref="N6:N40" si="21">$GR$47*POWER(C6,9)+$GR$48*POWER(C6,8)+$GR$49*POWER(C6,7)+$GR$50*POWER(C6,6)+$GR$51*POWER(C6,5)+$GR$52*POWER(C6,4)+$GR$53*POWER(C6,3)+$GR$54*POWER(C6,2)+$GR$55*C6+$GR$56</f>
        <v>#VALUE!</v>
      </c>
      <c r="P6" s="21">
        <f t="shared" ref="P6:AE12" si="22">POWER($C6,P$1)</f>
        <v>0</v>
      </c>
      <c r="Q6" s="21">
        <f t="shared" si="22"/>
        <v>0</v>
      </c>
      <c r="R6" s="21">
        <f t="shared" si="22"/>
        <v>0</v>
      </c>
      <c r="S6" s="21">
        <f t="shared" si="22"/>
        <v>0</v>
      </c>
      <c r="T6" s="21">
        <f t="shared" si="22"/>
        <v>0</v>
      </c>
      <c r="U6" s="21">
        <f t="shared" si="22"/>
        <v>0</v>
      </c>
      <c r="V6" s="21">
        <f t="shared" si="22"/>
        <v>0</v>
      </c>
      <c r="W6" s="21">
        <f t="shared" si="22"/>
        <v>0</v>
      </c>
      <c r="X6" s="21">
        <f t="shared" si="22"/>
        <v>0</v>
      </c>
      <c r="Y6" s="21">
        <f t="shared" si="22"/>
        <v>0</v>
      </c>
      <c r="Z6" s="21">
        <f t="shared" si="22"/>
        <v>0</v>
      </c>
      <c r="AA6" s="21">
        <f t="shared" si="22"/>
        <v>0</v>
      </c>
      <c r="AB6" s="21">
        <f t="shared" si="22"/>
        <v>0</v>
      </c>
      <c r="AC6" s="21">
        <f t="shared" si="22"/>
        <v>0</v>
      </c>
      <c r="AD6" s="21">
        <f t="shared" si="22"/>
        <v>0</v>
      </c>
      <c r="AE6" s="21">
        <f t="shared" si="22"/>
        <v>0</v>
      </c>
      <c r="AF6" s="21">
        <f t="shared" ref="Z6:AF12" si="23">POWER($C6,AF$1)</f>
        <v>0</v>
      </c>
      <c r="AG6" s="21">
        <f t="shared" ref="AG6:AG12" si="24">C6</f>
        <v>0</v>
      </c>
      <c r="AH6" s="21">
        <f t="shared" ref="AH6:AH12" si="25">COUNT(C6)</f>
        <v>1</v>
      </c>
      <c r="AI6" s="22"/>
      <c r="AJ6" s="3">
        <f t="shared" ref="AJ6:AR12" si="26">PRODUCT(Y6,$AS6)</f>
        <v>0</v>
      </c>
      <c r="AK6" s="3">
        <f t="shared" si="26"/>
        <v>0</v>
      </c>
      <c r="AL6" s="3">
        <f t="shared" si="26"/>
        <v>0</v>
      </c>
      <c r="AM6" s="3">
        <f t="shared" si="26"/>
        <v>0</v>
      </c>
      <c r="AN6" s="3">
        <f t="shared" si="26"/>
        <v>0</v>
      </c>
      <c r="AO6" s="3">
        <f t="shared" si="26"/>
        <v>0</v>
      </c>
      <c r="AP6" s="3">
        <f t="shared" si="26"/>
        <v>0</v>
      </c>
      <c r="AQ6" s="3">
        <f t="shared" si="26"/>
        <v>0</v>
      </c>
      <c r="AR6" s="3">
        <f t="shared" si="26"/>
        <v>0</v>
      </c>
      <c r="AS6" s="3">
        <f t="shared" ref="AS6:AS12" si="27">E6</f>
        <v>153.66999999999999</v>
      </c>
      <c r="AU6" s="15">
        <f>$X$5</f>
        <v>3421730641.7617431</v>
      </c>
      <c r="AV6" s="15">
        <f>$Y$5</f>
        <v>394502268.17586303</v>
      </c>
      <c r="AW6" s="15">
        <f>$Z$5</f>
        <v>45828562.914495945</v>
      </c>
      <c r="AX6" s="15">
        <f>$AA$5</f>
        <v>5377869.0324064121</v>
      </c>
      <c r="AY6" s="15">
        <f>$AB$5</f>
        <v>639825.55623414821</v>
      </c>
      <c r="AZ6" s="15">
        <f>$AC$5</f>
        <v>77602.956597321696</v>
      </c>
      <c r="BA6" s="15">
        <f>$AD$5</f>
        <v>9679.5427104500013</v>
      </c>
      <c r="BB6" s="3">
        <f>$AE$5</f>
        <v>1260.420529</v>
      </c>
      <c r="BC6" s="3">
        <f>$AF$5</f>
        <v>176.3681</v>
      </c>
      <c r="BD6" s="3">
        <f>$AG$5</f>
        <v>28.269999999999996</v>
      </c>
      <c r="BF6" s="16">
        <f>$AR$5</f>
        <v>5990.1926999999996</v>
      </c>
      <c r="BG6" s="15">
        <f>$Y$5</f>
        <v>394502268.17586303</v>
      </c>
      <c r="BH6" s="15">
        <f>$Z$5</f>
        <v>45828562.914495945</v>
      </c>
      <c r="BI6" s="15">
        <f>$AA$5</f>
        <v>5377869.0324064121</v>
      </c>
      <c r="BJ6" s="15">
        <f>$AB$5</f>
        <v>639825.55623414821</v>
      </c>
      <c r="BK6" s="15">
        <f>$AC$5</f>
        <v>77602.956597321696</v>
      </c>
      <c r="BL6" s="15">
        <f>$AD$5</f>
        <v>9679.5427104500013</v>
      </c>
      <c r="BM6" s="3">
        <f>$AE$5</f>
        <v>1260.420529</v>
      </c>
      <c r="BN6" s="3">
        <f>$AF$5</f>
        <v>176.3681</v>
      </c>
      <c r="BO6" s="3">
        <f>$AG$5</f>
        <v>28.269999999999996</v>
      </c>
      <c r="BQ6" s="15">
        <f>$X$5</f>
        <v>3421730641.7617431</v>
      </c>
      <c r="BR6" s="16">
        <f>$AR$5</f>
        <v>5990.1926999999996</v>
      </c>
      <c r="BS6" s="15">
        <f>$Z$5</f>
        <v>45828562.914495945</v>
      </c>
      <c r="BT6" s="15">
        <f>$AA$5</f>
        <v>5377869.0324064121</v>
      </c>
      <c r="BU6" s="15">
        <f>$AB$5</f>
        <v>639825.55623414821</v>
      </c>
      <c r="BV6" s="15">
        <f>$AC$5</f>
        <v>77602.956597321696</v>
      </c>
      <c r="BW6" s="15">
        <f>$AD$5</f>
        <v>9679.5427104500013</v>
      </c>
      <c r="BX6" s="3">
        <f>$AE$5</f>
        <v>1260.420529</v>
      </c>
      <c r="BY6" s="3">
        <f>$AF$5</f>
        <v>176.3681</v>
      </c>
      <c r="BZ6" s="3">
        <f>$AG$5</f>
        <v>28.269999999999996</v>
      </c>
      <c r="CB6" s="15">
        <f>$X$5</f>
        <v>3421730641.7617431</v>
      </c>
      <c r="CC6" s="15">
        <f>$Y$5</f>
        <v>394502268.17586303</v>
      </c>
      <c r="CD6" s="16">
        <f>$AR$5</f>
        <v>5990.1926999999996</v>
      </c>
      <c r="CE6" s="15">
        <f>$AA$5</f>
        <v>5377869.0324064121</v>
      </c>
      <c r="CF6" s="15">
        <f>$AB$5</f>
        <v>639825.55623414821</v>
      </c>
      <c r="CG6" s="15">
        <f>$AC$5</f>
        <v>77602.956597321696</v>
      </c>
      <c r="CH6" s="15">
        <f>$AD$5</f>
        <v>9679.5427104500013</v>
      </c>
      <c r="CI6" s="3">
        <f>$AE$5</f>
        <v>1260.420529</v>
      </c>
      <c r="CJ6" s="3">
        <f>$AF$5</f>
        <v>176.3681</v>
      </c>
      <c r="CK6" s="3">
        <f>$AG$5</f>
        <v>28.269999999999996</v>
      </c>
      <c r="CM6" s="15">
        <f>$X$5</f>
        <v>3421730641.7617431</v>
      </c>
      <c r="CN6" s="15">
        <f>$Y$5</f>
        <v>394502268.17586303</v>
      </c>
      <c r="CO6" s="15">
        <f>$Z$5</f>
        <v>45828562.914495945</v>
      </c>
      <c r="CP6" s="16">
        <f>$AR$5</f>
        <v>5990.1926999999996</v>
      </c>
      <c r="CQ6" s="15">
        <f>$AB$5</f>
        <v>639825.55623414821</v>
      </c>
      <c r="CR6" s="15">
        <f>$AC$5</f>
        <v>77602.956597321696</v>
      </c>
      <c r="CS6" s="15">
        <f>$AD$5</f>
        <v>9679.5427104500013</v>
      </c>
      <c r="CT6" s="3">
        <f>$AE$5</f>
        <v>1260.420529</v>
      </c>
      <c r="CU6" s="3">
        <f>$AF$5</f>
        <v>176.3681</v>
      </c>
      <c r="CV6" s="3">
        <f>$AG$5</f>
        <v>28.269999999999996</v>
      </c>
      <c r="CX6" s="15">
        <f>$X$5</f>
        <v>3421730641.7617431</v>
      </c>
      <c r="CY6" s="15">
        <f>$Y$5</f>
        <v>394502268.17586303</v>
      </c>
      <c r="CZ6" s="15">
        <f>$Z$5</f>
        <v>45828562.914495945</v>
      </c>
      <c r="DA6" s="15">
        <f>$AA$5</f>
        <v>5377869.0324064121</v>
      </c>
      <c r="DB6" s="16">
        <f>$AR$5</f>
        <v>5990.1926999999996</v>
      </c>
      <c r="DC6" s="15">
        <f>$AC$5</f>
        <v>77602.956597321696</v>
      </c>
      <c r="DD6" s="15">
        <f>$AD$5</f>
        <v>9679.5427104500013</v>
      </c>
      <c r="DE6" s="3">
        <f>$AE$5</f>
        <v>1260.420529</v>
      </c>
      <c r="DF6" s="3">
        <f>$AF$5</f>
        <v>176.3681</v>
      </c>
      <c r="DG6" s="3">
        <f>$AG$5</f>
        <v>28.269999999999996</v>
      </c>
      <c r="DI6" s="15">
        <f>$X$5</f>
        <v>3421730641.7617431</v>
      </c>
      <c r="DJ6" s="15">
        <f>$Y$5</f>
        <v>394502268.17586303</v>
      </c>
      <c r="DK6" s="15">
        <f>$Z$5</f>
        <v>45828562.914495945</v>
      </c>
      <c r="DL6" s="15">
        <f>$AA$5</f>
        <v>5377869.0324064121</v>
      </c>
      <c r="DM6" s="15">
        <f>$AB$5</f>
        <v>639825.55623414821</v>
      </c>
      <c r="DN6" s="16">
        <f>$AR$5</f>
        <v>5990.1926999999996</v>
      </c>
      <c r="DO6" s="15">
        <f>$AD$5</f>
        <v>9679.5427104500013</v>
      </c>
      <c r="DP6" s="3">
        <f>$AE$5</f>
        <v>1260.420529</v>
      </c>
      <c r="DQ6" s="3">
        <f>$AF$5</f>
        <v>176.3681</v>
      </c>
      <c r="DR6" s="3">
        <f>$AG$5</f>
        <v>28.269999999999996</v>
      </c>
      <c r="DT6" s="15">
        <f>$X$5</f>
        <v>3421730641.7617431</v>
      </c>
      <c r="DU6" s="15">
        <f>$Y$5</f>
        <v>394502268.17586303</v>
      </c>
      <c r="DV6" s="15">
        <f>$Z$5</f>
        <v>45828562.914495945</v>
      </c>
      <c r="DW6" s="15">
        <f>$AA$5</f>
        <v>5377869.0324064121</v>
      </c>
      <c r="DX6" s="15">
        <f>$AB$5</f>
        <v>639825.55623414821</v>
      </c>
      <c r="DY6" s="15">
        <f>$AC$5</f>
        <v>77602.956597321696</v>
      </c>
      <c r="DZ6" s="16">
        <f>$AR$5</f>
        <v>5990.1926999999996</v>
      </c>
      <c r="EA6" s="3">
        <f>$AE$5</f>
        <v>1260.420529</v>
      </c>
      <c r="EB6" s="3">
        <f>$AF$5</f>
        <v>176.3681</v>
      </c>
      <c r="EC6" s="3">
        <f>$AG$5</f>
        <v>28.269999999999996</v>
      </c>
      <c r="EE6" s="15">
        <f>$X$5</f>
        <v>3421730641.7617431</v>
      </c>
      <c r="EF6" s="15">
        <f>$Y$5</f>
        <v>394502268.17586303</v>
      </c>
      <c r="EG6" s="15">
        <f>$Z$5</f>
        <v>45828562.914495945</v>
      </c>
      <c r="EH6" s="15">
        <f>$AA$5</f>
        <v>5377869.0324064121</v>
      </c>
      <c r="EI6" s="15">
        <f>$AB$5</f>
        <v>639825.55623414821</v>
      </c>
      <c r="EJ6" s="15">
        <f>$AC$5</f>
        <v>77602.956597321696</v>
      </c>
      <c r="EK6" s="15">
        <f>$AD$5</f>
        <v>9679.5427104500013</v>
      </c>
      <c r="EL6" s="16">
        <f>$AR$5</f>
        <v>5990.1926999999996</v>
      </c>
      <c r="EM6" s="3">
        <f>$AF$5</f>
        <v>176.3681</v>
      </c>
      <c r="EN6" s="3">
        <f>$AG$5</f>
        <v>28.269999999999996</v>
      </c>
      <c r="EP6" s="15">
        <f>$X$5</f>
        <v>3421730641.7617431</v>
      </c>
      <c r="EQ6" s="15">
        <f>$Y$5</f>
        <v>394502268.17586303</v>
      </c>
      <c r="ER6" s="15">
        <f>$Z$5</f>
        <v>45828562.914495945</v>
      </c>
      <c r="ES6" s="15">
        <f>$AA$5</f>
        <v>5377869.0324064121</v>
      </c>
      <c r="ET6" s="15">
        <f>$AB$5</f>
        <v>639825.55623414821</v>
      </c>
      <c r="EU6" s="15">
        <f>$AC$5</f>
        <v>77602.956597321696</v>
      </c>
      <c r="EV6" s="15">
        <f>$AD$5</f>
        <v>9679.5427104500013</v>
      </c>
      <c r="EW6" s="3">
        <f>$AE$5</f>
        <v>1260.420529</v>
      </c>
      <c r="EX6" s="16">
        <f>$AR$5</f>
        <v>5990.1926999999996</v>
      </c>
      <c r="EY6" s="3">
        <f>$AG$5</f>
        <v>28.269999999999996</v>
      </c>
      <c r="FA6" s="15">
        <f>$X$5</f>
        <v>3421730641.7617431</v>
      </c>
      <c r="FB6" s="15">
        <f>$Y$5</f>
        <v>394502268.17586303</v>
      </c>
      <c r="FC6" s="15">
        <f>$Z$5</f>
        <v>45828562.914495945</v>
      </c>
      <c r="FD6" s="15">
        <f>$AA$5</f>
        <v>5377869.0324064121</v>
      </c>
      <c r="FE6" s="15">
        <f>$AB$5</f>
        <v>639825.55623414821</v>
      </c>
      <c r="FF6" s="15">
        <f>$AC$5</f>
        <v>77602.956597321696</v>
      </c>
      <c r="FG6" s="15">
        <f>$AD$5</f>
        <v>9679.5427104500013</v>
      </c>
      <c r="FH6" s="3">
        <f>$AE$5</f>
        <v>1260.420529</v>
      </c>
      <c r="FI6" s="3">
        <f>$AF$5</f>
        <v>176.3681</v>
      </c>
      <c r="FJ6" s="16">
        <f>$AR$5</f>
        <v>5990.1926999999996</v>
      </c>
      <c r="GS6" s="3" t="e">
        <f t="shared" ref="GS6:GS12" si="28">POWER(N6-$GS$5,2)</f>
        <v>#VALUE!</v>
      </c>
      <c r="GT6" s="3" t="e">
        <f t="shared" ref="GT6:GT12" si="29">POWER(M6-$GT$5,2)</f>
        <v>#VALUE!</v>
      </c>
      <c r="GU6" s="3" t="e">
        <f t="shared" ref="GU6:GU12" si="30">POWER(L6-$GU$5,2)</f>
        <v>#VALUE!</v>
      </c>
      <c r="GV6" s="3">
        <f t="shared" ref="GV6:GV12" si="31">POWER(K6-$GV$5,2)</f>
        <v>1087.3979052081618</v>
      </c>
      <c r="GW6" s="3">
        <f t="shared" ref="GW6:GW12" si="32">POWER(J6-$GW$5,2)</f>
        <v>1079.7546055980283</v>
      </c>
      <c r="GX6" s="3">
        <f t="shared" ref="GX6:GX12" si="33">POWER(I6-$GX$5,2)</f>
        <v>1011.2234926107257</v>
      </c>
      <c r="GY6" s="3">
        <f t="shared" ref="GY6:GY12" si="34">POWER(H6-$GY$5,2)</f>
        <v>1097.2166189438756</v>
      </c>
      <c r="GZ6" s="3">
        <f t="shared" ref="GZ6:GZ12" si="35">POWER(G6-$GZ$5,2)</f>
        <v>1770.7459059699097</v>
      </c>
      <c r="HA6" s="3">
        <f t="shared" ref="HA6:HA12" si="36">POWER(F6-$HA$5,2)</f>
        <v>2147.6367166559344</v>
      </c>
      <c r="HB6" s="3">
        <f>POWER(AS6-$HB$5,2)</f>
        <v>1087.3977326530623</v>
      </c>
      <c r="HD6" s="17">
        <f>$D$6</f>
        <v>0</v>
      </c>
      <c r="HE6" s="23">
        <f t="shared" ref="HE6:HM12" si="37">1-ABS($E6-F6)/$E6</f>
        <v>0.91301563580900291</v>
      </c>
      <c r="HF6" s="23">
        <f t="shared" si="37"/>
        <v>0.94075279829437541</v>
      </c>
      <c r="HG6" s="23">
        <f t="shared" si="37"/>
        <v>0.99903334423129631</v>
      </c>
      <c r="HH6" s="23">
        <f t="shared" si="37"/>
        <v>0.99234740784028508</v>
      </c>
      <c r="HI6" s="23">
        <f t="shared" si="37"/>
        <v>0.99924452002914799</v>
      </c>
      <c r="HJ6" s="23">
        <f t="shared" si="37"/>
        <v>0.99999999999679146</v>
      </c>
      <c r="HK6" s="23" t="e">
        <f t="shared" si="37"/>
        <v>#VALUE!</v>
      </c>
      <c r="HL6" s="23" t="e">
        <f t="shared" si="37"/>
        <v>#VALUE!</v>
      </c>
      <c r="HM6" s="23" t="e">
        <f t="shared" si="37"/>
        <v>#VALUE!</v>
      </c>
      <c r="HO6" s="17">
        <f>$D$6</f>
        <v>0</v>
      </c>
      <c r="HP6" s="24" t="e">
        <f>HE6/MAX(HE6:HM6)</f>
        <v>#VALUE!</v>
      </c>
      <c r="HQ6" s="24" t="e">
        <f>HF6/MAX(HE6:HM6)</f>
        <v>#VALUE!</v>
      </c>
      <c r="HR6" s="24" t="e">
        <f>HG6/MAX(HE6:HM6)</f>
        <v>#VALUE!</v>
      </c>
      <c r="HS6" s="24" t="e">
        <f>HH6/MAX(HE6:HM6)</f>
        <v>#VALUE!</v>
      </c>
      <c r="HT6" s="24" t="e">
        <f>HI6/MAX(HE6:HM6)</f>
        <v>#VALUE!</v>
      </c>
      <c r="HU6" s="24" t="e">
        <f>HJ6/MAX(HE6:HM6)</f>
        <v>#VALUE!</v>
      </c>
      <c r="HV6" s="24" t="e">
        <f>HK6/MAX(HE6:HM6)</f>
        <v>#VALUE!</v>
      </c>
      <c r="HW6" s="24" t="e">
        <f>HL6/MAX(HE6:HM6)</f>
        <v>#VALUE!</v>
      </c>
      <c r="HX6" s="24" t="e">
        <f>HM6/MAX(HE6:HM6)</f>
        <v>#VALUE!</v>
      </c>
      <c r="HZ6" s="17">
        <f>$D$6</f>
        <v>0</v>
      </c>
      <c r="IA6" s="24" t="e">
        <f t="shared" ref="IA6:II11" si="38">IF(OR(ABS(F13-$E$12)&gt;$IA$4*(HP6/SUMIFS($HP6:$HX6,$HP6:$HX6,"&gt;=0",$HP6:$HX6,"&lt;=1")+F$4/SUMIFS($F$4:$N$4,$F$4:$N$4,"&gt;=0",$F$4:$N$4,"&lt;=1")),F13&lt;0),0,F$4/SUMIFS($F$4:$N$4,$F$4:$N$4,"&gt;=0",$F$4:$N$4,"&lt;=1"))</f>
        <v>#VALUE!</v>
      </c>
      <c r="IB6" s="24" t="e">
        <f t="shared" si="38"/>
        <v>#VALUE!</v>
      </c>
      <c r="IC6" s="24" t="e">
        <f t="shared" si="38"/>
        <v>#VALUE!</v>
      </c>
      <c r="ID6" s="24" t="e">
        <f t="shared" si="38"/>
        <v>#VALUE!</v>
      </c>
      <c r="IE6" s="24" t="e">
        <f t="shared" si="38"/>
        <v>#VALUE!</v>
      </c>
      <c r="IF6" s="24" t="e">
        <f t="shared" si="38"/>
        <v>#VALUE!</v>
      </c>
      <c r="IG6" s="24" t="e">
        <f t="shared" si="38"/>
        <v>#VALUE!</v>
      </c>
      <c r="IH6" s="24" t="e">
        <f t="shared" si="38"/>
        <v>#VALUE!</v>
      </c>
      <c r="II6" s="24" t="e">
        <f t="shared" si="38"/>
        <v>#VALUE!</v>
      </c>
      <c r="IK6" s="17">
        <f>$D$6</f>
        <v>0</v>
      </c>
      <c r="IL6" s="24" t="e">
        <f>IF(AND(HP6&gt;75%,HP6&lt;1),HP6*IA6,0)</f>
        <v>#VALUE!</v>
      </c>
      <c r="IM6" s="24" t="e">
        <f t="shared" ref="IM6:IT12" si="39">IF(AND(HQ6&gt;75%,HQ6&lt;1),HQ6*IB6,0)</f>
        <v>#VALUE!</v>
      </c>
      <c r="IN6" s="24" t="e">
        <f t="shared" si="39"/>
        <v>#VALUE!</v>
      </c>
      <c r="IO6" s="24" t="e">
        <f t="shared" si="39"/>
        <v>#VALUE!</v>
      </c>
      <c r="IP6" s="24" t="e">
        <f t="shared" si="39"/>
        <v>#VALUE!</v>
      </c>
      <c r="IQ6" s="24" t="e">
        <f t="shared" si="39"/>
        <v>#VALUE!</v>
      </c>
      <c r="IR6" s="24" t="e">
        <f t="shared" si="39"/>
        <v>#VALUE!</v>
      </c>
      <c r="IS6" s="24" t="e">
        <f t="shared" si="39"/>
        <v>#VALUE!</v>
      </c>
      <c r="IT6" s="24" t="e">
        <f t="shared" si="39"/>
        <v>#VALUE!</v>
      </c>
      <c r="IV6" s="17">
        <f>$D$6</f>
        <v>0</v>
      </c>
      <c r="IW6" s="24">
        <f>IFERROR(IL6/SUM($IL6:$IT6),0)</f>
        <v>0</v>
      </c>
      <c r="IX6" s="24">
        <f t="shared" ref="IX6:JE12" si="40">IFERROR(IM6/SUM($IL6:$IT6),0)</f>
        <v>0</v>
      </c>
      <c r="IY6" s="24">
        <f t="shared" si="40"/>
        <v>0</v>
      </c>
      <c r="IZ6" s="24">
        <f t="shared" si="40"/>
        <v>0</v>
      </c>
      <c r="JA6" s="24">
        <f t="shared" si="40"/>
        <v>0</v>
      </c>
      <c r="JB6" s="24">
        <f t="shared" si="40"/>
        <v>0</v>
      </c>
      <c r="JC6" s="24">
        <f t="shared" si="40"/>
        <v>0</v>
      </c>
      <c r="JD6" s="24">
        <f t="shared" si="40"/>
        <v>0</v>
      </c>
      <c r="JE6" s="24">
        <f t="shared" si="40"/>
        <v>0</v>
      </c>
    </row>
    <row r="7" spans="1:265">
      <c r="A7" s="15"/>
      <c r="B7" s="3">
        <f>B6+1</f>
        <v>2</v>
      </c>
      <c r="C7" s="3">
        <f>'MODELO DE 7o. GRADO'!C7</f>
        <v>1.07</v>
      </c>
      <c r="D7" s="4">
        <f>'MODELO DE 7o. GRADO'!D7</f>
        <v>1.07</v>
      </c>
      <c r="E7" s="25">
        <f>'MODELO DE 7o. GRADO'!E7</f>
        <v>149.66999999999999</v>
      </c>
      <c r="F7" s="41">
        <f t="shared" si="13"/>
        <v>152.58136126792041</v>
      </c>
      <c r="G7" s="41">
        <f t="shared" si="14"/>
        <v>153.44698802882073</v>
      </c>
      <c r="H7" s="41">
        <f t="shared" si="15"/>
        <v>148.23271581767139</v>
      </c>
      <c r="I7" s="41">
        <f t="shared" si="16"/>
        <v>146.09707387517659</v>
      </c>
      <c r="J7" s="41">
        <f t="shared" si="17"/>
        <v>149.15844366660357</v>
      </c>
      <c r="K7" s="41">
        <f t="shared" si="18"/>
        <v>149.67000000249072</v>
      </c>
      <c r="L7" s="20" t="e">
        <f t="shared" si="19"/>
        <v>#VALUE!</v>
      </c>
      <c r="M7" s="20" t="e">
        <f t="shared" si="20"/>
        <v>#VALUE!</v>
      </c>
      <c r="N7" s="20" t="e">
        <f t="shared" si="21"/>
        <v>#VALUE!</v>
      </c>
      <c r="P7" s="21">
        <f t="shared" si="22"/>
        <v>3.3799322757325352</v>
      </c>
      <c r="Q7" s="21">
        <f t="shared" si="22"/>
        <v>3.1588152109649861</v>
      </c>
      <c r="R7" s="21">
        <f t="shared" si="22"/>
        <v>2.9521637485654075</v>
      </c>
      <c r="S7" s="21">
        <f t="shared" si="22"/>
        <v>2.7590315407153345</v>
      </c>
      <c r="T7" s="21">
        <f t="shared" si="22"/>
        <v>2.5785341502012469</v>
      </c>
      <c r="U7" s="21">
        <f t="shared" si="22"/>
        <v>2.4098450001880813</v>
      </c>
      <c r="V7" s="21">
        <f t="shared" si="22"/>
        <v>2.2521915889608235</v>
      </c>
      <c r="W7" s="21">
        <f t="shared" si="22"/>
        <v>2.1048519522998355</v>
      </c>
      <c r="X7" s="21">
        <f t="shared" si="22"/>
        <v>1.9671513572895656</v>
      </c>
      <c r="Y7" s="21">
        <f t="shared" si="22"/>
        <v>1.8384592124201549</v>
      </c>
      <c r="Z7" s="21">
        <f t="shared" si="23"/>
        <v>1.7181861798319202</v>
      </c>
      <c r="AA7" s="21">
        <f t="shared" si="23"/>
        <v>1.6057814764784302</v>
      </c>
      <c r="AB7" s="21">
        <f t="shared" si="23"/>
        <v>1.5007303518490001</v>
      </c>
      <c r="AC7" s="21">
        <f t="shared" si="23"/>
        <v>1.4025517307000002</v>
      </c>
      <c r="AD7" s="21">
        <f t="shared" si="23"/>
        <v>1.31079601</v>
      </c>
      <c r="AE7" s="21">
        <f t="shared" si="23"/>
        <v>1.2250430000000001</v>
      </c>
      <c r="AF7" s="21">
        <f t="shared" si="23"/>
        <v>1.1449</v>
      </c>
      <c r="AG7" s="21">
        <f t="shared" si="24"/>
        <v>1.07</v>
      </c>
      <c r="AH7" s="21">
        <f t="shared" si="25"/>
        <v>1</v>
      </c>
      <c r="AI7" s="22"/>
      <c r="AJ7" s="3">
        <f t="shared" si="26"/>
        <v>275.16219032292457</v>
      </c>
      <c r="AK7" s="3">
        <f t="shared" si="26"/>
        <v>257.16092553544348</v>
      </c>
      <c r="AL7" s="3">
        <f t="shared" si="26"/>
        <v>240.33731358452661</v>
      </c>
      <c r="AM7" s="3">
        <f t="shared" si="26"/>
        <v>224.61431176123983</v>
      </c>
      <c r="AN7" s="3">
        <f t="shared" si="26"/>
        <v>209.91991753386901</v>
      </c>
      <c r="AO7" s="3">
        <f t="shared" si="26"/>
        <v>196.18683881669998</v>
      </c>
      <c r="AP7" s="3">
        <f t="shared" si="26"/>
        <v>183.35218581000001</v>
      </c>
      <c r="AQ7" s="3">
        <f t="shared" si="26"/>
        <v>171.35718299999999</v>
      </c>
      <c r="AR7" s="3">
        <f t="shared" si="26"/>
        <v>160.14689999999999</v>
      </c>
      <c r="AS7" s="3">
        <f t="shared" si="27"/>
        <v>149.66999999999999</v>
      </c>
      <c r="AU7" s="15">
        <f>$W$5</f>
        <v>29849275112.559799</v>
      </c>
      <c r="AV7" s="15">
        <f>$X$5</f>
        <v>3421730641.7617431</v>
      </c>
      <c r="AW7" s="15">
        <f>$Y$5</f>
        <v>394502268.17586303</v>
      </c>
      <c r="AX7" s="15">
        <f>$Z$5</f>
        <v>45828562.914495945</v>
      </c>
      <c r="AY7" s="15">
        <f>$AA$5</f>
        <v>5377869.0324064121</v>
      </c>
      <c r="AZ7" s="15">
        <f>$AB$5</f>
        <v>639825.55623414821</v>
      </c>
      <c r="BA7" s="15">
        <f>$AC$5</f>
        <v>77602.956597321696</v>
      </c>
      <c r="BB7" s="3">
        <f>$AD$5</f>
        <v>9679.5427104500013</v>
      </c>
      <c r="BC7" s="3">
        <f>$AE$5</f>
        <v>1260.420529</v>
      </c>
      <c r="BD7" s="3">
        <f>$AF$5</f>
        <v>176.3681</v>
      </c>
      <c r="BF7" s="16">
        <f>$AQ$5</f>
        <v>39374.399829000002</v>
      </c>
      <c r="BG7" s="15">
        <f>$X$5</f>
        <v>3421730641.7617431</v>
      </c>
      <c r="BH7" s="15">
        <f>$Y$5</f>
        <v>394502268.17586303</v>
      </c>
      <c r="BI7" s="15">
        <f>$Z$5</f>
        <v>45828562.914495945</v>
      </c>
      <c r="BJ7" s="15">
        <f>$AA$5</f>
        <v>5377869.0324064121</v>
      </c>
      <c r="BK7" s="15">
        <f>$AB$5</f>
        <v>639825.55623414821</v>
      </c>
      <c r="BL7" s="15">
        <f>$AC$5</f>
        <v>77602.956597321696</v>
      </c>
      <c r="BM7" s="3">
        <f>$AD$5</f>
        <v>9679.5427104500013</v>
      </c>
      <c r="BN7" s="3">
        <f>$AE$5</f>
        <v>1260.420529</v>
      </c>
      <c r="BO7" s="3">
        <f>$AF$5</f>
        <v>176.3681</v>
      </c>
      <c r="BQ7" s="15">
        <f>$W$5</f>
        <v>29849275112.559799</v>
      </c>
      <c r="BR7" s="16">
        <f>$AQ$5</f>
        <v>39374.399829000002</v>
      </c>
      <c r="BS7" s="15">
        <f>$Y$5</f>
        <v>394502268.17586303</v>
      </c>
      <c r="BT7" s="15">
        <f>$Z$5</f>
        <v>45828562.914495945</v>
      </c>
      <c r="BU7" s="15">
        <f>$AA$5</f>
        <v>5377869.0324064121</v>
      </c>
      <c r="BV7" s="15">
        <f>$AB$5</f>
        <v>639825.55623414821</v>
      </c>
      <c r="BW7" s="15">
        <f>$AC$5</f>
        <v>77602.956597321696</v>
      </c>
      <c r="BX7" s="3">
        <f>$AD$5</f>
        <v>9679.5427104500013</v>
      </c>
      <c r="BY7" s="3">
        <f>$AE$5</f>
        <v>1260.420529</v>
      </c>
      <c r="BZ7" s="3">
        <f>$AF$5</f>
        <v>176.3681</v>
      </c>
      <c r="CB7" s="15">
        <f>$W$5</f>
        <v>29849275112.559799</v>
      </c>
      <c r="CC7" s="15">
        <f>$X$5</f>
        <v>3421730641.7617431</v>
      </c>
      <c r="CD7" s="16">
        <f>$AQ$5</f>
        <v>39374.399829000002</v>
      </c>
      <c r="CE7" s="15">
        <f>$Z$5</f>
        <v>45828562.914495945</v>
      </c>
      <c r="CF7" s="15">
        <f>$AA$5</f>
        <v>5377869.0324064121</v>
      </c>
      <c r="CG7" s="15">
        <f>$AB$5</f>
        <v>639825.55623414821</v>
      </c>
      <c r="CH7" s="15">
        <f>$AC$5</f>
        <v>77602.956597321696</v>
      </c>
      <c r="CI7" s="3">
        <f>$AD$5</f>
        <v>9679.5427104500013</v>
      </c>
      <c r="CJ7" s="3">
        <f>$AE$5</f>
        <v>1260.420529</v>
      </c>
      <c r="CK7" s="3">
        <f>$AF$5</f>
        <v>176.3681</v>
      </c>
      <c r="CM7" s="15">
        <f>$W$5</f>
        <v>29849275112.559799</v>
      </c>
      <c r="CN7" s="15">
        <f>$X$5</f>
        <v>3421730641.7617431</v>
      </c>
      <c r="CO7" s="15">
        <f>$Y$5</f>
        <v>394502268.17586303</v>
      </c>
      <c r="CP7" s="16">
        <f>$AQ$5</f>
        <v>39374.399829000002</v>
      </c>
      <c r="CQ7" s="15">
        <f>$AA$5</f>
        <v>5377869.0324064121</v>
      </c>
      <c r="CR7" s="15">
        <f>$AB$5</f>
        <v>639825.55623414821</v>
      </c>
      <c r="CS7" s="15">
        <f>$AC$5</f>
        <v>77602.956597321696</v>
      </c>
      <c r="CT7" s="3">
        <f>$AD$5</f>
        <v>9679.5427104500013</v>
      </c>
      <c r="CU7" s="3">
        <f>$AE$5</f>
        <v>1260.420529</v>
      </c>
      <c r="CV7" s="3">
        <f>$AF$5</f>
        <v>176.3681</v>
      </c>
      <c r="CX7" s="15">
        <f>$W$5</f>
        <v>29849275112.559799</v>
      </c>
      <c r="CY7" s="15">
        <f>$X$5</f>
        <v>3421730641.7617431</v>
      </c>
      <c r="CZ7" s="15">
        <f>$Y$5</f>
        <v>394502268.17586303</v>
      </c>
      <c r="DA7" s="15">
        <f>$Z$5</f>
        <v>45828562.914495945</v>
      </c>
      <c r="DB7" s="16">
        <f>$AQ$5</f>
        <v>39374.399829000002</v>
      </c>
      <c r="DC7" s="15">
        <f>$AB$5</f>
        <v>639825.55623414821</v>
      </c>
      <c r="DD7" s="15">
        <f>$AC$5</f>
        <v>77602.956597321696</v>
      </c>
      <c r="DE7" s="3">
        <f>$AD$5</f>
        <v>9679.5427104500013</v>
      </c>
      <c r="DF7" s="3">
        <f>$AE$5</f>
        <v>1260.420529</v>
      </c>
      <c r="DG7" s="3">
        <f>$AF$5</f>
        <v>176.3681</v>
      </c>
      <c r="DI7" s="15">
        <f>$W$5</f>
        <v>29849275112.559799</v>
      </c>
      <c r="DJ7" s="15">
        <f>$X$5</f>
        <v>3421730641.7617431</v>
      </c>
      <c r="DK7" s="15">
        <f>$Y$5</f>
        <v>394502268.17586303</v>
      </c>
      <c r="DL7" s="15">
        <f>$Z$5</f>
        <v>45828562.914495945</v>
      </c>
      <c r="DM7" s="15">
        <f>$AA$5</f>
        <v>5377869.0324064121</v>
      </c>
      <c r="DN7" s="16">
        <f>$AQ$5</f>
        <v>39374.399829000002</v>
      </c>
      <c r="DO7" s="15">
        <f>$AC$5</f>
        <v>77602.956597321696</v>
      </c>
      <c r="DP7" s="3">
        <f>$AD$5</f>
        <v>9679.5427104500013</v>
      </c>
      <c r="DQ7" s="3">
        <f>$AE$5</f>
        <v>1260.420529</v>
      </c>
      <c r="DR7" s="3">
        <f>$AF$5</f>
        <v>176.3681</v>
      </c>
      <c r="DT7" s="15">
        <f>$W$5</f>
        <v>29849275112.559799</v>
      </c>
      <c r="DU7" s="15">
        <f>$X$5</f>
        <v>3421730641.7617431</v>
      </c>
      <c r="DV7" s="15">
        <f>$Y$5</f>
        <v>394502268.17586303</v>
      </c>
      <c r="DW7" s="15">
        <f>$Z$5</f>
        <v>45828562.914495945</v>
      </c>
      <c r="DX7" s="15">
        <f>$AA$5</f>
        <v>5377869.0324064121</v>
      </c>
      <c r="DY7" s="15">
        <f>$AB$5</f>
        <v>639825.55623414821</v>
      </c>
      <c r="DZ7" s="16">
        <f>$AQ$5</f>
        <v>39374.399829000002</v>
      </c>
      <c r="EA7" s="3">
        <f>$AD$5</f>
        <v>9679.5427104500013</v>
      </c>
      <c r="EB7" s="3">
        <f>$AE$5</f>
        <v>1260.420529</v>
      </c>
      <c r="EC7" s="3">
        <f>$AF$5</f>
        <v>176.3681</v>
      </c>
      <c r="EE7" s="15">
        <f>$W$5</f>
        <v>29849275112.559799</v>
      </c>
      <c r="EF7" s="15">
        <f>$X$5</f>
        <v>3421730641.7617431</v>
      </c>
      <c r="EG7" s="15">
        <f>$Y$5</f>
        <v>394502268.17586303</v>
      </c>
      <c r="EH7" s="15">
        <f>$Z$5</f>
        <v>45828562.914495945</v>
      </c>
      <c r="EI7" s="15">
        <f>$AA$5</f>
        <v>5377869.0324064121</v>
      </c>
      <c r="EJ7" s="15">
        <f>$AB$5</f>
        <v>639825.55623414821</v>
      </c>
      <c r="EK7" s="15">
        <f>$AC$5</f>
        <v>77602.956597321696</v>
      </c>
      <c r="EL7" s="16">
        <f>$AQ$5</f>
        <v>39374.399829000002</v>
      </c>
      <c r="EM7" s="3">
        <f>$AE$5</f>
        <v>1260.420529</v>
      </c>
      <c r="EN7" s="3">
        <f>$AF$5</f>
        <v>176.3681</v>
      </c>
      <c r="EP7" s="15">
        <f>$W$5</f>
        <v>29849275112.559799</v>
      </c>
      <c r="EQ7" s="15">
        <f>$X$5</f>
        <v>3421730641.7617431</v>
      </c>
      <c r="ER7" s="15">
        <f>$Y$5</f>
        <v>394502268.17586303</v>
      </c>
      <c r="ES7" s="15">
        <f>$Z$5</f>
        <v>45828562.914495945</v>
      </c>
      <c r="ET7" s="15">
        <f>$AA$5</f>
        <v>5377869.0324064121</v>
      </c>
      <c r="EU7" s="15">
        <f>$AB$5</f>
        <v>639825.55623414821</v>
      </c>
      <c r="EV7" s="15">
        <f>$AC$5</f>
        <v>77602.956597321696</v>
      </c>
      <c r="EW7" s="3">
        <f>$AD$5</f>
        <v>9679.5427104500013</v>
      </c>
      <c r="EX7" s="16">
        <f>$AQ$5</f>
        <v>39374.399829000002</v>
      </c>
      <c r="EY7" s="3">
        <f>$AF$5</f>
        <v>176.3681</v>
      </c>
      <c r="FA7" s="15">
        <f>$W$5</f>
        <v>29849275112.559799</v>
      </c>
      <c r="FB7" s="15">
        <f>$X$5</f>
        <v>3421730641.7617431</v>
      </c>
      <c r="FC7" s="15">
        <f>$Y$5</f>
        <v>394502268.17586303</v>
      </c>
      <c r="FD7" s="15">
        <f>$Z$5</f>
        <v>45828562.914495945</v>
      </c>
      <c r="FE7" s="15">
        <f>$AA$5</f>
        <v>5377869.0324064121</v>
      </c>
      <c r="FF7" s="15">
        <f>$AB$5</f>
        <v>639825.55623414821</v>
      </c>
      <c r="FG7" s="15">
        <f>$AC$5</f>
        <v>77602.956597321696</v>
      </c>
      <c r="FH7" s="3">
        <f>$AD$5</f>
        <v>9679.5427104500013</v>
      </c>
      <c r="FI7" s="3">
        <f>$AE$5</f>
        <v>1260.420529</v>
      </c>
      <c r="FJ7" s="16">
        <f>$AQ$5</f>
        <v>39374.399829000002</v>
      </c>
      <c r="GS7" s="3" t="e">
        <f t="shared" si="28"/>
        <v>#VALUE!</v>
      </c>
      <c r="GT7" s="3" t="e">
        <f t="shared" si="29"/>
        <v>#VALUE!</v>
      </c>
      <c r="GU7" s="3" t="e">
        <f t="shared" si="30"/>
        <v>#VALUE!</v>
      </c>
      <c r="GV7" s="3">
        <f t="shared" si="31"/>
        <v>1367.203640204393</v>
      </c>
      <c r="GW7" s="3">
        <f t="shared" si="32"/>
        <v>1405.2954586714798</v>
      </c>
      <c r="GX7" s="3">
        <f t="shared" si="33"/>
        <v>1644.1922391645037</v>
      </c>
      <c r="GY7" s="3">
        <f t="shared" si="34"/>
        <v>1475.5584513054689</v>
      </c>
      <c r="GZ7" s="3">
        <f t="shared" si="35"/>
        <v>1102.1554250801694</v>
      </c>
      <c r="HA7" s="3">
        <f t="shared" si="36"/>
        <v>1160.3801465208867</v>
      </c>
      <c r="HB7" s="3">
        <f t="shared" ref="HB7:HB12" si="41">POWER(AS7-$HB$5,2)</f>
        <v>1367.2034469387768</v>
      </c>
      <c r="HD7" s="17">
        <f>$D$7</f>
        <v>1.07</v>
      </c>
      <c r="HE7" s="23">
        <f t="shared" si="37"/>
        <v>0.98054813076822056</v>
      </c>
      <c r="HF7" s="23">
        <f t="shared" si="37"/>
        <v>0.97476456184391835</v>
      </c>
      <c r="HG7" s="23">
        <f t="shared" si="37"/>
        <v>0.99039697880451261</v>
      </c>
      <c r="HH7" s="23">
        <f t="shared" si="37"/>
        <v>0.97612797404407436</v>
      </c>
      <c r="HI7" s="23">
        <f t="shared" si="37"/>
        <v>0.9965821050751893</v>
      </c>
      <c r="HJ7" s="23">
        <f t="shared" si="37"/>
        <v>0.99999999998335853</v>
      </c>
      <c r="HK7" s="23" t="e">
        <f t="shared" si="37"/>
        <v>#VALUE!</v>
      </c>
      <c r="HL7" s="23" t="e">
        <f t="shared" si="37"/>
        <v>#VALUE!</v>
      </c>
      <c r="HM7" s="23" t="e">
        <f t="shared" si="37"/>
        <v>#VALUE!</v>
      </c>
      <c r="HO7" s="17">
        <f>$D$7</f>
        <v>1.07</v>
      </c>
      <c r="HP7" s="24" t="e">
        <f t="shared" ref="HP7:HP12" si="42">HE7/MAX(HE7:HM7)</f>
        <v>#VALUE!</v>
      </c>
      <c r="HQ7" s="24" t="e">
        <f t="shared" ref="HQ7:HQ12" si="43">HF7/MAX(HE7:HM7)</f>
        <v>#VALUE!</v>
      </c>
      <c r="HR7" s="24" t="e">
        <f t="shared" ref="HR7:HR12" si="44">HG7/MAX(HE7:HM7)</f>
        <v>#VALUE!</v>
      </c>
      <c r="HS7" s="24" t="e">
        <f t="shared" ref="HS7:HS12" si="45">HH7/MAX(HE7:HM7)</f>
        <v>#VALUE!</v>
      </c>
      <c r="HT7" s="24" t="e">
        <f t="shared" ref="HT7:HT12" si="46">HI7/MAX(HE7:HM7)</f>
        <v>#VALUE!</v>
      </c>
      <c r="HU7" s="24" t="e">
        <f t="shared" ref="HU7:HU12" si="47">HJ7/MAX(HE7:HM7)</f>
        <v>#VALUE!</v>
      </c>
      <c r="HV7" s="24" t="e">
        <f t="shared" ref="HV7:HV12" si="48">HK7/MAX(HE7:HM7)</f>
        <v>#VALUE!</v>
      </c>
      <c r="HW7" s="24" t="e">
        <f t="shared" ref="HW7:HW12" si="49">HL7/MAX(HE7:HM7)</f>
        <v>#VALUE!</v>
      </c>
      <c r="HX7" s="24" t="e">
        <f t="shared" ref="HX7:HX12" si="50">HM7/MAX(HE7:HM7)</f>
        <v>#VALUE!</v>
      </c>
      <c r="HZ7" s="17">
        <f>$D$7</f>
        <v>1.07</v>
      </c>
      <c r="IA7" s="24" t="e">
        <f t="shared" si="38"/>
        <v>#VALUE!</v>
      </c>
      <c r="IB7" s="24" t="e">
        <f t="shared" si="38"/>
        <v>#VALUE!</v>
      </c>
      <c r="IC7" s="24" t="e">
        <f t="shared" si="38"/>
        <v>#VALUE!</v>
      </c>
      <c r="ID7" s="24" t="e">
        <f t="shared" si="38"/>
        <v>#VALUE!</v>
      </c>
      <c r="IE7" s="24" t="e">
        <f t="shared" si="38"/>
        <v>#VALUE!</v>
      </c>
      <c r="IF7" s="24" t="e">
        <f t="shared" si="38"/>
        <v>#VALUE!</v>
      </c>
      <c r="IG7" s="24" t="e">
        <f t="shared" si="38"/>
        <v>#VALUE!</v>
      </c>
      <c r="IH7" s="24" t="e">
        <f t="shared" si="38"/>
        <v>#VALUE!</v>
      </c>
      <c r="II7" s="24" t="e">
        <f t="shared" si="38"/>
        <v>#VALUE!</v>
      </c>
      <c r="IK7" s="17">
        <f>$D$7</f>
        <v>1.07</v>
      </c>
      <c r="IL7" s="24" t="e">
        <f t="shared" ref="IL7:IL12" si="51">IF(AND(HP7&gt;75%,HP7&lt;1),HP7*IA7,0)</f>
        <v>#VALUE!</v>
      </c>
      <c r="IM7" s="24" t="e">
        <f t="shared" si="39"/>
        <v>#VALUE!</v>
      </c>
      <c r="IN7" s="24" t="e">
        <f t="shared" si="39"/>
        <v>#VALUE!</v>
      </c>
      <c r="IO7" s="24" t="e">
        <f t="shared" si="39"/>
        <v>#VALUE!</v>
      </c>
      <c r="IP7" s="24" t="e">
        <f t="shared" si="39"/>
        <v>#VALUE!</v>
      </c>
      <c r="IQ7" s="24" t="e">
        <f t="shared" si="39"/>
        <v>#VALUE!</v>
      </c>
      <c r="IR7" s="24" t="e">
        <f t="shared" si="39"/>
        <v>#VALUE!</v>
      </c>
      <c r="IS7" s="24" t="e">
        <f t="shared" si="39"/>
        <v>#VALUE!</v>
      </c>
      <c r="IT7" s="24" t="e">
        <f t="shared" si="39"/>
        <v>#VALUE!</v>
      </c>
      <c r="IV7" s="17">
        <f>$D$7</f>
        <v>1.07</v>
      </c>
      <c r="IW7" s="24">
        <f t="shared" ref="IW7:IW12" si="52">IFERROR(IL7/SUM($IL7:$IT7),0)</f>
        <v>0</v>
      </c>
      <c r="IX7" s="24">
        <f t="shared" si="40"/>
        <v>0</v>
      </c>
      <c r="IY7" s="24">
        <f t="shared" si="40"/>
        <v>0</v>
      </c>
      <c r="IZ7" s="24">
        <f t="shared" si="40"/>
        <v>0</v>
      </c>
      <c r="JA7" s="24">
        <f t="shared" si="40"/>
        <v>0</v>
      </c>
      <c r="JB7" s="24">
        <f t="shared" si="40"/>
        <v>0</v>
      </c>
      <c r="JC7" s="24">
        <f t="shared" si="40"/>
        <v>0</v>
      </c>
      <c r="JD7" s="24">
        <f t="shared" si="40"/>
        <v>0</v>
      </c>
      <c r="JE7" s="24">
        <f t="shared" si="40"/>
        <v>0</v>
      </c>
    </row>
    <row r="8" spans="1:265">
      <c r="A8" s="15"/>
      <c r="B8" s="3">
        <f>B7+1</f>
        <v>3</v>
      </c>
      <c r="C8" s="3">
        <f>'MODELO DE 7o. GRADO'!C8</f>
        <v>2.31</v>
      </c>
      <c r="D8" s="4">
        <f>'MODELO DE 7o. GRADO'!D8</f>
        <v>2.31</v>
      </c>
      <c r="E8" s="25">
        <f>'MODELO DE 7o. GRADO'!E8</f>
        <v>151.72</v>
      </c>
      <c r="F8" s="41">
        <f t="shared" si="13"/>
        <v>166.81035954484298</v>
      </c>
      <c r="G8" s="41">
        <f t="shared" si="14"/>
        <v>164.91394638463834</v>
      </c>
      <c r="H8" s="41">
        <f t="shared" si="15"/>
        <v>155.61667786922052</v>
      </c>
      <c r="I8" s="41">
        <f t="shared" si="16"/>
        <v>154.89961562104583</v>
      </c>
      <c r="J8" s="41">
        <f t="shared" si="17"/>
        <v>152.67205857425466</v>
      </c>
      <c r="K8" s="41">
        <f t="shared" si="18"/>
        <v>151.71999999965098</v>
      </c>
      <c r="L8" s="20" t="e">
        <f t="shared" si="19"/>
        <v>#VALUE!</v>
      </c>
      <c r="M8" s="20" t="e">
        <f t="shared" si="20"/>
        <v>#VALUE!</v>
      </c>
      <c r="N8" s="20" t="e">
        <f t="shared" si="21"/>
        <v>#VALUE!</v>
      </c>
      <c r="P8" s="21">
        <f t="shared" si="22"/>
        <v>3507645.0403961972</v>
      </c>
      <c r="Q8" s="21">
        <f t="shared" si="22"/>
        <v>1518461.0564485702</v>
      </c>
      <c r="R8" s="21">
        <f t="shared" si="22"/>
        <v>657342.44867903471</v>
      </c>
      <c r="S8" s="21">
        <f t="shared" si="22"/>
        <v>284563.83059698477</v>
      </c>
      <c r="T8" s="21">
        <f t="shared" si="22"/>
        <v>123187.80545324013</v>
      </c>
      <c r="U8" s="21">
        <f t="shared" si="22"/>
        <v>53328.054308761966</v>
      </c>
      <c r="V8" s="21">
        <f t="shared" si="22"/>
        <v>23085.737796000853</v>
      </c>
      <c r="W8" s="21">
        <f t="shared" si="22"/>
        <v>9993.8258857146539</v>
      </c>
      <c r="X8" s="21">
        <f t="shared" si="22"/>
        <v>4326.3315522574258</v>
      </c>
      <c r="Y8" s="21">
        <f t="shared" si="22"/>
        <v>1872.8708018430416</v>
      </c>
      <c r="Z8" s="21">
        <f t="shared" si="23"/>
        <v>810.76658088443355</v>
      </c>
      <c r="AA8" s="21">
        <f t="shared" si="23"/>
        <v>350.98120384607518</v>
      </c>
      <c r="AB8" s="21">
        <f t="shared" si="23"/>
        <v>151.93991508488099</v>
      </c>
      <c r="AC8" s="21">
        <f t="shared" si="23"/>
        <v>65.774855015100002</v>
      </c>
      <c r="AD8" s="21">
        <f t="shared" si="23"/>
        <v>28.473963210000001</v>
      </c>
      <c r="AE8" s="21">
        <f t="shared" si="23"/>
        <v>12.326391000000001</v>
      </c>
      <c r="AF8" s="21">
        <f t="shared" si="23"/>
        <v>5.3361000000000001</v>
      </c>
      <c r="AG8" s="21">
        <f t="shared" si="24"/>
        <v>2.31</v>
      </c>
      <c r="AH8" s="21">
        <f t="shared" si="25"/>
        <v>1</v>
      </c>
      <c r="AI8" s="22"/>
      <c r="AJ8" s="3">
        <f t="shared" si="26"/>
        <v>284151.95805562625</v>
      </c>
      <c r="AK8" s="3">
        <f t="shared" si="26"/>
        <v>123009.50565178625</v>
      </c>
      <c r="AL8" s="3">
        <f t="shared" si="26"/>
        <v>53250.868247526523</v>
      </c>
      <c r="AM8" s="3">
        <f t="shared" si="26"/>
        <v>23052.323916678146</v>
      </c>
      <c r="AN8" s="3">
        <f t="shared" si="26"/>
        <v>9979.3610028909716</v>
      </c>
      <c r="AO8" s="3">
        <f t="shared" si="26"/>
        <v>4320.0696982212003</v>
      </c>
      <c r="AP8" s="3">
        <f t="shared" si="26"/>
        <v>1870.1600425200002</v>
      </c>
      <c r="AQ8" s="3">
        <f t="shared" si="26"/>
        <v>809.59309199999996</v>
      </c>
      <c r="AR8" s="3">
        <f t="shared" si="26"/>
        <v>350.47320000000002</v>
      </c>
      <c r="AS8" s="3">
        <f t="shared" si="27"/>
        <v>151.72</v>
      </c>
      <c r="AU8" s="15">
        <f>$V$5</f>
        <v>261536575815.30768</v>
      </c>
      <c r="AV8" s="15">
        <f>$W$5</f>
        <v>29849275112.559799</v>
      </c>
      <c r="AW8" s="15">
        <f>$X$5</f>
        <v>3421730641.7617431</v>
      </c>
      <c r="AX8" s="15">
        <f>$Y$5</f>
        <v>394502268.17586303</v>
      </c>
      <c r="AY8" s="15">
        <f>$Z$5</f>
        <v>45828562.914495945</v>
      </c>
      <c r="AZ8" s="15">
        <f>$AA$5</f>
        <v>5377869.0324064121</v>
      </c>
      <c r="BA8" s="15">
        <f>$AB$5</f>
        <v>639825.55623414821</v>
      </c>
      <c r="BB8" s="15">
        <f>$AC$5</f>
        <v>77602.956597321696</v>
      </c>
      <c r="BC8" s="15">
        <f>$AD$5</f>
        <v>9679.5427104500013</v>
      </c>
      <c r="BD8" s="15">
        <f>$AE$5</f>
        <v>1260.420529</v>
      </c>
      <c r="BF8" s="16">
        <f>$AP$5</f>
        <v>289159.19643782999</v>
      </c>
      <c r="BG8" s="15">
        <f>$W$5</f>
        <v>29849275112.559799</v>
      </c>
      <c r="BH8" s="15">
        <f>$X$5</f>
        <v>3421730641.7617431</v>
      </c>
      <c r="BI8" s="15">
        <f>$Y$5</f>
        <v>394502268.17586303</v>
      </c>
      <c r="BJ8" s="15">
        <f>$Z$5</f>
        <v>45828562.914495945</v>
      </c>
      <c r="BK8" s="15">
        <f>$AA$5</f>
        <v>5377869.0324064121</v>
      </c>
      <c r="BL8" s="15">
        <f>$AB$5</f>
        <v>639825.55623414821</v>
      </c>
      <c r="BM8" s="15">
        <f>$AC$5</f>
        <v>77602.956597321696</v>
      </c>
      <c r="BN8" s="15">
        <f>$AD$5</f>
        <v>9679.5427104500013</v>
      </c>
      <c r="BO8" s="15">
        <f>$AE$5</f>
        <v>1260.420529</v>
      </c>
      <c r="BQ8" s="15">
        <f>$V$5</f>
        <v>261536575815.30768</v>
      </c>
      <c r="BR8" s="16">
        <f>$AP$5</f>
        <v>289159.19643782999</v>
      </c>
      <c r="BS8" s="15">
        <f>$X$5</f>
        <v>3421730641.7617431</v>
      </c>
      <c r="BT8" s="15">
        <f>$Y$5</f>
        <v>394502268.17586303</v>
      </c>
      <c r="BU8" s="15">
        <f>$Z$5</f>
        <v>45828562.914495945</v>
      </c>
      <c r="BV8" s="15">
        <f>$AA$5</f>
        <v>5377869.0324064121</v>
      </c>
      <c r="BW8" s="15">
        <f>$AB$5</f>
        <v>639825.55623414821</v>
      </c>
      <c r="BX8" s="15">
        <f>$AC$5</f>
        <v>77602.956597321696</v>
      </c>
      <c r="BY8" s="15">
        <f>$AD$5</f>
        <v>9679.5427104500013</v>
      </c>
      <c r="BZ8" s="15">
        <f>$AE$5</f>
        <v>1260.420529</v>
      </c>
      <c r="CB8" s="15">
        <f>$V$5</f>
        <v>261536575815.30768</v>
      </c>
      <c r="CC8" s="15">
        <f>$W$5</f>
        <v>29849275112.559799</v>
      </c>
      <c r="CD8" s="16">
        <f>$AP$5</f>
        <v>289159.19643782999</v>
      </c>
      <c r="CE8" s="15">
        <f>$Y$5</f>
        <v>394502268.17586303</v>
      </c>
      <c r="CF8" s="15">
        <f>$Z$5</f>
        <v>45828562.914495945</v>
      </c>
      <c r="CG8" s="15">
        <f>$AA$5</f>
        <v>5377869.0324064121</v>
      </c>
      <c r="CH8" s="15">
        <f>$AB$5</f>
        <v>639825.55623414821</v>
      </c>
      <c r="CI8" s="15">
        <f>$AC$5</f>
        <v>77602.956597321696</v>
      </c>
      <c r="CJ8" s="15">
        <f>$AD$5</f>
        <v>9679.5427104500013</v>
      </c>
      <c r="CK8" s="15">
        <f>$AE$5</f>
        <v>1260.420529</v>
      </c>
      <c r="CM8" s="15">
        <f>$V$5</f>
        <v>261536575815.30768</v>
      </c>
      <c r="CN8" s="15">
        <f>$W$5</f>
        <v>29849275112.559799</v>
      </c>
      <c r="CO8" s="15">
        <f>$X$5</f>
        <v>3421730641.7617431</v>
      </c>
      <c r="CP8" s="16">
        <f>$AP$5</f>
        <v>289159.19643782999</v>
      </c>
      <c r="CQ8" s="15">
        <f>$Z$5</f>
        <v>45828562.914495945</v>
      </c>
      <c r="CR8" s="15">
        <f>$AA$5</f>
        <v>5377869.0324064121</v>
      </c>
      <c r="CS8" s="15">
        <f>$AB$5</f>
        <v>639825.55623414821</v>
      </c>
      <c r="CT8" s="15">
        <f>$AC$5</f>
        <v>77602.956597321696</v>
      </c>
      <c r="CU8" s="15">
        <f>$AD$5</f>
        <v>9679.5427104500013</v>
      </c>
      <c r="CV8" s="15">
        <f>$AE$5</f>
        <v>1260.420529</v>
      </c>
      <c r="CX8" s="15">
        <f>$V$5</f>
        <v>261536575815.30768</v>
      </c>
      <c r="CY8" s="15">
        <f>$W$5</f>
        <v>29849275112.559799</v>
      </c>
      <c r="CZ8" s="15">
        <f>$X$5</f>
        <v>3421730641.7617431</v>
      </c>
      <c r="DA8" s="15">
        <f>$Y$5</f>
        <v>394502268.17586303</v>
      </c>
      <c r="DB8" s="16">
        <f>$AP$5</f>
        <v>289159.19643782999</v>
      </c>
      <c r="DC8" s="15">
        <f>$AA$5</f>
        <v>5377869.0324064121</v>
      </c>
      <c r="DD8" s="15">
        <f>$AB$5</f>
        <v>639825.55623414821</v>
      </c>
      <c r="DE8" s="15">
        <f>$AC$5</f>
        <v>77602.956597321696</v>
      </c>
      <c r="DF8" s="15">
        <f>$AD$5</f>
        <v>9679.5427104500013</v>
      </c>
      <c r="DG8" s="15">
        <f>$AE$5</f>
        <v>1260.420529</v>
      </c>
      <c r="DI8" s="15">
        <f>$V$5</f>
        <v>261536575815.30768</v>
      </c>
      <c r="DJ8" s="15">
        <f>$W$5</f>
        <v>29849275112.559799</v>
      </c>
      <c r="DK8" s="15">
        <f>$X$5</f>
        <v>3421730641.7617431</v>
      </c>
      <c r="DL8" s="15">
        <f>$Y$5</f>
        <v>394502268.17586303</v>
      </c>
      <c r="DM8" s="15">
        <f>$Z$5</f>
        <v>45828562.914495945</v>
      </c>
      <c r="DN8" s="16">
        <f>$AP$5</f>
        <v>289159.19643782999</v>
      </c>
      <c r="DO8" s="15">
        <f>$AB$5</f>
        <v>639825.55623414821</v>
      </c>
      <c r="DP8" s="15">
        <f>$AC$5</f>
        <v>77602.956597321696</v>
      </c>
      <c r="DQ8" s="15">
        <f>$AD$5</f>
        <v>9679.5427104500013</v>
      </c>
      <c r="DR8" s="15">
        <f>$AE$5</f>
        <v>1260.420529</v>
      </c>
      <c r="DS8" s="15"/>
      <c r="DT8" s="15">
        <f>$V$5</f>
        <v>261536575815.30768</v>
      </c>
      <c r="DU8" s="15">
        <f>$W$5</f>
        <v>29849275112.559799</v>
      </c>
      <c r="DV8" s="15">
        <f>$X$5</f>
        <v>3421730641.7617431</v>
      </c>
      <c r="DW8" s="15">
        <f>$Y$5</f>
        <v>394502268.17586303</v>
      </c>
      <c r="DX8" s="15">
        <f>$Z$5</f>
        <v>45828562.914495945</v>
      </c>
      <c r="DY8" s="15">
        <f>$AA$5</f>
        <v>5377869.0324064121</v>
      </c>
      <c r="DZ8" s="16">
        <f>$AP$5</f>
        <v>289159.19643782999</v>
      </c>
      <c r="EA8" s="15">
        <f>$AC$5</f>
        <v>77602.956597321696</v>
      </c>
      <c r="EB8" s="15">
        <f>$AD$5</f>
        <v>9679.5427104500013</v>
      </c>
      <c r="EC8" s="15">
        <f>$AE$5</f>
        <v>1260.420529</v>
      </c>
      <c r="EE8" s="15">
        <f>$V$5</f>
        <v>261536575815.30768</v>
      </c>
      <c r="EF8" s="15">
        <f>$W$5</f>
        <v>29849275112.559799</v>
      </c>
      <c r="EG8" s="15">
        <f>$X$5</f>
        <v>3421730641.7617431</v>
      </c>
      <c r="EH8" s="15">
        <f>$Y$5</f>
        <v>394502268.17586303</v>
      </c>
      <c r="EI8" s="15">
        <f>$Z$5</f>
        <v>45828562.914495945</v>
      </c>
      <c r="EJ8" s="15">
        <f>$AA$5</f>
        <v>5377869.0324064121</v>
      </c>
      <c r="EK8" s="15">
        <f>$AB$5</f>
        <v>639825.55623414821</v>
      </c>
      <c r="EL8" s="16">
        <f>$AP$5</f>
        <v>289159.19643782999</v>
      </c>
      <c r="EM8" s="15">
        <f>$AD$5</f>
        <v>9679.5427104500013</v>
      </c>
      <c r="EN8" s="15">
        <f>$AE$5</f>
        <v>1260.420529</v>
      </c>
      <c r="EP8" s="15">
        <f>$V$5</f>
        <v>261536575815.30768</v>
      </c>
      <c r="EQ8" s="15">
        <f>$W$5</f>
        <v>29849275112.559799</v>
      </c>
      <c r="ER8" s="15">
        <f>$X$5</f>
        <v>3421730641.7617431</v>
      </c>
      <c r="ES8" s="15">
        <f>$Y$5</f>
        <v>394502268.17586303</v>
      </c>
      <c r="ET8" s="15">
        <f>$Z$5</f>
        <v>45828562.914495945</v>
      </c>
      <c r="EU8" s="15">
        <f>$AA$5</f>
        <v>5377869.0324064121</v>
      </c>
      <c r="EV8" s="15">
        <f>$AB$5</f>
        <v>639825.55623414821</v>
      </c>
      <c r="EW8" s="15">
        <f>$AC$5</f>
        <v>77602.956597321696</v>
      </c>
      <c r="EX8" s="16">
        <f>$AP$5</f>
        <v>289159.19643782999</v>
      </c>
      <c r="EY8" s="15">
        <f>$AE$5</f>
        <v>1260.420529</v>
      </c>
      <c r="FA8" s="15">
        <f>$V$5</f>
        <v>261536575815.30768</v>
      </c>
      <c r="FB8" s="15">
        <f>$W$5</f>
        <v>29849275112.559799</v>
      </c>
      <c r="FC8" s="15">
        <f>$X$5</f>
        <v>3421730641.7617431</v>
      </c>
      <c r="FD8" s="15">
        <f>$Y$5</f>
        <v>394502268.17586303</v>
      </c>
      <c r="FE8" s="15">
        <f>$Z$5</f>
        <v>45828562.914495945</v>
      </c>
      <c r="FF8" s="15">
        <f>$AA$5</f>
        <v>5377869.0324064121</v>
      </c>
      <c r="FG8" s="15">
        <f>$AB$5</f>
        <v>639825.55623414821</v>
      </c>
      <c r="FH8" s="15">
        <f>$AC$5</f>
        <v>77602.956597321696</v>
      </c>
      <c r="FI8" s="15">
        <f>$AD$5</f>
        <v>9679.5427104500013</v>
      </c>
      <c r="FJ8" s="16">
        <f>$AP$5</f>
        <v>289159.19643782999</v>
      </c>
      <c r="GS8" s="3" t="e">
        <f t="shared" si="28"/>
        <v>#VALUE!</v>
      </c>
      <c r="GT8" s="3" t="e">
        <f t="shared" si="29"/>
        <v>#VALUE!</v>
      </c>
      <c r="GU8" s="3" t="e">
        <f t="shared" si="30"/>
        <v>#VALUE!</v>
      </c>
      <c r="GV8" s="3">
        <f t="shared" si="31"/>
        <v>1219.8057011163319</v>
      </c>
      <c r="GW8" s="3">
        <f t="shared" si="32"/>
        <v>1154.2092825829886</v>
      </c>
      <c r="GX8" s="3">
        <f t="shared" si="33"/>
        <v>1007.8147804436293</v>
      </c>
      <c r="GY8" s="3">
        <f t="shared" si="34"/>
        <v>962.80110093577537</v>
      </c>
      <c r="GZ8" s="3">
        <f t="shared" si="35"/>
        <v>472.26973610624509</v>
      </c>
      <c r="HA8" s="3">
        <f t="shared" si="36"/>
        <v>393.44129769620821</v>
      </c>
      <c r="HB8" s="3">
        <f t="shared" si="41"/>
        <v>1219.8055183673473</v>
      </c>
      <c r="HD8" s="17">
        <f>$D$8</f>
        <v>2.31</v>
      </c>
      <c r="HE8" s="23">
        <f t="shared" si="37"/>
        <v>0.90053809949352104</v>
      </c>
      <c r="HF8" s="23">
        <f t="shared" si="37"/>
        <v>0.91303752712471431</v>
      </c>
      <c r="HG8" s="23">
        <f t="shared" si="37"/>
        <v>0.97431664995240885</v>
      </c>
      <c r="HH8" s="23">
        <f t="shared" si="37"/>
        <v>0.9790428709395872</v>
      </c>
      <c r="HI8" s="23">
        <f t="shared" si="37"/>
        <v>0.99372489734870373</v>
      </c>
      <c r="HJ8" s="23">
        <f t="shared" si="37"/>
        <v>0.99999999999769962</v>
      </c>
      <c r="HK8" s="23" t="e">
        <f t="shared" si="37"/>
        <v>#VALUE!</v>
      </c>
      <c r="HL8" s="23" t="e">
        <f t="shared" si="37"/>
        <v>#VALUE!</v>
      </c>
      <c r="HM8" s="23" t="e">
        <f t="shared" si="37"/>
        <v>#VALUE!</v>
      </c>
      <c r="HO8" s="17">
        <f>$D$8</f>
        <v>2.31</v>
      </c>
      <c r="HP8" s="24" t="e">
        <f t="shared" si="42"/>
        <v>#VALUE!</v>
      </c>
      <c r="HQ8" s="24" t="e">
        <f t="shared" si="43"/>
        <v>#VALUE!</v>
      </c>
      <c r="HR8" s="24" t="e">
        <f t="shared" si="44"/>
        <v>#VALUE!</v>
      </c>
      <c r="HS8" s="24" t="e">
        <f t="shared" si="45"/>
        <v>#VALUE!</v>
      </c>
      <c r="HT8" s="24" t="e">
        <f t="shared" si="46"/>
        <v>#VALUE!</v>
      </c>
      <c r="HU8" s="24" t="e">
        <f t="shared" si="47"/>
        <v>#VALUE!</v>
      </c>
      <c r="HV8" s="24" t="e">
        <f t="shared" si="48"/>
        <v>#VALUE!</v>
      </c>
      <c r="HW8" s="24" t="e">
        <f t="shared" si="49"/>
        <v>#VALUE!</v>
      </c>
      <c r="HX8" s="24" t="e">
        <f t="shared" si="50"/>
        <v>#VALUE!</v>
      </c>
      <c r="HZ8" s="17">
        <f>$D$8</f>
        <v>2.31</v>
      </c>
      <c r="IA8" s="24" t="e">
        <f t="shared" si="38"/>
        <v>#VALUE!</v>
      </c>
      <c r="IB8" s="24" t="e">
        <f t="shared" si="38"/>
        <v>#VALUE!</v>
      </c>
      <c r="IC8" s="24" t="e">
        <f t="shared" si="38"/>
        <v>#VALUE!</v>
      </c>
      <c r="ID8" s="24" t="e">
        <f t="shared" si="38"/>
        <v>#VALUE!</v>
      </c>
      <c r="IE8" s="24" t="e">
        <f t="shared" si="38"/>
        <v>#VALUE!</v>
      </c>
      <c r="IF8" s="24" t="e">
        <f t="shared" si="38"/>
        <v>#VALUE!</v>
      </c>
      <c r="IG8" s="24" t="e">
        <f t="shared" si="38"/>
        <v>#VALUE!</v>
      </c>
      <c r="IH8" s="24" t="e">
        <f t="shared" si="38"/>
        <v>#VALUE!</v>
      </c>
      <c r="II8" s="24" t="e">
        <f t="shared" si="38"/>
        <v>#VALUE!</v>
      </c>
      <c r="IK8" s="17">
        <f>$D$8</f>
        <v>2.31</v>
      </c>
      <c r="IL8" s="24" t="e">
        <f t="shared" si="51"/>
        <v>#VALUE!</v>
      </c>
      <c r="IM8" s="24" t="e">
        <f t="shared" si="39"/>
        <v>#VALUE!</v>
      </c>
      <c r="IN8" s="24" t="e">
        <f t="shared" si="39"/>
        <v>#VALUE!</v>
      </c>
      <c r="IO8" s="24" t="e">
        <f t="shared" si="39"/>
        <v>#VALUE!</v>
      </c>
      <c r="IP8" s="24" t="e">
        <f t="shared" si="39"/>
        <v>#VALUE!</v>
      </c>
      <c r="IQ8" s="24" t="e">
        <f t="shared" si="39"/>
        <v>#VALUE!</v>
      </c>
      <c r="IR8" s="24" t="e">
        <f t="shared" si="39"/>
        <v>#VALUE!</v>
      </c>
      <c r="IS8" s="24" t="e">
        <f t="shared" si="39"/>
        <v>#VALUE!</v>
      </c>
      <c r="IT8" s="24" t="e">
        <f t="shared" si="39"/>
        <v>#VALUE!</v>
      </c>
      <c r="IV8" s="17">
        <f>$D$8</f>
        <v>2.31</v>
      </c>
      <c r="IW8" s="24">
        <f t="shared" si="52"/>
        <v>0</v>
      </c>
      <c r="IX8" s="24">
        <f t="shared" si="40"/>
        <v>0</v>
      </c>
      <c r="IY8" s="24">
        <f t="shared" si="40"/>
        <v>0</v>
      </c>
      <c r="IZ8" s="24">
        <f t="shared" si="40"/>
        <v>0</v>
      </c>
      <c r="JA8" s="24">
        <f t="shared" si="40"/>
        <v>0</v>
      </c>
      <c r="JB8" s="24">
        <f t="shared" si="40"/>
        <v>0</v>
      </c>
      <c r="JC8" s="24">
        <f t="shared" si="40"/>
        <v>0</v>
      </c>
      <c r="JD8" s="24">
        <f t="shared" si="40"/>
        <v>0</v>
      </c>
      <c r="JE8" s="24">
        <f t="shared" si="40"/>
        <v>0</v>
      </c>
    </row>
    <row r="9" spans="1:265">
      <c r="A9" s="15"/>
      <c r="B9" s="3">
        <f>B8+1</f>
        <v>4</v>
      </c>
      <c r="C9" s="3">
        <f>'MODELO DE 7o. GRADO'!C9</f>
        <v>3.71</v>
      </c>
      <c r="D9" s="4">
        <f>'MODELO DE 7o. GRADO'!D9</f>
        <v>3.71</v>
      </c>
      <c r="E9" s="25">
        <f>'MODELO DE 7o. GRADO'!E9</f>
        <v>176.49</v>
      </c>
      <c r="F9" s="41">
        <f t="shared" si="13"/>
        <v>182.87535759943299</v>
      </c>
      <c r="G9" s="41">
        <f t="shared" si="14"/>
        <v>179.37583165790119</v>
      </c>
      <c r="H9" s="41">
        <f t="shared" si="15"/>
        <v>175.45534173949108</v>
      </c>
      <c r="I9" s="41">
        <f t="shared" si="16"/>
        <v>177.23068267602747</v>
      </c>
      <c r="J9" s="41">
        <f t="shared" si="17"/>
        <v>175.53459263576195</v>
      </c>
      <c r="K9" s="41">
        <f t="shared" si="18"/>
        <v>176.49000007785494</v>
      </c>
      <c r="L9" s="20" t="e">
        <f t="shared" si="19"/>
        <v>#VALUE!</v>
      </c>
      <c r="M9" s="20" t="e">
        <f t="shared" si="20"/>
        <v>#VALUE!</v>
      </c>
      <c r="N9" s="20" t="e">
        <f t="shared" si="21"/>
        <v>#VALUE!</v>
      </c>
      <c r="P9" s="21">
        <f t="shared" si="22"/>
        <v>17730883368.116096</v>
      </c>
      <c r="Q9" s="21">
        <f t="shared" si="22"/>
        <v>4779213845.8533955</v>
      </c>
      <c r="R9" s="21">
        <f t="shared" si="22"/>
        <v>1288197802.1168182</v>
      </c>
      <c r="S9" s="21">
        <f t="shared" si="22"/>
        <v>347223127.25520712</v>
      </c>
      <c r="T9" s="21">
        <f t="shared" si="22"/>
        <v>93591139.421888709</v>
      </c>
      <c r="U9" s="21">
        <f t="shared" si="22"/>
        <v>25226722.216142513</v>
      </c>
      <c r="V9" s="21">
        <f t="shared" si="22"/>
        <v>6799655.5838659061</v>
      </c>
      <c r="W9" s="21">
        <f t="shared" si="22"/>
        <v>1832791.2624975489</v>
      </c>
      <c r="X9" s="21">
        <f t="shared" si="22"/>
        <v>494013.81738478405</v>
      </c>
      <c r="Y9" s="21">
        <f t="shared" si="22"/>
        <v>133157.36317649166</v>
      </c>
      <c r="Z9" s="21">
        <f t="shared" si="23"/>
        <v>35891.472554310421</v>
      </c>
      <c r="AA9" s="21">
        <f t="shared" si="23"/>
        <v>9674.2513623478244</v>
      </c>
      <c r="AB9" s="21">
        <f t="shared" si="23"/>
        <v>2607.6149224657206</v>
      </c>
      <c r="AC9" s="21">
        <f t="shared" si="23"/>
        <v>702.86116508509997</v>
      </c>
      <c r="AD9" s="21">
        <f t="shared" si="23"/>
        <v>189.45044880999998</v>
      </c>
      <c r="AE9" s="21">
        <f t="shared" si="23"/>
        <v>51.064810999999999</v>
      </c>
      <c r="AF9" s="21">
        <f t="shared" si="23"/>
        <v>13.764099999999999</v>
      </c>
      <c r="AG9" s="21">
        <f t="shared" si="24"/>
        <v>3.71</v>
      </c>
      <c r="AH9" s="21">
        <f t="shared" si="25"/>
        <v>1</v>
      </c>
      <c r="AI9" s="22"/>
      <c r="AJ9" s="3">
        <f t="shared" si="26"/>
        <v>23500943.027019016</v>
      </c>
      <c r="AK9" s="3">
        <f t="shared" si="26"/>
        <v>6334485.9911102466</v>
      </c>
      <c r="AL9" s="3">
        <f t="shared" si="26"/>
        <v>1707408.6229407676</v>
      </c>
      <c r="AM9" s="3">
        <f t="shared" si="26"/>
        <v>460217.95766597503</v>
      </c>
      <c r="AN9" s="3">
        <f t="shared" si="26"/>
        <v>124047.96702586929</v>
      </c>
      <c r="AO9" s="3">
        <f t="shared" si="26"/>
        <v>33436.1097104769</v>
      </c>
      <c r="AP9" s="3">
        <f t="shared" si="26"/>
        <v>9012.4284933899999</v>
      </c>
      <c r="AQ9" s="3">
        <f t="shared" si="26"/>
        <v>2429.226009</v>
      </c>
      <c r="AR9" s="3">
        <f t="shared" si="26"/>
        <v>654.77790000000005</v>
      </c>
      <c r="AS9" s="3">
        <f t="shared" si="27"/>
        <v>176.49</v>
      </c>
      <c r="AU9" s="15">
        <f>$U$5</f>
        <v>2299362208679.1846</v>
      </c>
      <c r="AV9" s="15">
        <f>$V$5</f>
        <v>261536575815.30768</v>
      </c>
      <c r="AW9" s="15">
        <f>$W$5</f>
        <v>29849275112.559799</v>
      </c>
      <c r="AX9" s="15">
        <f>$X$5</f>
        <v>3421730641.7617431</v>
      </c>
      <c r="AY9" s="15">
        <f>$Y$5</f>
        <v>394502268.17586303</v>
      </c>
      <c r="AZ9" s="15">
        <f>$Z$5</f>
        <v>45828562.914495945</v>
      </c>
      <c r="BA9" s="15">
        <f>$AA$5</f>
        <v>5377869.0324064121</v>
      </c>
      <c r="BB9" s="15">
        <f>$AB$5</f>
        <v>639825.55623414821</v>
      </c>
      <c r="BC9" s="15">
        <f>$AC$5</f>
        <v>77602.956597321696</v>
      </c>
      <c r="BD9" s="15">
        <f>$AD$5</f>
        <v>9679.5427104500013</v>
      </c>
      <c r="BF9" s="16">
        <f>$AO$5</f>
        <v>2255094.4756355542</v>
      </c>
      <c r="BG9" s="15">
        <f>$V$5</f>
        <v>261536575815.30768</v>
      </c>
      <c r="BH9" s="15">
        <f>$W$5</f>
        <v>29849275112.559799</v>
      </c>
      <c r="BI9" s="15">
        <f>$X$5</f>
        <v>3421730641.7617431</v>
      </c>
      <c r="BJ9" s="15">
        <f>$Y$5</f>
        <v>394502268.17586303</v>
      </c>
      <c r="BK9" s="15">
        <f>$Z$5</f>
        <v>45828562.914495945</v>
      </c>
      <c r="BL9" s="15">
        <f>$AA$5</f>
        <v>5377869.0324064121</v>
      </c>
      <c r="BM9" s="15">
        <f>$AB$5</f>
        <v>639825.55623414821</v>
      </c>
      <c r="BN9" s="15">
        <f>$AC$5</f>
        <v>77602.956597321696</v>
      </c>
      <c r="BO9" s="15">
        <f>$AD$5</f>
        <v>9679.5427104500013</v>
      </c>
      <c r="BQ9" s="15">
        <f>$U$5</f>
        <v>2299362208679.1846</v>
      </c>
      <c r="BR9" s="16">
        <f>$AO$5</f>
        <v>2255094.4756355542</v>
      </c>
      <c r="BS9" s="15">
        <f>$W$5</f>
        <v>29849275112.559799</v>
      </c>
      <c r="BT9" s="15">
        <f>$X$5</f>
        <v>3421730641.7617431</v>
      </c>
      <c r="BU9" s="15">
        <f>$Y$5</f>
        <v>394502268.17586303</v>
      </c>
      <c r="BV9" s="15">
        <f>$Z$5</f>
        <v>45828562.914495945</v>
      </c>
      <c r="BW9" s="15">
        <f>$AA$5</f>
        <v>5377869.0324064121</v>
      </c>
      <c r="BX9" s="15">
        <f>$AB$5</f>
        <v>639825.55623414821</v>
      </c>
      <c r="BY9" s="15">
        <f>$AC$5</f>
        <v>77602.956597321696</v>
      </c>
      <c r="BZ9" s="15">
        <f>$AD$5</f>
        <v>9679.5427104500013</v>
      </c>
      <c r="CB9" s="15">
        <f>$U$5</f>
        <v>2299362208679.1846</v>
      </c>
      <c r="CC9" s="15">
        <f>$V$5</f>
        <v>261536575815.30768</v>
      </c>
      <c r="CD9" s="16">
        <f>$AO$5</f>
        <v>2255094.4756355542</v>
      </c>
      <c r="CE9" s="15">
        <f>$X$5</f>
        <v>3421730641.7617431</v>
      </c>
      <c r="CF9" s="15">
        <f>$Y$5</f>
        <v>394502268.17586303</v>
      </c>
      <c r="CG9" s="15">
        <f>$Z$5</f>
        <v>45828562.914495945</v>
      </c>
      <c r="CH9" s="15">
        <f>$AA$5</f>
        <v>5377869.0324064121</v>
      </c>
      <c r="CI9" s="15">
        <f>$AB$5</f>
        <v>639825.55623414821</v>
      </c>
      <c r="CJ9" s="15">
        <f>$AC$5</f>
        <v>77602.956597321696</v>
      </c>
      <c r="CK9" s="15">
        <f>$AD$5</f>
        <v>9679.5427104500013</v>
      </c>
      <c r="CM9" s="15">
        <f>$U$5</f>
        <v>2299362208679.1846</v>
      </c>
      <c r="CN9" s="15">
        <f>$V$5</f>
        <v>261536575815.30768</v>
      </c>
      <c r="CO9" s="15">
        <f>$W$5</f>
        <v>29849275112.559799</v>
      </c>
      <c r="CP9" s="16">
        <f>$AO$5</f>
        <v>2255094.4756355542</v>
      </c>
      <c r="CQ9" s="15">
        <f>$Y$5</f>
        <v>394502268.17586303</v>
      </c>
      <c r="CR9" s="15">
        <f>$Z$5</f>
        <v>45828562.914495945</v>
      </c>
      <c r="CS9" s="15">
        <f>$AA$5</f>
        <v>5377869.0324064121</v>
      </c>
      <c r="CT9" s="15">
        <f>$AB$5</f>
        <v>639825.55623414821</v>
      </c>
      <c r="CU9" s="15">
        <f>$AC$5</f>
        <v>77602.956597321696</v>
      </c>
      <c r="CV9" s="15">
        <f>$AD$5</f>
        <v>9679.5427104500013</v>
      </c>
      <c r="CX9" s="15">
        <f>$U$5</f>
        <v>2299362208679.1846</v>
      </c>
      <c r="CY9" s="15">
        <f>$V$5</f>
        <v>261536575815.30768</v>
      </c>
      <c r="CZ9" s="15">
        <f>$W$5</f>
        <v>29849275112.559799</v>
      </c>
      <c r="DA9" s="15">
        <f>$X$5</f>
        <v>3421730641.7617431</v>
      </c>
      <c r="DB9" s="16">
        <f>$AO$5</f>
        <v>2255094.4756355542</v>
      </c>
      <c r="DC9" s="15">
        <f>$Z$5</f>
        <v>45828562.914495945</v>
      </c>
      <c r="DD9" s="15">
        <f>$AA$5</f>
        <v>5377869.0324064121</v>
      </c>
      <c r="DE9" s="15">
        <f>$AB$5</f>
        <v>639825.55623414821</v>
      </c>
      <c r="DF9" s="15">
        <f>$AC$5</f>
        <v>77602.956597321696</v>
      </c>
      <c r="DG9" s="15">
        <f>$AD$5</f>
        <v>9679.5427104500013</v>
      </c>
      <c r="DI9" s="15">
        <f>$U$5</f>
        <v>2299362208679.1846</v>
      </c>
      <c r="DJ9" s="15">
        <f>$V$5</f>
        <v>261536575815.30768</v>
      </c>
      <c r="DK9" s="15">
        <f>$W$5</f>
        <v>29849275112.559799</v>
      </c>
      <c r="DL9" s="15">
        <f>$X$5</f>
        <v>3421730641.7617431</v>
      </c>
      <c r="DM9" s="15">
        <f>$Y$5</f>
        <v>394502268.17586303</v>
      </c>
      <c r="DN9" s="16">
        <f>$AO$5</f>
        <v>2255094.4756355542</v>
      </c>
      <c r="DO9" s="15">
        <f>$AA$5</f>
        <v>5377869.0324064121</v>
      </c>
      <c r="DP9" s="15">
        <f>$AB$5</f>
        <v>639825.55623414821</v>
      </c>
      <c r="DQ9" s="15">
        <f>$AC$5</f>
        <v>77602.956597321696</v>
      </c>
      <c r="DR9" s="15">
        <f>$AD$5</f>
        <v>9679.5427104500013</v>
      </c>
      <c r="DS9" s="15"/>
      <c r="DT9" s="15">
        <f>$U$5</f>
        <v>2299362208679.1846</v>
      </c>
      <c r="DU9" s="15">
        <f>$V$5</f>
        <v>261536575815.30768</v>
      </c>
      <c r="DV9" s="15">
        <f>$W$5</f>
        <v>29849275112.559799</v>
      </c>
      <c r="DW9" s="15">
        <f>$X$5</f>
        <v>3421730641.7617431</v>
      </c>
      <c r="DX9" s="15">
        <f>$Y$5</f>
        <v>394502268.17586303</v>
      </c>
      <c r="DY9" s="15">
        <f>$Z$5</f>
        <v>45828562.914495945</v>
      </c>
      <c r="DZ9" s="16">
        <f>$AO$5</f>
        <v>2255094.4756355542</v>
      </c>
      <c r="EA9" s="15">
        <f>$AB$5</f>
        <v>639825.55623414821</v>
      </c>
      <c r="EB9" s="15">
        <f>$AC$5</f>
        <v>77602.956597321696</v>
      </c>
      <c r="EC9" s="15">
        <f>$AD$5</f>
        <v>9679.5427104500013</v>
      </c>
      <c r="EE9" s="15">
        <f>$U$5</f>
        <v>2299362208679.1846</v>
      </c>
      <c r="EF9" s="15">
        <f>$V$5</f>
        <v>261536575815.30768</v>
      </c>
      <c r="EG9" s="15">
        <f>$W$5</f>
        <v>29849275112.559799</v>
      </c>
      <c r="EH9" s="15">
        <f>$X$5</f>
        <v>3421730641.7617431</v>
      </c>
      <c r="EI9" s="15">
        <f>$Y$5</f>
        <v>394502268.17586303</v>
      </c>
      <c r="EJ9" s="15">
        <f>$Z$5</f>
        <v>45828562.914495945</v>
      </c>
      <c r="EK9" s="15">
        <f>$AA$5</f>
        <v>5377869.0324064121</v>
      </c>
      <c r="EL9" s="16">
        <f>$AO$5</f>
        <v>2255094.4756355542</v>
      </c>
      <c r="EM9" s="15">
        <f>$AC$5</f>
        <v>77602.956597321696</v>
      </c>
      <c r="EN9" s="15">
        <f>$AD$5</f>
        <v>9679.5427104500013</v>
      </c>
      <c r="EP9" s="15">
        <f>$U$5</f>
        <v>2299362208679.1846</v>
      </c>
      <c r="EQ9" s="15">
        <f>$V$5</f>
        <v>261536575815.30768</v>
      </c>
      <c r="ER9" s="15">
        <f>$W$5</f>
        <v>29849275112.559799</v>
      </c>
      <c r="ES9" s="15">
        <f>$X$5</f>
        <v>3421730641.7617431</v>
      </c>
      <c r="ET9" s="15">
        <f>$Y$5</f>
        <v>394502268.17586303</v>
      </c>
      <c r="EU9" s="15">
        <f>$Z$5</f>
        <v>45828562.914495945</v>
      </c>
      <c r="EV9" s="15">
        <f>$AA$5</f>
        <v>5377869.0324064121</v>
      </c>
      <c r="EW9" s="15">
        <f>$AB$5</f>
        <v>639825.55623414821</v>
      </c>
      <c r="EX9" s="16">
        <f>$AO$5</f>
        <v>2255094.4756355542</v>
      </c>
      <c r="EY9" s="15">
        <f>$AD$5</f>
        <v>9679.5427104500013</v>
      </c>
      <c r="FA9" s="15">
        <f>$U$5</f>
        <v>2299362208679.1846</v>
      </c>
      <c r="FB9" s="15">
        <f>$V$5</f>
        <v>261536575815.30768</v>
      </c>
      <c r="FC9" s="15">
        <f>$W$5</f>
        <v>29849275112.559799</v>
      </c>
      <c r="FD9" s="15">
        <f>$X$5</f>
        <v>3421730641.7617431</v>
      </c>
      <c r="FE9" s="15">
        <f>$Y$5</f>
        <v>394502268.17586303</v>
      </c>
      <c r="FF9" s="15">
        <f>$Z$5</f>
        <v>45828562.914495945</v>
      </c>
      <c r="FG9" s="15">
        <f>$AA$5</f>
        <v>5377869.0324064121</v>
      </c>
      <c r="FH9" s="15">
        <f>$AB$5</f>
        <v>639825.55623414821</v>
      </c>
      <c r="FI9" s="15">
        <f>$AC$5</f>
        <v>77602.956597321696</v>
      </c>
      <c r="FJ9" s="16">
        <f>$AO$5</f>
        <v>2255094.4756355542</v>
      </c>
      <c r="GS9" s="3" t="e">
        <f t="shared" si="28"/>
        <v>#VALUE!</v>
      </c>
      <c r="GT9" s="3" t="e">
        <f t="shared" si="29"/>
        <v>#VALUE!</v>
      </c>
      <c r="GU9" s="3" t="e">
        <f t="shared" si="30"/>
        <v>#VALUE!</v>
      </c>
      <c r="GV9" s="3">
        <f t="shared" si="31"/>
        <v>103.13858420446026</v>
      </c>
      <c r="GW9" s="3">
        <f t="shared" si="32"/>
        <v>123.45702437962669</v>
      </c>
      <c r="GX9" s="3">
        <f t="shared" si="33"/>
        <v>88.642820216373863</v>
      </c>
      <c r="GY9" s="3">
        <f t="shared" si="34"/>
        <v>125.22443772315049</v>
      </c>
      <c r="GZ9" s="3">
        <f t="shared" si="35"/>
        <v>52.851193422182064</v>
      </c>
      <c r="HA9" s="3">
        <f t="shared" si="36"/>
        <v>14.21558954178656</v>
      </c>
      <c r="HB9" s="3">
        <f t="shared" si="41"/>
        <v>103.13853265306115</v>
      </c>
      <c r="HD9" s="17">
        <f>$D$9</f>
        <v>3.71</v>
      </c>
      <c r="HE9" s="23">
        <f t="shared" si="37"/>
        <v>0.96382028670500886</v>
      </c>
      <c r="HF9" s="23">
        <f t="shared" si="37"/>
        <v>0.98364875257577666</v>
      </c>
      <c r="HG9" s="23">
        <f t="shared" si="37"/>
        <v>0.99413758138982988</v>
      </c>
      <c r="HH9" s="23">
        <f t="shared" si="37"/>
        <v>0.99580325981059858</v>
      </c>
      <c r="HI9" s="23">
        <f t="shared" si="37"/>
        <v>0.99458662040773949</v>
      </c>
      <c r="HJ9" s="23">
        <f t="shared" si="37"/>
        <v>0.99999999955887053</v>
      </c>
      <c r="HK9" s="23" t="e">
        <f t="shared" si="37"/>
        <v>#VALUE!</v>
      </c>
      <c r="HL9" s="23" t="e">
        <f t="shared" si="37"/>
        <v>#VALUE!</v>
      </c>
      <c r="HM9" s="23" t="e">
        <f t="shared" si="37"/>
        <v>#VALUE!</v>
      </c>
      <c r="HO9" s="17">
        <f>$D$9</f>
        <v>3.71</v>
      </c>
      <c r="HP9" s="24" t="e">
        <f t="shared" si="42"/>
        <v>#VALUE!</v>
      </c>
      <c r="HQ9" s="24" t="e">
        <f t="shared" si="43"/>
        <v>#VALUE!</v>
      </c>
      <c r="HR9" s="24" t="e">
        <f t="shared" si="44"/>
        <v>#VALUE!</v>
      </c>
      <c r="HS9" s="24" t="e">
        <f t="shared" si="45"/>
        <v>#VALUE!</v>
      </c>
      <c r="HT9" s="24" t="e">
        <f t="shared" si="46"/>
        <v>#VALUE!</v>
      </c>
      <c r="HU9" s="24" t="e">
        <f t="shared" si="47"/>
        <v>#VALUE!</v>
      </c>
      <c r="HV9" s="24" t="e">
        <f t="shared" si="48"/>
        <v>#VALUE!</v>
      </c>
      <c r="HW9" s="24" t="e">
        <f t="shared" si="49"/>
        <v>#VALUE!</v>
      </c>
      <c r="HX9" s="24" t="e">
        <f t="shared" si="50"/>
        <v>#VALUE!</v>
      </c>
      <c r="HZ9" s="17">
        <f>$D$9</f>
        <v>3.71</v>
      </c>
      <c r="IA9" s="24" t="e">
        <f t="shared" si="38"/>
        <v>#VALUE!</v>
      </c>
      <c r="IB9" s="24" t="e">
        <f t="shared" si="38"/>
        <v>#VALUE!</v>
      </c>
      <c r="IC9" s="24" t="e">
        <f t="shared" si="38"/>
        <v>#VALUE!</v>
      </c>
      <c r="ID9" s="24" t="e">
        <f t="shared" si="38"/>
        <v>#VALUE!</v>
      </c>
      <c r="IE9" s="24" t="e">
        <f t="shared" si="38"/>
        <v>#VALUE!</v>
      </c>
      <c r="IF9" s="24" t="e">
        <f t="shared" si="38"/>
        <v>#VALUE!</v>
      </c>
      <c r="IG9" s="24" t="e">
        <f t="shared" si="38"/>
        <v>#VALUE!</v>
      </c>
      <c r="IH9" s="24" t="e">
        <f t="shared" si="38"/>
        <v>#VALUE!</v>
      </c>
      <c r="II9" s="24" t="e">
        <f t="shared" si="38"/>
        <v>#VALUE!</v>
      </c>
      <c r="IK9" s="17">
        <f>$D$9</f>
        <v>3.71</v>
      </c>
      <c r="IL9" s="24" t="e">
        <f t="shared" si="51"/>
        <v>#VALUE!</v>
      </c>
      <c r="IM9" s="24" t="e">
        <f t="shared" si="39"/>
        <v>#VALUE!</v>
      </c>
      <c r="IN9" s="24" t="e">
        <f t="shared" si="39"/>
        <v>#VALUE!</v>
      </c>
      <c r="IO9" s="24" t="e">
        <f t="shared" si="39"/>
        <v>#VALUE!</v>
      </c>
      <c r="IP9" s="24" t="e">
        <f t="shared" si="39"/>
        <v>#VALUE!</v>
      </c>
      <c r="IQ9" s="24" t="e">
        <f t="shared" si="39"/>
        <v>#VALUE!</v>
      </c>
      <c r="IR9" s="24" t="e">
        <f t="shared" si="39"/>
        <v>#VALUE!</v>
      </c>
      <c r="IS9" s="24" t="e">
        <f t="shared" si="39"/>
        <v>#VALUE!</v>
      </c>
      <c r="IT9" s="24" t="e">
        <f t="shared" si="39"/>
        <v>#VALUE!</v>
      </c>
      <c r="IV9" s="17">
        <f>$D$9</f>
        <v>3.71</v>
      </c>
      <c r="IW9" s="24">
        <f t="shared" si="52"/>
        <v>0</v>
      </c>
      <c r="IX9" s="24">
        <f t="shared" si="40"/>
        <v>0</v>
      </c>
      <c r="IY9" s="24">
        <f t="shared" si="40"/>
        <v>0</v>
      </c>
      <c r="IZ9" s="24">
        <f t="shared" si="40"/>
        <v>0</v>
      </c>
      <c r="JA9" s="24">
        <f t="shared" si="40"/>
        <v>0</v>
      </c>
      <c r="JB9" s="24">
        <f t="shared" si="40"/>
        <v>0</v>
      </c>
      <c r="JC9" s="24">
        <f t="shared" si="40"/>
        <v>0</v>
      </c>
      <c r="JD9" s="24">
        <f t="shared" si="40"/>
        <v>0</v>
      </c>
      <c r="JE9" s="24">
        <f t="shared" si="40"/>
        <v>0</v>
      </c>
    </row>
    <row r="10" spans="1:265">
      <c r="A10" s="15"/>
      <c r="B10" s="3">
        <f>B9+1</f>
        <v>5</v>
      </c>
      <c r="C10" s="3">
        <f>'MODELO DE 7o. GRADO'!C10</f>
        <v>5.27</v>
      </c>
      <c r="D10" s="4">
        <f>'MODELO DE 7o. GRADO'!D10</f>
        <v>5.27</v>
      </c>
      <c r="E10" s="25">
        <f>'MODELO DE 7o. GRADO'!E10</f>
        <v>207.79</v>
      </c>
      <c r="F10" s="41">
        <f t="shared" si="13"/>
        <v>200.77635543169043</v>
      </c>
      <c r="G10" s="41">
        <f t="shared" si="14"/>
        <v>197.3836690804865</v>
      </c>
      <c r="H10" s="41">
        <f t="shared" si="15"/>
        <v>203.5382028837999</v>
      </c>
      <c r="I10" s="41">
        <f t="shared" si="16"/>
        <v>204.88346919056019</v>
      </c>
      <c r="J10" s="41">
        <f t="shared" si="17"/>
        <v>208.33221092723588</v>
      </c>
      <c r="K10" s="41">
        <f t="shared" si="18"/>
        <v>207.79000060756624</v>
      </c>
      <c r="L10" s="20" t="e">
        <f t="shared" si="19"/>
        <v>#VALUE!</v>
      </c>
      <c r="M10" s="20" t="e">
        <f t="shared" si="20"/>
        <v>#VALUE!</v>
      </c>
      <c r="N10" s="20" t="e">
        <f t="shared" si="21"/>
        <v>#VALUE!</v>
      </c>
      <c r="P10" s="21">
        <f t="shared" si="22"/>
        <v>9830850094570.2168</v>
      </c>
      <c r="Q10" s="21">
        <f t="shared" si="22"/>
        <v>1865436450582.584</v>
      </c>
      <c r="R10" s="21">
        <f t="shared" si="22"/>
        <v>353972761021.36322</v>
      </c>
      <c r="S10" s="21">
        <f t="shared" si="22"/>
        <v>67167506835.173286</v>
      </c>
      <c r="T10" s="21">
        <f t="shared" si="22"/>
        <v>12745257463.979753</v>
      </c>
      <c r="U10" s="21">
        <f t="shared" si="22"/>
        <v>2418454926.7513762</v>
      </c>
      <c r="V10" s="21">
        <f t="shared" si="22"/>
        <v>458909853.27350599</v>
      </c>
      <c r="W10" s="21">
        <f t="shared" si="22"/>
        <v>87079668.552847445</v>
      </c>
      <c r="X10" s="21">
        <f t="shared" si="22"/>
        <v>16523656.271887561</v>
      </c>
      <c r="Y10" s="21">
        <f t="shared" si="22"/>
        <v>3135418.6474169949</v>
      </c>
      <c r="Z10" s="21">
        <f t="shared" si="23"/>
        <v>594956.10007912619</v>
      </c>
      <c r="AA10" s="21">
        <f t="shared" si="23"/>
        <v>112894.89565068808</v>
      </c>
      <c r="AB10" s="21">
        <f t="shared" si="23"/>
        <v>21422.181337891481</v>
      </c>
      <c r="AC10" s="21">
        <f t="shared" si="23"/>
        <v>4064.9300451406984</v>
      </c>
      <c r="AD10" s="21">
        <f t="shared" si="23"/>
        <v>771.33397440999977</v>
      </c>
      <c r="AE10" s="21">
        <f t="shared" si="23"/>
        <v>146.36318299999996</v>
      </c>
      <c r="AF10" s="21">
        <f t="shared" si="23"/>
        <v>27.772899999999996</v>
      </c>
      <c r="AG10" s="21">
        <f t="shared" si="24"/>
        <v>5.27</v>
      </c>
      <c r="AH10" s="21">
        <f t="shared" si="25"/>
        <v>1</v>
      </c>
      <c r="AI10" s="22"/>
      <c r="AJ10" s="3">
        <f t="shared" si="26"/>
        <v>651508640.7467773</v>
      </c>
      <c r="AK10" s="3">
        <f t="shared" si="26"/>
        <v>123625928.03544162</v>
      </c>
      <c r="AL10" s="3">
        <f t="shared" si="26"/>
        <v>23458430.367256474</v>
      </c>
      <c r="AM10" s="3">
        <f t="shared" si="26"/>
        <v>4451315.0602004705</v>
      </c>
      <c r="AN10" s="3">
        <f t="shared" si="26"/>
        <v>844651.81407978572</v>
      </c>
      <c r="AO10" s="3">
        <f t="shared" si="26"/>
        <v>160275.48654265385</v>
      </c>
      <c r="AP10" s="3">
        <f t="shared" si="26"/>
        <v>30412.805795569991</v>
      </c>
      <c r="AQ10" s="3">
        <f t="shared" si="26"/>
        <v>5770.9308909999991</v>
      </c>
      <c r="AR10" s="3">
        <f t="shared" si="26"/>
        <v>1095.0532999999998</v>
      </c>
      <c r="AS10" s="3">
        <f t="shared" si="27"/>
        <v>207.79</v>
      </c>
      <c r="AU10" s="15">
        <f>$T$5</f>
        <v>20268863050800.332</v>
      </c>
      <c r="AV10" s="15">
        <f>$U$5</f>
        <v>2299362208679.1846</v>
      </c>
      <c r="AW10" s="15">
        <f>$V$5</f>
        <v>261536575815.30768</v>
      </c>
      <c r="AX10" s="15">
        <f>$W$5</f>
        <v>29849275112.559799</v>
      </c>
      <c r="AY10" s="15">
        <f>$X$5</f>
        <v>3421730641.7617431</v>
      </c>
      <c r="AZ10" s="15">
        <f>$Y$5</f>
        <v>394502268.17586303</v>
      </c>
      <c r="BA10" s="15">
        <f>$Z$5</f>
        <v>45828562.914495945</v>
      </c>
      <c r="BB10" s="15">
        <f>$AA$5</f>
        <v>5377869.0324064121</v>
      </c>
      <c r="BC10" s="15">
        <f>$AB$5</f>
        <v>639825.55623414821</v>
      </c>
      <c r="BD10" s="15">
        <f>$AC$5</f>
        <v>77602.956597321696</v>
      </c>
      <c r="BF10" s="16">
        <f>$AN$5</f>
        <v>18251101.441403594</v>
      </c>
      <c r="BG10" s="15">
        <f>$U$5</f>
        <v>2299362208679.1846</v>
      </c>
      <c r="BH10" s="15">
        <f>$V$5</f>
        <v>261536575815.30768</v>
      </c>
      <c r="BI10" s="15">
        <f>$W$5</f>
        <v>29849275112.559799</v>
      </c>
      <c r="BJ10" s="15">
        <f>$X$5</f>
        <v>3421730641.7617431</v>
      </c>
      <c r="BK10" s="15">
        <f>$Y$5</f>
        <v>394502268.17586303</v>
      </c>
      <c r="BL10" s="15">
        <f>$Z$5</f>
        <v>45828562.914495945</v>
      </c>
      <c r="BM10" s="15">
        <f>$AA$5</f>
        <v>5377869.0324064121</v>
      </c>
      <c r="BN10" s="15">
        <f>$AB$5</f>
        <v>639825.55623414821</v>
      </c>
      <c r="BO10" s="15">
        <f>$AC$5</f>
        <v>77602.956597321696</v>
      </c>
      <c r="BQ10" s="15">
        <f>$T$5</f>
        <v>20268863050800.332</v>
      </c>
      <c r="BR10" s="16">
        <f>$AN$5</f>
        <v>18251101.441403594</v>
      </c>
      <c r="BS10" s="15">
        <f>$V$5</f>
        <v>261536575815.30768</v>
      </c>
      <c r="BT10" s="15">
        <f>$W$5</f>
        <v>29849275112.559799</v>
      </c>
      <c r="BU10" s="15">
        <f>$X$5</f>
        <v>3421730641.7617431</v>
      </c>
      <c r="BV10" s="15">
        <f>$Y$5</f>
        <v>394502268.17586303</v>
      </c>
      <c r="BW10" s="15">
        <f>$Z$5</f>
        <v>45828562.914495945</v>
      </c>
      <c r="BX10" s="15">
        <f>$AA$5</f>
        <v>5377869.0324064121</v>
      </c>
      <c r="BY10" s="15">
        <f>$AB$5</f>
        <v>639825.55623414821</v>
      </c>
      <c r="BZ10" s="15">
        <f>$AC$5</f>
        <v>77602.956597321696</v>
      </c>
      <c r="CB10" s="15">
        <f>$T$5</f>
        <v>20268863050800.332</v>
      </c>
      <c r="CC10" s="15">
        <f>$U$5</f>
        <v>2299362208679.1846</v>
      </c>
      <c r="CD10" s="16">
        <f>$AN$5</f>
        <v>18251101.441403594</v>
      </c>
      <c r="CE10" s="15">
        <f>$W$5</f>
        <v>29849275112.559799</v>
      </c>
      <c r="CF10" s="15">
        <f>$X$5</f>
        <v>3421730641.7617431</v>
      </c>
      <c r="CG10" s="15">
        <f>$Y$5</f>
        <v>394502268.17586303</v>
      </c>
      <c r="CH10" s="15">
        <f>$Z$5</f>
        <v>45828562.914495945</v>
      </c>
      <c r="CI10" s="15">
        <f>$AA$5</f>
        <v>5377869.0324064121</v>
      </c>
      <c r="CJ10" s="15">
        <f>$AB$5</f>
        <v>639825.55623414821</v>
      </c>
      <c r="CK10" s="15">
        <f>$AC$5</f>
        <v>77602.956597321696</v>
      </c>
      <c r="CM10" s="15">
        <f>$T$5</f>
        <v>20268863050800.332</v>
      </c>
      <c r="CN10" s="15">
        <f>$U$5</f>
        <v>2299362208679.1846</v>
      </c>
      <c r="CO10" s="15">
        <f>$V$5</f>
        <v>261536575815.30768</v>
      </c>
      <c r="CP10" s="16">
        <f>$AN$5</f>
        <v>18251101.441403594</v>
      </c>
      <c r="CQ10" s="15">
        <f>$X$5</f>
        <v>3421730641.7617431</v>
      </c>
      <c r="CR10" s="15">
        <f>$Y$5</f>
        <v>394502268.17586303</v>
      </c>
      <c r="CS10" s="15">
        <f>$Z$5</f>
        <v>45828562.914495945</v>
      </c>
      <c r="CT10" s="15">
        <f>$AA$5</f>
        <v>5377869.0324064121</v>
      </c>
      <c r="CU10" s="15">
        <f>$AB$5</f>
        <v>639825.55623414821</v>
      </c>
      <c r="CV10" s="15">
        <f>$AC$5</f>
        <v>77602.956597321696</v>
      </c>
      <c r="CX10" s="15">
        <f>$T$5</f>
        <v>20268863050800.332</v>
      </c>
      <c r="CY10" s="15">
        <f>$U$5</f>
        <v>2299362208679.1846</v>
      </c>
      <c r="CZ10" s="15">
        <f>$V$5</f>
        <v>261536575815.30768</v>
      </c>
      <c r="DA10" s="15">
        <f>$W$5</f>
        <v>29849275112.559799</v>
      </c>
      <c r="DB10" s="16">
        <f>$AN$5</f>
        <v>18251101.441403594</v>
      </c>
      <c r="DC10" s="15">
        <f>$Y$5</f>
        <v>394502268.17586303</v>
      </c>
      <c r="DD10" s="15">
        <f>$Z$5</f>
        <v>45828562.914495945</v>
      </c>
      <c r="DE10" s="15">
        <f>$AA$5</f>
        <v>5377869.0324064121</v>
      </c>
      <c r="DF10" s="15">
        <f>$AB$5</f>
        <v>639825.55623414821</v>
      </c>
      <c r="DG10" s="15">
        <f>$AC$5</f>
        <v>77602.956597321696</v>
      </c>
      <c r="DI10" s="15">
        <f>$T$5</f>
        <v>20268863050800.332</v>
      </c>
      <c r="DJ10" s="15">
        <f>$U$5</f>
        <v>2299362208679.1846</v>
      </c>
      <c r="DK10" s="15">
        <f>$V$5</f>
        <v>261536575815.30768</v>
      </c>
      <c r="DL10" s="15">
        <f>$W$5</f>
        <v>29849275112.559799</v>
      </c>
      <c r="DM10" s="15">
        <f>$X$5</f>
        <v>3421730641.7617431</v>
      </c>
      <c r="DN10" s="16">
        <f>$AN$5</f>
        <v>18251101.441403594</v>
      </c>
      <c r="DO10" s="15">
        <f>$Z$5</f>
        <v>45828562.914495945</v>
      </c>
      <c r="DP10" s="15">
        <f>$AA$5</f>
        <v>5377869.0324064121</v>
      </c>
      <c r="DQ10" s="15">
        <f>$AB$5</f>
        <v>639825.55623414821</v>
      </c>
      <c r="DR10" s="15">
        <f>$AC$5</f>
        <v>77602.956597321696</v>
      </c>
      <c r="DT10" s="15">
        <f>$T$5</f>
        <v>20268863050800.332</v>
      </c>
      <c r="DU10" s="15">
        <f>$U$5</f>
        <v>2299362208679.1846</v>
      </c>
      <c r="DV10" s="15">
        <f>$V$5</f>
        <v>261536575815.30768</v>
      </c>
      <c r="DW10" s="15">
        <f>$W$5</f>
        <v>29849275112.559799</v>
      </c>
      <c r="DX10" s="15">
        <f>$X$5</f>
        <v>3421730641.7617431</v>
      </c>
      <c r="DY10" s="15">
        <f>$Y$5</f>
        <v>394502268.17586303</v>
      </c>
      <c r="DZ10" s="16">
        <f>$AN$5</f>
        <v>18251101.441403594</v>
      </c>
      <c r="EA10" s="15">
        <f>$AA$5</f>
        <v>5377869.0324064121</v>
      </c>
      <c r="EB10" s="15">
        <f>$AB$5</f>
        <v>639825.55623414821</v>
      </c>
      <c r="EC10" s="15">
        <f>$AC$5</f>
        <v>77602.956597321696</v>
      </c>
      <c r="EE10" s="15">
        <f>$T$5</f>
        <v>20268863050800.332</v>
      </c>
      <c r="EF10" s="15">
        <f>$U$5</f>
        <v>2299362208679.1846</v>
      </c>
      <c r="EG10" s="15">
        <f>$V$5</f>
        <v>261536575815.30768</v>
      </c>
      <c r="EH10" s="15">
        <f>$W$5</f>
        <v>29849275112.559799</v>
      </c>
      <c r="EI10" s="15">
        <f>$X$5</f>
        <v>3421730641.7617431</v>
      </c>
      <c r="EJ10" s="15">
        <f>$Y$5</f>
        <v>394502268.17586303</v>
      </c>
      <c r="EK10" s="15">
        <f>$Z$5</f>
        <v>45828562.914495945</v>
      </c>
      <c r="EL10" s="16">
        <f>$AN$5</f>
        <v>18251101.441403594</v>
      </c>
      <c r="EM10" s="15">
        <f>$AB$5</f>
        <v>639825.55623414821</v>
      </c>
      <c r="EN10" s="15">
        <f>$AC$5</f>
        <v>77602.956597321696</v>
      </c>
      <c r="EP10" s="15">
        <f>$T$5</f>
        <v>20268863050800.332</v>
      </c>
      <c r="EQ10" s="15">
        <f>$U$5</f>
        <v>2299362208679.1846</v>
      </c>
      <c r="ER10" s="15">
        <f>$V$5</f>
        <v>261536575815.30768</v>
      </c>
      <c r="ES10" s="15">
        <f>$W$5</f>
        <v>29849275112.559799</v>
      </c>
      <c r="ET10" s="15">
        <f>$X$5</f>
        <v>3421730641.7617431</v>
      </c>
      <c r="EU10" s="15">
        <f>$Y$5</f>
        <v>394502268.17586303</v>
      </c>
      <c r="EV10" s="15">
        <f>$Z$5</f>
        <v>45828562.914495945</v>
      </c>
      <c r="EW10" s="15">
        <f>$AA$5</f>
        <v>5377869.0324064121</v>
      </c>
      <c r="EX10" s="16">
        <f>$AN$5</f>
        <v>18251101.441403594</v>
      </c>
      <c r="EY10" s="15">
        <f>$AC$5</f>
        <v>77602.956597321696</v>
      </c>
      <c r="FA10" s="15">
        <f>$T$5</f>
        <v>20268863050800.332</v>
      </c>
      <c r="FB10" s="15">
        <f>$U$5</f>
        <v>2299362208679.1846</v>
      </c>
      <c r="FC10" s="15">
        <f>$V$5</f>
        <v>261536575815.30768</v>
      </c>
      <c r="FD10" s="15">
        <f>$W$5</f>
        <v>29849275112.559799</v>
      </c>
      <c r="FE10" s="15">
        <f>$X$5</f>
        <v>3421730641.7617431</v>
      </c>
      <c r="FF10" s="15">
        <f>$Y$5</f>
        <v>394502268.17586303</v>
      </c>
      <c r="FG10" s="15">
        <f>$Z$5</f>
        <v>45828562.914495945</v>
      </c>
      <c r="FH10" s="15">
        <f>$AA$5</f>
        <v>5377869.0324064121</v>
      </c>
      <c r="FI10" s="15">
        <f>$AB$5</f>
        <v>639825.55623414821</v>
      </c>
      <c r="FJ10" s="16">
        <f>$AN$5</f>
        <v>18251101.441403594</v>
      </c>
      <c r="GS10" s="3" t="e">
        <f t="shared" si="28"/>
        <v>#VALUE!</v>
      </c>
      <c r="GT10" s="3" t="e">
        <f t="shared" si="29"/>
        <v>#VALUE!</v>
      </c>
      <c r="GU10" s="3" t="e">
        <f t="shared" si="30"/>
        <v>#VALUE!</v>
      </c>
      <c r="GV10" s="3">
        <f t="shared" si="31"/>
        <v>447.08073343763607</v>
      </c>
      <c r="GW10" s="3">
        <f t="shared" si="32"/>
        <v>470.30413646642592</v>
      </c>
      <c r="GX10" s="3">
        <f t="shared" si="33"/>
        <v>332.61570395959978</v>
      </c>
      <c r="GY10" s="3">
        <f t="shared" si="34"/>
        <v>285.35617103662696</v>
      </c>
      <c r="GZ10" s="3">
        <f t="shared" si="35"/>
        <v>115.30367317456655</v>
      </c>
      <c r="HA10" s="3">
        <f t="shared" si="36"/>
        <v>199.67501919635234</v>
      </c>
      <c r="HB10" s="3">
        <f t="shared" si="41"/>
        <v>447.08081836734635</v>
      </c>
      <c r="HD10" s="17">
        <f>$D$10</f>
        <v>5.27</v>
      </c>
      <c r="HE10" s="23">
        <f t="shared" si="37"/>
        <v>0.96624647688382714</v>
      </c>
      <c r="HF10" s="23">
        <f t="shared" si="37"/>
        <v>0.94991900033921994</v>
      </c>
      <c r="HG10" s="23">
        <f t="shared" si="37"/>
        <v>0.97953800896963239</v>
      </c>
      <c r="HH10" s="23">
        <f t="shared" si="37"/>
        <v>0.986012171858897</v>
      </c>
      <c r="HI10" s="23">
        <f t="shared" si="37"/>
        <v>0.99739058218761301</v>
      </c>
      <c r="HJ10" s="23">
        <f t="shared" si="37"/>
        <v>0.99999999707605636</v>
      </c>
      <c r="HK10" s="23" t="e">
        <f t="shared" si="37"/>
        <v>#VALUE!</v>
      </c>
      <c r="HL10" s="23" t="e">
        <f t="shared" si="37"/>
        <v>#VALUE!</v>
      </c>
      <c r="HM10" s="23" t="e">
        <f t="shared" si="37"/>
        <v>#VALUE!</v>
      </c>
      <c r="HO10" s="17">
        <f>$D$10</f>
        <v>5.27</v>
      </c>
      <c r="HP10" s="24" t="e">
        <f t="shared" si="42"/>
        <v>#VALUE!</v>
      </c>
      <c r="HQ10" s="24" t="e">
        <f t="shared" si="43"/>
        <v>#VALUE!</v>
      </c>
      <c r="HR10" s="24" t="e">
        <f t="shared" si="44"/>
        <v>#VALUE!</v>
      </c>
      <c r="HS10" s="24" t="e">
        <f t="shared" si="45"/>
        <v>#VALUE!</v>
      </c>
      <c r="HT10" s="24" t="e">
        <f t="shared" si="46"/>
        <v>#VALUE!</v>
      </c>
      <c r="HU10" s="24" t="e">
        <f t="shared" si="47"/>
        <v>#VALUE!</v>
      </c>
      <c r="HV10" s="24" t="e">
        <f t="shared" si="48"/>
        <v>#VALUE!</v>
      </c>
      <c r="HW10" s="24" t="e">
        <f t="shared" si="49"/>
        <v>#VALUE!</v>
      </c>
      <c r="HX10" s="24" t="e">
        <f t="shared" si="50"/>
        <v>#VALUE!</v>
      </c>
      <c r="HZ10" s="17">
        <f>$D$10</f>
        <v>5.27</v>
      </c>
      <c r="IA10" s="24" t="e">
        <f t="shared" si="38"/>
        <v>#VALUE!</v>
      </c>
      <c r="IB10" s="24" t="e">
        <f t="shared" si="38"/>
        <v>#VALUE!</v>
      </c>
      <c r="IC10" s="24" t="e">
        <f t="shared" si="38"/>
        <v>#VALUE!</v>
      </c>
      <c r="ID10" s="24" t="e">
        <f t="shared" si="38"/>
        <v>#VALUE!</v>
      </c>
      <c r="IE10" s="24" t="e">
        <f t="shared" si="38"/>
        <v>#VALUE!</v>
      </c>
      <c r="IF10" s="24" t="e">
        <f t="shared" si="38"/>
        <v>#VALUE!</v>
      </c>
      <c r="IG10" s="24" t="e">
        <f t="shared" si="38"/>
        <v>#VALUE!</v>
      </c>
      <c r="IH10" s="24" t="e">
        <f t="shared" si="38"/>
        <v>#VALUE!</v>
      </c>
      <c r="II10" s="24" t="e">
        <f t="shared" si="38"/>
        <v>#VALUE!</v>
      </c>
      <c r="IK10" s="17">
        <f>$D$10</f>
        <v>5.27</v>
      </c>
      <c r="IL10" s="24" t="e">
        <f t="shared" si="51"/>
        <v>#VALUE!</v>
      </c>
      <c r="IM10" s="24" t="e">
        <f t="shared" si="39"/>
        <v>#VALUE!</v>
      </c>
      <c r="IN10" s="24" t="e">
        <f t="shared" si="39"/>
        <v>#VALUE!</v>
      </c>
      <c r="IO10" s="24" t="e">
        <f t="shared" si="39"/>
        <v>#VALUE!</v>
      </c>
      <c r="IP10" s="24" t="e">
        <f t="shared" si="39"/>
        <v>#VALUE!</v>
      </c>
      <c r="IQ10" s="24" t="e">
        <f t="shared" si="39"/>
        <v>#VALUE!</v>
      </c>
      <c r="IR10" s="24" t="e">
        <f t="shared" si="39"/>
        <v>#VALUE!</v>
      </c>
      <c r="IS10" s="24" t="e">
        <f t="shared" si="39"/>
        <v>#VALUE!</v>
      </c>
      <c r="IT10" s="24" t="e">
        <f t="shared" si="39"/>
        <v>#VALUE!</v>
      </c>
      <c r="IV10" s="17">
        <f>$D$10</f>
        <v>5.27</v>
      </c>
      <c r="IW10" s="24">
        <f t="shared" si="52"/>
        <v>0</v>
      </c>
      <c r="IX10" s="24">
        <f t="shared" si="40"/>
        <v>0</v>
      </c>
      <c r="IY10" s="24">
        <f t="shared" si="40"/>
        <v>0</v>
      </c>
      <c r="IZ10" s="24">
        <f t="shared" si="40"/>
        <v>0</v>
      </c>
      <c r="JA10" s="24">
        <f t="shared" si="40"/>
        <v>0</v>
      </c>
      <c r="JB10" s="24">
        <f t="shared" si="40"/>
        <v>0</v>
      </c>
      <c r="JC10" s="24">
        <f t="shared" si="40"/>
        <v>0</v>
      </c>
      <c r="JD10" s="24">
        <f t="shared" si="40"/>
        <v>0</v>
      </c>
      <c r="JE10" s="24">
        <f t="shared" si="40"/>
        <v>0</v>
      </c>
    </row>
    <row r="11" spans="1:265">
      <c r="A11" s="15"/>
      <c r="B11" s="3">
        <f>B10+1</f>
        <v>6</v>
      </c>
      <c r="C11" s="3">
        <f>'MODELO DE 7o. GRADO'!C11</f>
        <v>7.01</v>
      </c>
      <c r="D11" s="4">
        <f>'MODELO DE 7o. GRADO'!D11</f>
        <v>7.01</v>
      </c>
      <c r="E11" s="25">
        <f>'MODELO DE 7o. GRADO'!E11</f>
        <v>226.54</v>
      </c>
      <c r="F11" s="41">
        <f t="shared" si="13"/>
        <v>220.74285301382372</v>
      </c>
      <c r="G11" s="41">
        <f t="shared" si="14"/>
        <v>219.82349080381806</v>
      </c>
      <c r="H11" s="41">
        <f t="shared" si="15"/>
        <v>230.61449059357972</v>
      </c>
      <c r="I11" s="41">
        <f t="shared" si="16"/>
        <v>228.26631810320708</v>
      </c>
      <c r="J11" s="41">
        <f t="shared" si="17"/>
        <v>226.37519399672459</v>
      </c>
      <c r="K11" s="41">
        <f t="shared" si="18"/>
        <v>226.54000339071345</v>
      </c>
      <c r="L11" s="20" t="e">
        <f t="shared" si="19"/>
        <v>#VALUE!</v>
      </c>
      <c r="M11" s="20" t="e">
        <f t="shared" si="20"/>
        <v>#VALUE!</v>
      </c>
      <c r="N11" s="20" t="e">
        <f t="shared" si="21"/>
        <v>#VALUE!</v>
      </c>
      <c r="P11" s="21">
        <f t="shared" si="22"/>
        <v>1670799449112950</v>
      </c>
      <c r="Q11" s="21">
        <f t="shared" si="22"/>
        <v>238345142526811.72</v>
      </c>
      <c r="R11" s="21">
        <f t="shared" si="22"/>
        <v>34000733598689.262</v>
      </c>
      <c r="S11" s="21">
        <f t="shared" si="22"/>
        <v>4850318630340.8369</v>
      </c>
      <c r="T11" s="21">
        <f t="shared" si="22"/>
        <v>691914212602.11646</v>
      </c>
      <c r="U11" s="21">
        <f t="shared" si="22"/>
        <v>98703881968.918198</v>
      </c>
      <c r="V11" s="21">
        <f t="shared" si="22"/>
        <v>14080439653.19803</v>
      </c>
      <c r="W11" s="21">
        <f t="shared" si="22"/>
        <v>2008621919.1437991</v>
      </c>
      <c r="X11" s="21">
        <f t="shared" si="22"/>
        <v>286536650.37714684</v>
      </c>
      <c r="Y11" s="21">
        <f t="shared" si="22"/>
        <v>40875413.748523086</v>
      </c>
      <c r="Z11" s="21">
        <f t="shared" si="23"/>
        <v>5831014.8000746202</v>
      </c>
      <c r="AA11" s="21">
        <f t="shared" si="23"/>
        <v>831813.80885515269</v>
      </c>
      <c r="AB11" s="21">
        <f t="shared" si="23"/>
        <v>118661.02836735417</v>
      </c>
      <c r="AC11" s="21">
        <f t="shared" si="23"/>
        <v>16927.393490350096</v>
      </c>
      <c r="AD11" s="21">
        <f t="shared" si="23"/>
        <v>2414.7494280099995</v>
      </c>
      <c r="AE11" s="21">
        <f t="shared" si="23"/>
        <v>344.47210099999995</v>
      </c>
      <c r="AF11" s="21">
        <f t="shared" si="23"/>
        <v>49.140099999999997</v>
      </c>
      <c r="AG11" s="21">
        <f t="shared" si="24"/>
        <v>7.01</v>
      </c>
      <c r="AH11" s="21">
        <f t="shared" si="25"/>
        <v>1</v>
      </c>
      <c r="AI11" s="22"/>
      <c r="AJ11" s="3">
        <f t="shared" si="26"/>
        <v>9259916230.5904198</v>
      </c>
      <c r="AK11" s="3">
        <f t="shared" si="26"/>
        <v>1320958092.8089044</v>
      </c>
      <c r="AL11" s="3">
        <f t="shared" si="26"/>
        <v>188439100.25804627</v>
      </c>
      <c r="AM11" s="3">
        <f t="shared" si="26"/>
        <v>26881469.366340414</v>
      </c>
      <c r="AN11" s="3">
        <f t="shared" si="26"/>
        <v>3834731.7213039105</v>
      </c>
      <c r="AO11" s="3">
        <f t="shared" si="26"/>
        <v>547037.33542138524</v>
      </c>
      <c r="AP11" s="3">
        <f t="shared" si="26"/>
        <v>78036.70976053999</v>
      </c>
      <c r="AQ11" s="3">
        <f t="shared" si="26"/>
        <v>11132.198253999999</v>
      </c>
      <c r="AR11" s="3">
        <f t="shared" si="26"/>
        <v>1588.0454</v>
      </c>
      <c r="AS11" s="3">
        <f t="shared" si="27"/>
        <v>226.54</v>
      </c>
      <c r="AU11" s="15">
        <f>$S$5</f>
        <v>179038411455869.25</v>
      </c>
      <c r="AV11" s="15">
        <f>$T$5</f>
        <v>20268863050800.332</v>
      </c>
      <c r="AW11" s="15">
        <f>$U$5</f>
        <v>2299362208679.1846</v>
      </c>
      <c r="AX11" s="15">
        <f>$V$5</f>
        <v>261536575815.30768</v>
      </c>
      <c r="AY11" s="15">
        <f>$W$5</f>
        <v>29849275112.559799</v>
      </c>
      <c r="AZ11" s="15">
        <f>$X$5</f>
        <v>3421730641.7617431</v>
      </c>
      <c r="BA11" s="15">
        <f>$Y$5</f>
        <v>394502268.17586303</v>
      </c>
      <c r="BB11" s="15">
        <f>$Z$5</f>
        <v>45828562.914495945</v>
      </c>
      <c r="BC11" s="15">
        <f>$AA$5</f>
        <v>5377869.0324064121</v>
      </c>
      <c r="BD11" s="15">
        <f>$AB$5</f>
        <v>639825.55623414821</v>
      </c>
      <c r="BF11" s="16">
        <f>$AM$5</f>
        <v>151409857.17929035</v>
      </c>
      <c r="BG11" s="15">
        <f>$T$5</f>
        <v>20268863050800.332</v>
      </c>
      <c r="BH11" s="15">
        <f>$U$5</f>
        <v>2299362208679.1846</v>
      </c>
      <c r="BI11" s="15">
        <f>$V$5</f>
        <v>261536575815.30768</v>
      </c>
      <c r="BJ11" s="15">
        <f>$W$5</f>
        <v>29849275112.559799</v>
      </c>
      <c r="BK11" s="15">
        <f>$X$5</f>
        <v>3421730641.7617431</v>
      </c>
      <c r="BL11" s="15">
        <f>$Y$5</f>
        <v>394502268.17586303</v>
      </c>
      <c r="BM11" s="15">
        <f>$Z$5</f>
        <v>45828562.914495945</v>
      </c>
      <c r="BN11" s="15">
        <f>$AA$5</f>
        <v>5377869.0324064121</v>
      </c>
      <c r="BO11" s="15">
        <f>$AB$5</f>
        <v>639825.55623414821</v>
      </c>
      <c r="BQ11" s="15">
        <f>$S$5</f>
        <v>179038411455869.25</v>
      </c>
      <c r="BR11" s="16">
        <f>$AM$5</f>
        <v>151409857.17929035</v>
      </c>
      <c r="BS11" s="15">
        <f>$U$5</f>
        <v>2299362208679.1846</v>
      </c>
      <c r="BT11" s="15">
        <f>$V$5</f>
        <v>261536575815.30768</v>
      </c>
      <c r="BU11" s="15">
        <f>$W$5</f>
        <v>29849275112.559799</v>
      </c>
      <c r="BV11" s="15">
        <f>$X$5</f>
        <v>3421730641.7617431</v>
      </c>
      <c r="BW11" s="15">
        <f>$Y$5</f>
        <v>394502268.17586303</v>
      </c>
      <c r="BX11" s="15">
        <f>$Z$5</f>
        <v>45828562.914495945</v>
      </c>
      <c r="BY11" s="15">
        <f>$AA$5</f>
        <v>5377869.0324064121</v>
      </c>
      <c r="BZ11" s="15">
        <f>$AB$5</f>
        <v>639825.55623414821</v>
      </c>
      <c r="CB11" s="15">
        <f>$S$5</f>
        <v>179038411455869.25</v>
      </c>
      <c r="CC11" s="15">
        <f>$T$5</f>
        <v>20268863050800.332</v>
      </c>
      <c r="CD11" s="16">
        <f>$AM$5</f>
        <v>151409857.17929035</v>
      </c>
      <c r="CE11" s="15">
        <f>$V$5</f>
        <v>261536575815.30768</v>
      </c>
      <c r="CF11" s="15">
        <f>$W$5</f>
        <v>29849275112.559799</v>
      </c>
      <c r="CG11" s="15">
        <f>$X$5</f>
        <v>3421730641.7617431</v>
      </c>
      <c r="CH11" s="15">
        <f>$Y$5</f>
        <v>394502268.17586303</v>
      </c>
      <c r="CI11" s="15">
        <f>$Z$5</f>
        <v>45828562.914495945</v>
      </c>
      <c r="CJ11" s="15">
        <f>$AA$5</f>
        <v>5377869.0324064121</v>
      </c>
      <c r="CK11" s="15">
        <f>$AB$5</f>
        <v>639825.55623414821</v>
      </c>
      <c r="CM11" s="15">
        <f>$S$5</f>
        <v>179038411455869.25</v>
      </c>
      <c r="CN11" s="15">
        <f>$T$5</f>
        <v>20268863050800.332</v>
      </c>
      <c r="CO11" s="15">
        <f>$U$5</f>
        <v>2299362208679.1846</v>
      </c>
      <c r="CP11" s="16">
        <f>$AM$5</f>
        <v>151409857.17929035</v>
      </c>
      <c r="CQ11" s="15">
        <f>$W$5</f>
        <v>29849275112.559799</v>
      </c>
      <c r="CR11" s="15">
        <f>$X$5</f>
        <v>3421730641.7617431</v>
      </c>
      <c r="CS11" s="15">
        <f>$Y$5</f>
        <v>394502268.17586303</v>
      </c>
      <c r="CT11" s="15">
        <f>$Z$5</f>
        <v>45828562.914495945</v>
      </c>
      <c r="CU11" s="15">
        <f>$AA$5</f>
        <v>5377869.0324064121</v>
      </c>
      <c r="CV11" s="15">
        <f>$AB$5</f>
        <v>639825.55623414821</v>
      </c>
      <c r="CX11" s="15">
        <f>$S$5</f>
        <v>179038411455869.25</v>
      </c>
      <c r="CY11" s="15">
        <f>$T$5</f>
        <v>20268863050800.332</v>
      </c>
      <c r="CZ11" s="15">
        <f>$U$5</f>
        <v>2299362208679.1846</v>
      </c>
      <c r="DA11" s="15">
        <f>$V$5</f>
        <v>261536575815.30768</v>
      </c>
      <c r="DB11" s="16">
        <f>$AM$5</f>
        <v>151409857.17929035</v>
      </c>
      <c r="DC11" s="15">
        <f>$X$5</f>
        <v>3421730641.7617431</v>
      </c>
      <c r="DD11" s="15">
        <f>$Y$5</f>
        <v>394502268.17586303</v>
      </c>
      <c r="DE11" s="15">
        <f>$Z$5</f>
        <v>45828562.914495945</v>
      </c>
      <c r="DF11" s="15">
        <f>$AA$5</f>
        <v>5377869.0324064121</v>
      </c>
      <c r="DG11" s="15">
        <f>$AB$5</f>
        <v>639825.55623414821</v>
      </c>
      <c r="DI11" s="15">
        <f>$S$5</f>
        <v>179038411455869.25</v>
      </c>
      <c r="DJ11" s="15">
        <f>$T$5</f>
        <v>20268863050800.332</v>
      </c>
      <c r="DK11" s="15">
        <f>$U$5</f>
        <v>2299362208679.1846</v>
      </c>
      <c r="DL11" s="15">
        <f>$V$5</f>
        <v>261536575815.30768</v>
      </c>
      <c r="DM11" s="15">
        <f>$W$5</f>
        <v>29849275112.559799</v>
      </c>
      <c r="DN11" s="16">
        <f>$AM$5</f>
        <v>151409857.17929035</v>
      </c>
      <c r="DO11" s="15">
        <f>$Y$5</f>
        <v>394502268.17586303</v>
      </c>
      <c r="DP11" s="15">
        <f>$Z$5</f>
        <v>45828562.914495945</v>
      </c>
      <c r="DQ11" s="15">
        <f>$AA$5</f>
        <v>5377869.0324064121</v>
      </c>
      <c r="DR11" s="15">
        <f>$AB$5</f>
        <v>639825.55623414821</v>
      </c>
      <c r="DT11" s="15">
        <f>$S$5</f>
        <v>179038411455869.25</v>
      </c>
      <c r="DU11" s="15">
        <f>$T$5</f>
        <v>20268863050800.332</v>
      </c>
      <c r="DV11" s="15">
        <f>$U$5</f>
        <v>2299362208679.1846</v>
      </c>
      <c r="DW11" s="15">
        <f>$V$5</f>
        <v>261536575815.30768</v>
      </c>
      <c r="DX11" s="15">
        <f>$W$5</f>
        <v>29849275112.559799</v>
      </c>
      <c r="DY11" s="15">
        <f>$X$5</f>
        <v>3421730641.7617431</v>
      </c>
      <c r="DZ11" s="16">
        <f>$AM$5</f>
        <v>151409857.17929035</v>
      </c>
      <c r="EA11" s="15">
        <f>$Z$5</f>
        <v>45828562.914495945</v>
      </c>
      <c r="EB11" s="15">
        <f>$AA$5</f>
        <v>5377869.0324064121</v>
      </c>
      <c r="EC11" s="15">
        <f>$AB$5</f>
        <v>639825.55623414821</v>
      </c>
      <c r="EE11" s="15">
        <f>$S$5</f>
        <v>179038411455869.25</v>
      </c>
      <c r="EF11" s="15">
        <f>$T$5</f>
        <v>20268863050800.332</v>
      </c>
      <c r="EG11" s="15">
        <f>$U$5</f>
        <v>2299362208679.1846</v>
      </c>
      <c r="EH11" s="15">
        <f>$V$5</f>
        <v>261536575815.30768</v>
      </c>
      <c r="EI11" s="15">
        <f>$W$5</f>
        <v>29849275112.559799</v>
      </c>
      <c r="EJ11" s="15">
        <f>$X$5</f>
        <v>3421730641.7617431</v>
      </c>
      <c r="EK11" s="15">
        <f>$Y$5</f>
        <v>394502268.17586303</v>
      </c>
      <c r="EL11" s="16">
        <f>$AM$5</f>
        <v>151409857.17929035</v>
      </c>
      <c r="EM11" s="15">
        <f>$AA$5</f>
        <v>5377869.0324064121</v>
      </c>
      <c r="EN11" s="15">
        <f>$AB$5</f>
        <v>639825.55623414821</v>
      </c>
      <c r="EP11" s="15">
        <f>$S$5</f>
        <v>179038411455869.25</v>
      </c>
      <c r="EQ11" s="15">
        <f>$T$5</f>
        <v>20268863050800.332</v>
      </c>
      <c r="ER11" s="15">
        <f>$U$5</f>
        <v>2299362208679.1846</v>
      </c>
      <c r="ES11" s="15">
        <f>$V$5</f>
        <v>261536575815.30768</v>
      </c>
      <c r="ET11" s="15">
        <f>$W$5</f>
        <v>29849275112.559799</v>
      </c>
      <c r="EU11" s="15">
        <f>$X$5</f>
        <v>3421730641.7617431</v>
      </c>
      <c r="EV11" s="15">
        <f>$Y$5</f>
        <v>394502268.17586303</v>
      </c>
      <c r="EW11" s="15">
        <f>$Z$5</f>
        <v>45828562.914495945</v>
      </c>
      <c r="EX11" s="16">
        <f>$AM$5</f>
        <v>151409857.17929035</v>
      </c>
      <c r="EY11" s="15">
        <f>$AB$5</f>
        <v>639825.55623414821</v>
      </c>
      <c r="FA11" s="15">
        <f>$S$5</f>
        <v>179038411455869.25</v>
      </c>
      <c r="FB11" s="15">
        <f>$T$5</f>
        <v>20268863050800.332</v>
      </c>
      <c r="FC11" s="15">
        <f>$U$5</f>
        <v>2299362208679.1846</v>
      </c>
      <c r="FD11" s="15">
        <f>$V$5</f>
        <v>261536575815.30768</v>
      </c>
      <c r="FE11" s="15">
        <f>$W$5</f>
        <v>29849275112.559799</v>
      </c>
      <c r="FF11" s="15">
        <f>$X$5</f>
        <v>3421730641.7617431</v>
      </c>
      <c r="FG11" s="15">
        <f>$Y$5</f>
        <v>394502268.17586303</v>
      </c>
      <c r="FH11" s="15">
        <f>$Z$5</f>
        <v>45828562.914495945</v>
      </c>
      <c r="FI11" s="15">
        <f>$AA$5</f>
        <v>5377869.0324064121</v>
      </c>
      <c r="FJ11" s="16">
        <f>$AM$5</f>
        <v>151409857.17929035</v>
      </c>
      <c r="GS11" s="3" t="e">
        <f t="shared" si="28"/>
        <v>#VALUE!</v>
      </c>
      <c r="GT11" s="3" t="e">
        <f t="shared" si="29"/>
        <v>#VALUE!</v>
      </c>
      <c r="GU11" s="3" t="e">
        <f t="shared" si="30"/>
        <v>#VALUE!</v>
      </c>
      <c r="GV11" s="3">
        <f t="shared" si="31"/>
        <v>1591.5540944740385</v>
      </c>
      <c r="GW11" s="3">
        <f t="shared" si="32"/>
        <v>1578.4315578945163</v>
      </c>
      <c r="GX11" s="3">
        <f t="shared" si="33"/>
        <v>1732.2746621107169</v>
      </c>
      <c r="GY11" s="3">
        <f t="shared" si="34"/>
        <v>1933.2532900115627</v>
      </c>
      <c r="GZ11" s="3">
        <f t="shared" si="35"/>
        <v>1100.7648546852229</v>
      </c>
      <c r="HA11" s="3">
        <f t="shared" si="36"/>
        <v>1162.614869443936</v>
      </c>
      <c r="HB11" s="3">
        <f t="shared" si="41"/>
        <v>1591.5540326530602</v>
      </c>
      <c r="HD11" s="17">
        <f>$D$11</f>
        <v>7.01</v>
      </c>
      <c r="HE11" s="23">
        <f t="shared" si="37"/>
        <v>0.97441005126610636</v>
      </c>
      <c r="HF11" s="23">
        <f t="shared" si="37"/>
        <v>0.97035177365506342</v>
      </c>
      <c r="HG11" s="23">
        <f t="shared" si="37"/>
        <v>0.98201425534748954</v>
      </c>
      <c r="HH11" s="23">
        <f t="shared" si="37"/>
        <v>0.99237963228036064</v>
      </c>
      <c r="HI11" s="23">
        <f t="shared" si="37"/>
        <v>0.99927250815186985</v>
      </c>
      <c r="HJ11" s="23">
        <f t="shared" si="37"/>
        <v>0.9999999850326059</v>
      </c>
      <c r="HK11" s="23" t="e">
        <f t="shared" si="37"/>
        <v>#VALUE!</v>
      </c>
      <c r="HL11" s="23" t="e">
        <f t="shared" si="37"/>
        <v>#VALUE!</v>
      </c>
      <c r="HM11" s="23" t="e">
        <f t="shared" si="37"/>
        <v>#VALUE!</v>
      </c>
      <c r="HO11" s="17">
        <f>$D$11</f>
        <v>7.01</v>
      </c>
      <c r="HP11" s="24" t="e">
        <f t="shared" si="42"/>
        <v>#VALUE!</v>
      </c>
      <c r="HQ11" s="24" t="e">
        <f t="shared" si="43"/>
        <v>#VALUE!</v>
      </c>
      <c r="HR11" s="24" t="e">
        <f t="shared" si="44"/>
        <v>#VALUE!</v>
      </c>
      <c r="HS11" s="24" t="e">
        <f t="shared" si="45"/>
        <v>#VALUE!</v>
      </c>
      <c r="HT11" s="24" t="e">
        <f t="shared" si="46"/>
        <v>#VALUE!</v>
      </c>
      <c r="HU11" s="24" t="e">
        <f t="shared" si="47"/>
        <v>#VALUE!</v>
      </c>
      <c r="HV11" s="24" t="e">
        <f t="shared" si="48"/>
        <v>#VALUE!</v>
      </c>
      <c r="HW11" s="24" t="e">
        <f t="shared" si="49"/>
        <v>#VALUE!</v>
      </c>
      <c r="HX11" s="24" t="e">
        <f t="shared" si="50"/>
        <v>#VALUE!</v>
      </c>
      <c r="HZ11" s="17">
        <f>$D$11</f>
        <v>7.01</v>
      </c>
      <c r="IA11" s="24" t="e">
        <f t="shared" si="38"/>
        <v>#VALUE!</v>
      </c>
      <c r="IB11" s="24" t="e">
        <f t="shared" si="38"/>
        <v>#VALUE!</v>
      </c>
      <c r="IC11" s="24" t="e">
        <f t="shared" si="38"/>
        <v>#VALUE!</v>
      </c>
      <c r="ID11" s="24" t="e">
        <f t="shared" si="38"/>
        <v>#VALUE!</v>
      </c>
      <c r="IE11" s="24" t="e">
        <f t="shared" si="38"/>
        <v>#VALUE!</v>
      </c>
      <c r="IF11" s="24" t="e">
        <f t="shared" si="38"/>
        <v>#VALUE!</v>
      </c>
      <c r="IG11" s="24" t="e">
        <f t="shared" si="38"/>
        <v>#VALUE!</v>
      </c>
      <c r="IH11" s="24" t="e">
        <f t="shared" si="38"/>
        <v>#VALUE!</v>
      </c>
      <c r="II11" s="24" t="e">
        <f t="shared" si="38"/>
        <v>#VALUE!</v>
      </c>
      <c r="IK11" s="17">
        <f>$D$11</f>
        <v>7.01</v>
      </c>
      <c r="IL11" s="24" t="e">
        <f t="shared" si="51"/>
        <v>#VALUE!</v>
      </c>
      <c r="IM11" s="24" t="e">
        <f t="shared" si="39"/>
        <v>#VALUE!</v>
      </c>
      <c r="IN11" s="24" t="e">
        <f t="shared" si="39"/>
        <v>#VALUE!</v>
      </c>
      <c r="IO11" s="24" t="e">
        <f t="shared" si="39"/>
        <v>#VALUE!</v>
      </c>
      <c r="IP11" s="24" t="e">
        <f t="shared" si="39"/>
        <v>#VALUE!</v>
      </c>
      <c r="IQ11" s="24" t="e">
        <f t="shared" si="39"/>
        <v>#VALUE!</v>
      </c>
      <c r="IR11" s="24" t="e">
        <f t="shared" si="39"/>
        <v>#VALUE!</v>
      </c>
      <c r="IS11" s="24" t="e">
        <f t="shared" si="39"/>
        <v>#VALUE!</v>
      </c>
      <c r="IT11" s="24" t="e">
        <f t="shared" si="39"/>
        <v>#VALUE!</v>
      </c>
      <c r="IV11" s="17">
        <f>$D$11</f>
        <v>7.01</v>
      </c>
      <c r="IW11" s="24">
        <f t="shared" si="52"/>
        <v>0</v>
      </c>
      <c r="IX11" s="24">
        <f t="shared" si="40"/>
        <v>0</v>
      </c>
      <c r="IY11" s="24">
        <f t="shared" si="40"/>
        <v>0</v>
      </c>
      <c r="IZ11" s="24">
        <f t="shared" si="40"/>
        <v>0</v>
      </c>
      <c r="JA11" s="24">
        <f t="shared" si="40"/>
        <v>0</v>
      </c>
      <c r="JB11" s="24">
        <f t="shared" si="40"/>
        <v>0</v>
      </c>
      <c r="JC11" s="24">
        <f t="shared" si="40"/>
        <v>0</v>
      </c>
      <c r="JD11" s="24">
        <f t="shared" si="40"/>
        <v>0</v>
      </c>
      <c r="JE11" s="24">
        <f t="shared" si="40"/>
        <v>0</v>
      </c>
    </row>
    <row r="12" spans="1:265">
      <c r="A12" s="15"/>
      <c r="B12" s="3">
        <f>COUNT($C$6:C12)</f>
        <v>7</v>
      </c>
      <c r="C12" s="3">
        <f>'MODELO DE 7o. GRADO'!C12</f>
        <v>8.9</v>
      </c>
      <c r="D12" s="4">
        <f>'MODELO DE 7o. GRADO'!D12</f>
        <v>8.9</v>
      </c>
      <c r="E12" s="25">
        <f>'MODELO DE 7o. GRADO'!E12</f>
        <v>240.64</v>
      </c>
      <c r="F12" s="41">
        <f t="shared" si="13"/>
        <v>242.43060038752026</v>
      </c>
      <c r="G12" s="41">
        <f t="shared" si="14"/>
        <v>247.01059153044022</v>
      </c>
      <c r="H12" s="41">
        <f t="shared" si="15"/>
        <v>239.54111708817786</v>
      </c>
      <c r="I12" s="41">
        <f t="shared" si="16"/>
        <v>240.2968666986479</v>
      </c>
      <c r="J12" s="41">
        <f t="shared" si="17"/>
        <v>240.66140561106846</v>
      </c>
      <c r="K12" s="41">
        <f t="shared" si="18"/>
        <v>240.64001423354136</v>
      </c>
      <c r="L12" s="20" t="e">
        <f t="shared" si="19"/>
        <v>#VALUE!</v>
      </c>
      <c r="M12" s="20" t="e">
        <f t="shared" si="20"/>
        <v>#VALUE!</v>
      </c>
      <c r="N12" s="20" t="e">
        <f t="shared" si="21"/>
        <v>#VALUE!</v>
      </c>
      <c r="P12" s="21">
        <f t="shared" si="22"/>
        <v>1.2274960961884248E+17</v>
      </c>
      <c r="Q12" s="21">
        <f t="shared" si="22"/>
        <v>1.3792090968409266E+16</v>
      </c>
      <c r="R12" s="21">
        <f t="shared" si="22"/>
        <v>1549673142517895</v>
      </c>
      <c r="S12" s="21">
        <f t="shared" si="22"/>
        <v>174120577810999.41</v>
      </c>
      <c r="T12" s="21">
        <f t="shared" si="22"/>
        <v>19564109866404.43</v>
      </c>
      <c r="U12" s="21">
        <f t="shared" si="22"/>
        <v>2198214591730.8345</v>
      </c>
      <c r="V12" s="21">
        <f t="shared" si="22"/>
        <v>246990403565.2623</v>
      </c>
      <c r="W12" s="21">
        <f t="shared" si="22"/>
        <v>27751730737.669918</v>
      </c>
      <c r="X12" s="21">
        <f t="shared" si="22"/>
        <v>3118171992.9966202</v>
      </c>
      <c r="Y12" s="21">
        <f t="shared" si="22"/>
        <v>350356403.70748538</v>
      </c>
      <c r="Z12" s="21">
        <f t="shared" si="23"/>
        <v>39365888.057020828</v>
      </c>
      <c r="AA12" s="21">
        <f t="shared" si="23"/>
        <v>4423133.4895529011</v>
      </c>
      <c r="AB12" s="21">
        <f t="shared" si="23"/>
        <v>496981.29096100014</v>
      </c>
      <c r="AC12" s="21">
        <f t="shared" si="23"/>
        <v>55840.59449000001</v>
      </c>
      <c r="AD12" s="21">
        <f t="shared" si="23"/>
        <v>6274.2241000000013</v>
      </c>
      <c r="AE12" s="21">
        <f t="shared" si="23"/>
        <v>704.96900000000005</v>
      </c>
      <c r="AF12" s="21">
        <f t="shared" si="23"/>
        <v>79.210000000000008</v>
      </c>
      <c r="AG12" s="21">
        <f t="shared" si="24"/>
        <v>8.9</v>
      </c>
      <c r="AH12" s="21">
        <f t="shared" si="25"/>
        <v>1</v>
      </c>
      <c r="AI12" s="22"/>
      <c r="AJ12" s="3">
        <f t="shared" si="26"/>
        <v>84309764988.169281</v>
      </c>
      <c r="AK12" s="3">
        <f t="shared" si="26"/>
        <v>9473007302.0414925</v>
      </c>
      <c r="AL12" s="3">
        <f t="shared" si="26"/>
        <v>1064382842.92601</v>
      </c>
      <c r="AM12" s="3">
        <f t="shared" si="26"/>
        <v>119593577.85685506</v>
      </c>
      <c r="AN12" s="3">
        <f t="shared" si="26"/>
        <v>13437480.658073602</v>
      </c>
      <c r="AO12" s="3">
        <f t="shared" si="26"/>
        <v>1509829.2874240002</v>
      </c>
      <c r="AP12" s="3">
        <f t="shared" si="26"/>
        <v>169643.74016000002</v>
      </c>
      <c r="AQ12" s="3">
        <f t="shared" si="26"/>
        <v>19061.094400000002</v>
      </c>
      <c r="AR12" s="3">
        <f t="shared" si="26"/>
        <v>2141.6959999999999</v>
      </c>
      <c r="AS12" s="3">
        <f t="shared" si="27"/>
        <v>240.64</v>
      </c>
      <c r="GS12" s="3" t="e">
        <f t="shared" si="28"/>
        <v>#VALUE!</v>
      </c>
      <c r="GT12" s="3" t="e">
        <f t="shared" si="29"/>
        <v>#VALUE!</v>
      </c>
      <c r="GU12" s="3" t="e">
        <f t="shared" si="30"/>
        <v>#VALUE!</v>
      </c>
      <c r="GV12" s="3">
        <f t="shared" si="31"/>
        <v>2915.3841443681663</v>
      </c>
      <c r="GW12" s="3">
        <f t="shared" si="32"/>
        <v>2917.6949090662642</v>
      </c>
      <c r="GX12" s="3">
        <f t="shared" si="33"/>
        <v>2878.4461552075004</v>
      </c>
      <c r="GY12" s="3">
        <f t="shared" si="34"/>
        <v>2797.9236376354174</v>
      </c>
      <c r="GZ12" s="3">
        <f t="shared" si="35"/>
        <v>3643.9184047708031</v>
      </c>
      <c r="HA12" s="3">
        <f t="shared" si="36"/>
        <v>3111.9535173914583</v>
      </c>
      <c r="HB12" s="3">
        <f t="shared" si="41"/>
        <v>2915.3828897959161</v>
      </c>
      <c r="HD12" s="17">
        <f>$D$12</f>
        <v>8.9</v>
      </c>
      <c r="HE12" s="23">
        <f t="shared" si="37"/>
        <v>0.99255900769813721</v>
      </c>
      <c r="HF12" s="23">
        <f t="shared" si="37"/>
        <v>0.97352646471725302</v>
      </c>
      <c r="HG12" s="23">
        <f t="shared" si="37"/>
        <v>0.99543349853797325</v>
      </c>
      <c r="HH12" s="23">
        <f t="shared" si="37"/>
        <v>0.99857408036339723</v>
      </c>
      <c r="HI12" s="23">
        <f t="shared" si="37"/>
        <v>0.99991104716145085</v>
      </c>
      <c r="HJ12" s="23">
        <f t="shared" si="37"/>
        <v>0.99999994085130739</v>
      </c>
      <c r="HK12" s="23" t="e">
        <f t="shared" si="37"/>
        <v>#VALUE!</v>
      </c>
      <c r="HL12" s="23" t="e">
        <f t="shared" si="37"/>
        <v>#VALUE!</v>
      </c>
      <c r="HM12" s="23" t="e">
        <f t="shared" si="37"/>
        <v>#VALUE!</v>
      </c>
      <c r="HO12" s="17">
        <f>$D$12</f>
        <v>8.9</v>
      </c>
      <c r="HP12" s="24" t="e">
        <f t="shared" si="42"/>
        <v>#VALUE!</v>
      </c>
      <c r="HQ12" s="24" t="e">
        <f t="shared" si="43"/>
        <v>#VALUE!</v>
      </c>
      <c r="HR12" s="24" t="e">
        <f t="shared" si="44"/>
        <v>#VALUE!</v>
      </c>
      <c r="HS12" s="24" t="e">
        <f t="shared" si="45"/>
        <v>#VALUE!</v>
      </c>
      <c r="HT12" s="24" t="e">
        <f t="shared" si="46"/>
        <v>#VALUE!</v>
      </c>
      <c r="HU12" s="24" t="e">
        <f t="shared" si="47"/>
        <v>#VALUE!</v>
      </c>
      <c r="HV12" s="24" t="e">
        <f t="shared" si="48"/>
        <v>#VALUE!</v>
      </c>
      <c r="HW12" s="24" t="e">
        <f t="shared" si="49"/>
        <v>#VALUE!</v>
      </c>
      <c r="HX12" s="24" t="e">
        <f t="shared" si="50"/>
        <v>#VALUE!</v>
      </c>
      <c r="HZ12" s="17">
        <f>$D$12</f>
        <v>8.9</v>
      </c>
      <c r="IA12" s="24" t="e">
        <f t="shared" ref="IA12:II12" si="53">IF(OR(ABS(F22-$E$12)&gt;$IA$4*(HP12/SUMIFS($HP12:$HX12,$HP12:$HX12,"&gt;=0",$HP12:$HX12,"&lt;=1")+F$4/SUMIFS($F$4:$N$4,$F$4:$N$4,"&gt;=0",$F$4:$N$4,"&lt;=1")),F22&lt;0),0,F$4/SUMIFS($F$4:$N$4,$F$4:$N$4,"&gt;=0",$F$4:$N$4,"&lt;=1"))</f>
        <v>#VALUE!</v>
      </c>
      <c r="IB12" s="24" t="e">
        <f t="shared" si="53"/>
        <v>#VALUE!</v>
      </c>
      <c r="IC12" s="24" t="e">
        <f t="shared" si="53"/>
        <v>#VALUE!</v>
      </c>
      <c r="ID12" s="24" t="e">
        <f t="shared" si="53"/>
        <v>#VALUE!</v>
      </c>
      <c r="IE12" s="24" t="e">
        <f t="shared" si="53"/>
        <v>#VALUE!</v>
      </c>
      <c r="IF12" s="24" t="e">
        <f t="shared" si="53"/>
        <v>#VALUE!</v>
      </c>
      <c r="IG12" s="24" t="e">
        <f t="shared" si="53"/>
        <v>#VALUE!</v>
      </c>
      <c r="IH12" s="24" t="e">
        <f t="shared" si="53"/>
        <v>#VALUE!</v>
      </c>
      <c r="II12" s="24" t="e">
        <f t="shared" si="53"/>
        <v>#VALUE!</v>
      </c>
      <c r="IK12" s="17">
        <f>$D$12</f>
        <v>8.9</v>
      </c>
      <c r="IL12" s="24" t="e">
        <f t="shared" si="51"/>
        <v>#VALUE!</v>
      </c>
      <c r="IM12" s="24" t="e">
        <f t="shared" si="39"/>
        <v>#VALUE!</v>
      </c>
      <c r="IN12" s="24" t="e">
        <f t="shared" si="39"/>
        <v>#VALUE!</v>
      </c>
      <c r="IO12" s="24" t="e">
        <f t="shared" si="39"/>
        <v>#VALUE!</v>
      </c>
      <c r="IP12" s="24" t="e">
        <f t="shared" si="39"/>
        <v>#VALUE!</v>
      </c>
      <c r="IQ12" s="24" t="e">
        <f t="shared" si="39"/>
        <v>#VALUE!</v>
      </c>
      <c r="IR12" s="24" t="e">
        <f t="shared" si="39"/>
        <v>#VALUE!</v>
      </c>
      <c r="IS12" s="24" t="e">
        <f t="shared" si="39"/>
        <v>#VALUE!</v>
      </c>
      <c r="IT12" s="24" t="e">
        <f t="shared" si="39"/>
        <v>#VALUE!</v>
      </c>
      <c r="IV12" s="17">
        <f>$D$12</f>
        <v>8.9</v>
      </c>
      <c r="IW12" s="24">
        <f t="shared" si="52"/>
        <v>0</v>
      </c>
      <c r="IX12" s="24">
        <f t="shared" si="40"/>
        <v>0</v>
      </c>
      <c r="IY12" s="24">
        <f t="shared" si="40"/>
        <v>0</v>
      </c>
      <c r="IZ12" s="24">
        <f t="shared" si="40"/>
        <v>0</v>
      </c>
      <c r="JA12" s="24">
        <f t="shared" si="40"/>
        <v>0</v>
      </c>
      <c r="JB12" s="24">
        <f t="shared" si="40"/>
        <v>0</v>
      </c>
      <c r="JC12" s="24">
        <f t="shared" si="40"/>
        <v>0</v>
      </c>
      <c r="JD12" s="24">
        <f t="shared" si="40"/>
        <v>0</v>
      </c>
      <c r="JE12" s="24">
        <f t="shared" si="40"/>
        <v>0</v>
      </c>
    </row>
    <row r="13" spans="1:265">
      <c r="A13" s="24">
        <f>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</f>
        <v>0.84029390730163445</v>
      </c>
      <c r="C13" s="3">
        <f>$C$12+COUNT(D13)*$C$6</f>
        <v>8.9</v>
      </c>
      <c r="D13" s="26">
        <f>D12+1</f>
        <v>9.9</v>
      </c>
      <c r="E13" s="27">
        <f>MEDIAN(IF(AND(55%&lt;=$F$1,$F$1&lt;=100%),F13,IF(AND(55%&lt;=$G$1,$G$1&lt;=100%),G13,IF(AND(55%&lt;=$H$1,$H$1&lt;=100%),H13,IF(AND(55%&lt;=$I$1,$I$1&lt;=100%),I13,IF(AND(55%&lt;=$J$1,$J$1&lt;=100%),J13,IF(AND(55%&lt;=$K$1,$K$1&lt;=100%),K13,IF(AND(55%&lt;=$L$1,$L$1&lt;=100%),L13,IF(AND(55%&lt;=$M$1,$M$1&lt;=100%),M13,IF(AND(55%&lt;=$N$1,$N$1&lt;=100%),N13,F13))))))))))</f>
        <v>242.43060038752026</v>
      </c>
      <c r="F13" s="42">
        <f t="shared" si="13"/>
        <v>242.43060038752026</v>
      </c>
      <c r="G13" s="42">
        <f t="shared" si="14"/>
        <v>247.01059153044022</v>
      </c>
      <c r="H13" s="42">
        <f t="shared" si="15"/>
        <v>239.54111708817786</v>
      </c>
      <c r="I13" s="42">
        <f t="shared" si="16"/>
        <v>240.2968666986479</v>
      </c>
      <c r="J13" s="42">
        <f t="shared" si="17"/>
        <v>240.66140561106846</v>
      </c>
      <c r="K13" s="42">
        <f t="shared" si="18"/>
        <v>240.64001423354136</v>
      </c>
      <c r="L13" s="28" t="e">
        <f t="shared" si="19"/>
        <v>#VALUE!</v>
      </c>
      <c r="M13" s="28" t="e">
        <f t="shared" si="20"/>
        <v>#VALUE!</v>
      </c>
      <c r="N13" s="28" t="e">
        <f t="shared" si="21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E13" s="22"/>
      <c r="AF13" s="22"/>
    </row>
    <row r="14" spans="1:265">
      <c r="A14" s="24">
        <f>A13-$E$1</f>
        <v>0.83963212222124495</v>
      </c>
      <c r="C14" s="3">
        <f>$C$12+COUNT($D$13:D14)*$C$6</f>
        <v>8.9</v>
      </c>
      <c r="D14" s="26">
        <f t="shared" ref="D14:D40" si="54">D13+1</f>
        <v>10.9</v>
      </c>
      <c r="E14" s="27">
        <f t="shared" ref="E14:E40" si="55">MEDIAN(IF(AND(55%&lt;=$F$1,$F$1&lt;=100%),F14,IF(AND(55%&lt;=$G$1,$G$1&lt;=100%),G14,IF(AND(55%&lt;=$H$1,$H$1&lt;=100%),H14,IF(AND(55%&lt;=$I$1,$I$1&lt;=100%),I14,IF(AND(55%&lt;=$J$1,$J$1&lt;=100%),J14,IF(AND(55%&lt;=$K$1,$K$1&lt;=100%),K14,IF(AND(55%&lt;=$L$1,$L$1&lt;=100%),L14,IF(AND(55%&lt;=$M$1,$M$1&lt;=100%),M14,IF(AND(55%&lt;=$N$1,$N$1&lt;=100%),N14,F14))))))))))</f>
        <v>242.43060038752026</v>
      </c>
      <c r="F14" s="42">
        <f t="shared" si="13"/>
        <v>242.43060038752026</v>
      </c>
      <c r="G14" s="42">
        <f t="shared" si="14"/>
        <v>247.01059153044022</v>
      </c>
      <c r="H14" s="42">
        <f t="shared" si="15"/>
        <v>239.54111708817786</v>
      </c>
      <c r="I14" s="42">
        <f t="shared" si="16"/>
        <v>240.2968666986479</v>
      </c>
      <c r="J14" s="42">
        <f t="shared" si="17"/>
        <v>240.66140561106846</v>
      </c>
      <c r="K14" s="42">
        <f t="shared" si="18"/>
        <v>240.64001423354136</v>
      </c>
      <c r="L14" s="28" t="e">
        <f t="shared" si="19"/>
        <v>#VALUE!</v>
      </c>
      <c r="M14" s="28" t="e">
        <f t="shared" si="20"/>
        <v>#VALUE!</v>
      </c>
      <c r="N14" s="28" t="e">
        <f t="shared" si="21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65">
      <c r="A15" s="24">
        <f t="shared" ref="A15:A40" si="56">A14-$E$1</f>
        <v>0.83897033714085545</v>
      </c>
      <c r="C15" s="3">
        <f>$C$12+COUNT($D$13:D15)*$C$6</f>
        <v>8.9</v>
      </c>
      <c r="D15" s="26">
        <f t="shared" si="54"/>
        <v>11.9</v>
      </c>
      <c r="E15" s="27">
        <f t="shared" si="55"/>
        <v>242.43060038752026</v>
      </c>
      <c r="F15" s="42">
        <f t="shared" si="13"/>
        <v>242.43060038752026</v>
      </c>
      <c r="G15" s="42">
        <f t="shared" si="14"/>
        <v>247.01059153044022</v>
      </c>
      <c r="H15" s="42">
        <f t="shared" si="15"/>
        <v>239.54111708817786</v>
      </c>
      <c r="I15" s="42">
        <f t="shared" si="16"/>
        <v>240.2968666986479</v>
      </c>
      <c r="J15" s="42">
        <f t="shared" si="17"/>
        <v>240.66140561106846</v>
      </c>
      <c r="K15" s="42">
        <f t="shared" si="18"/>
        <v>240.64001423354136</v>
      </c>
      <c r="L15" s="28" t="e">
        <f t="shared" si="19"/>
        <v>#VALUE!</v>
      </c>
      <c r="M15" s="28" t="e">
        <f t="shared" si="20"/>
        <v>#VALUE!</v>
      </c>
      <c r="N15" s="28" t="e">
        <f t="shared" si="21"/>
        <v>#VALUE!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>
        <f t="shared" si="56"/>
        <v>0.83830855206046595</v>
      </c>
      <c r="C16" s="3">
        <f>$C$12+COUNT($D$13:D16)*$C$6</f>
        <v>8.9</v>
      </c>
      <c r="D16" s="26">
        <f t="shared" si="54"/>
        <v>12.9</v>
      </c>
      <c r="E16" s="27">
        <f t="shared" si="55"/>
        <v>242.43060038752026</v>
      </c>
      <c r="F16" s="42">
        <f t="shared" si="13"/>
        <v>242.43060038752026</v>
      </c>
      <c r="G16" s="42">
        <f t="shared" si="14"/>
        <v>247.01059153044022</v>
      </c>
      <c r="H16" s="42">
        <f t="shared" si="15"/>
        <v>239.54111708817786</v>
      </c>
      <c r="I16" s="42">
        <f t="shared" si="16"/>
        <v>240.2968666986479</v>
      </c>
      <c r="J16" s="42">
        <f t="shared" si="17"/>
        <v>240.66140561106846</v>
      </c>
      <c r="K16" s="42">
        <f t="shared" si="18"/>
        <v>240.64001423354136</v>
      </c>
      <c r="L16" s="28" t="e">
        <f t="shared" si="19"/>
        <v>#VALUE!</v>
      </c>
      <c r="M16" s="28" t="e">
        <f t="shared" si="20"/>
        <v>#VALUE!</v>
      </c>
      <c r="N16" s="28" t="e">
        <f t="shared" si="21"/>
        <v>#VALUE!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9">
      <c r="A17" s="24">
        <f t="shared" si="56"/>
        <v>0.83764676698007645</v>
      </c>
      <c r="C17" s="3">
        <f>$C$12+COUNT($D$13:D17)*$C$6</f>
        <v>8.9</v>
      </c>
      <c r="D17" s="26">
        <f t="shared" si="54"/>
        <v>13.9</v>
      </c>
      <c r="E17" s="27">
        <f t="shared" si="55"/>
        <v>242.43060038752026</v>
      </c>
      <c r="F17" s="42">
        <f t="shared" si="13"/>
        <v>242.43060038752026</v>
      </c>
      <c r="G17" s="42">
        <f t="shared" si="14"/>
        <v>247.01059153044022</v>
      </c>
      <c r="H17" s="42">
        <f t="shared" si="15"/>
        <v>239.54111708817786</v>
      </c>
      <c r="I17" s="42">
        <f t="shared" si="16"/>
        <v>240.2968666986479</v>
      </c>
      <c r="J17" s="42">
        <f t="shared" si="17"/>
        <v>240.66140561106846</v>
      </c>
      <c r="K17" s="42">
        <f t="shared" si="18"/>
        <v>240.64001423354136</v>
      </c>
      <c r="L17" s="28" t="e">
        <f t="shared" si="19"/>
        <v>#VALUE!</v>
      </c>
      <c r="M17" s="28" t="e">
        <f t="shared" si="20"/>
        <v>#VALUE!</v>
      </c>
      <c r="N17" s="28" t="e">
        <f t="shared" si="21"/>
        <v>#VALUE!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9">
      <c r="A18" s="24">
        <f t="shared" si="56"/>
        <v>0.83698498189968695</v>
      </c>
      <c r="C18" s="3">
        <f>$C$12+COUNT($D$13:D18)*$C$6</f>
        <v>8.9</v>
      </c>
      <c r="D18" s="26">
        <f t="shared" si="54"/>
        <v>14.9</v>
      </c>
      <c r="E18" s="27">
        <f t="shared" si="55"/>
        <v>242.43060038752026</v>
      </c>
      <c r="F18" s="42">
        <f t="shared" si="13"/>
        <v>242.43060038752026</v>
      </c>
      <c r="G18" s="42">
        <f t="shared" si="14"/>
        <v>247.01059153044022</v>
      </c>
      <c r="H18" s="42">
        <f t="shared" si="15"/>
        <v>239.54111708817786</v>
      </c>
      <c r="I18" s="42">
        <f t="shared" si="16"/>
        <v>240.2968666986479</v>
      </c>
      <c r="J18" s="42">
        <f t="shared" si="17"/>
        <v>240.66140561106846</v>
      </c>
      <c r="K18" s="42">
        <f t="shared" si="18"/>
        <v>240.64001423354136</v>
      </c>
      <c r="L18" s="28" t="e">
        <f t="shared" si="19"/>
        <v>#VALUE!</v>
      </c>
      <c r="M18" s="28" t="e">
        <f t="shared" si="20"/>
        <v>#VALUE!</v>
      </c>
      <c r="N18" s="28" t="e">
        <f t="shared" si="21"/>
        <v>#VALUE!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9">
      <c r="A19" s="24">
        <f t="shared" si="56"/>
        <v>0.83632319681929745</v>
      </c>
      <c r="C19" s="3">
        <f>$C$12+COUNT($D$13:D19)*$C$6</f>
        <v>8.9</v>
      </c>
      <c r="D19" s="26">
        <f t="shared" si="54"/>
        <v>15.9</v>
      </c>
      <c r="E19" s="27">
        <f t="shared" si="55"/>
        <v>242.43060038752026</v>
      </c>
      <c r="F19" s="42">
        <f t="shared" si="13"/>
        <v>242.43060038752026</v>
      </c>
      <c r="G19" s="42">
        <f t="shared" si="14"/>
        <v>247.01059153044022</v>
      </c>
      <c r="H19" s="42">
        <f t="shared" si="15"/>
        <v>239.54111708817786</v>
      </c>
      <c r="I19" s="42">
        <f t="shared" si="16"/>
        <v>240.2968666986479</v>
      </c>
      <c r="J19" s="42">
        <f t="shared" si="17"/>
        <v>240.66140561106846</v>
      </c>
      <c r="K19" s="42">
        <f t="shared" si="18"/>
        <v>240.64001423354136</v>
      </c>
      <c r="L19" s="28" t="e">
        <f t="shared" si="19"/>
        <v>#VALUE!</v>
      </c>
      <c r="M19" s="28" t="e">
        <f t="shared" si="20"/>
        <v>#VALUE!</v>
      </c>
      <c r="N19" s="28" t="e">
        <f t="shared" si="21"/>
        <v>#VALUE!</v>
      </c>
      <c r="O19" s="29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4"/>
    </row>
    <row r="20" spans="1:29">
      <c r="A20" s="24">
        <f t="shared" si="56"/>
        <v>0.83566141173890796</v>
      </c>
      <c r="C20" s="3">
        <f>$C$12+COUNT($D$13:D20)*$C$6</f>
        <v>8.9</v>
      </c>
      <c r="D20" s="26">
        <f t="shared" si="54"/>
        <v>16.899999999999999</v>
      </c>
      <c r="E20" s="27">
        <f t="shared" si="55"/>
        <v>242.43060038752026</v>
      </c>
      <c r="F20" s="42">
        <f t="shared" si="13"/>
        <v>242.43060038752026</v>
      </c>
      <c r="G20" s="42">
        <f t="shared" si="14"/>
        <v>247.01059153044022</v>
      </c>
      <c r="H20" s="42">
        <f t="shared" si="15"/>
        <v>239.54111708817786</v>
      </c>
      <c r="I20" s="42">
        <f t="shared" si="16"/>
        <v>240.2968666986479</v>
      </c>
      <c r="J20" s="42">
        <f t="shared" si="17"/>
        <v>240.66140561106846</v>
      </c>
      <c r="K20" s="42">
        <f t="shared" si="18"/>
        <v>240.64001423354136</v>
      </c>
      <c r="L20" s="28" t="e">
        <f t="shared" si="19"/>
        <v>#VALUE!</v>
      </c>
      <c r="M20" s="28" t="e">
        <f t="shared" si="20"/>
        <v>#VALUE!</v>
      </c>
      <c r="N20" s="28" t="e">
        <f t="shared" si="21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56"/>
        <v>0.83499962665851846</v>
      </c>
      <c r="C21" s="3">
        <f>$C$12+COUNT($D$13:D21)*$C$6</f>
        <v>8.9</v>
      </c>
      <c r="D21" s="26">
        <f t="shared" si="54"/>
        <v>17.899999999999999</v>
      </c>
      <c r="E21" s="27">
        <f t="shared" si="55"/>
        <v>242.43060038752026</v>
      </c>
      <c r="F21" s="42">
        <f t="shared" si="13"/>
        <v>242.43060038752026</v>
      </c>
      <c r="G21" s="42">
        <f t="shared" si="14"/>
        <v>247.01059153044022</v>
      </c>
      <c r="H21" s="42">
        <f t="shared" si="15"/>
        <v>239.54111708817786</v>
      </c>
      <c r="I21" s="42">
        <f t="shared" si="16"/>
        <v>240.2968666986479</v>
      </c>
      <c r="J21" s="42">
        <f t="shared" si="17"/>
        <v>240.66140561106846</v>
      </c>
      <c r="K21" s="42">
        <f t="shared" si="18"/>
        <v>240.64001423354136</v>
      </c>
      <c r="L21" s="28" t="e">
        <f t="shared" si="19"/>
        <v>#VALUE!</v>
      </c>
      <c r="M21" s="28" t="e">
        <f t="shared" si="20"/>
        <v>#VALUE!</v>
      </c>
      <c r="N21" s="28" t="e">
        <f t="shared" si="21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56"/>
        <v>0.83433784157812896</v>
      </c>
      <c r="C22" s="3">
        <f>$C$12+COUNT($D$13:D22)*$C$6</f>
        <v>8.9</v>
      </c>
      <c r="D22" s="26">
        <f t="shared" si="54"/>
        <v>18.899999999999999</v>
      </c>
      <c r="E22" s="27">
        <f t="shared" si="55"/>
        <v>242.43060038752026</v>
      </c>
      <c r="F22" s="42">
        <f t="shared" si="13"/>
        <v>242.43060038752026</v>
      </c>
      <c r="G22" s="42">
        <f t="shared" si="14"/>
        <v>247.01059153044022</v>
      </c>
      <c r="H22" s="42">
        <f t="shared" si="15"/>
        <v>239.54111708817786</v>
      </c>
      <c r="I22" s="42">
        <f t="shared" si="16"/>
        <v>240.2968666986479</v>
      </c>
      <c r="J22" s="42">
        <f t="shared" si="17"/>
        <v>240.66140561106846</v>
      </c>
      <c r="K22" s="42">
        <f t="shared" si="18"/>
        <v>240.64001423354136</v>
      </c>
      <c r="L22" s="28" t="e">
        <f t="shared" si="19"/>
        <v>#VALUE!</v>
      </c>
      <c r="M22" s="28" t="e">
        <f t="shared" si="20"/>
        <v>#VALUE!</v>
      </c>
      <c r="N22" s="28" t="e">
        <f t="shared" si="21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56"/>
        <v>0.83367605649773946</v>
      </c>
      <c r="C23" s="3">
        <f>$C$12+COUNT($D$13:D23)*$C$6</f>
        <v>8.9</v>
      </c>
      <c r="D23" s="26">
        <f t="shared" si="54"/>
        <v>19.899999999999999</v>
      </c>
      <c r="E23" s="27">
        <f t="shared" si="55"/>
        <v>242.43060038752026</v>
      </c>
      <c r="F23" s="42">
        <f t="shared" si="13"/>
        <v>242.43060038752026</v>
      </c>
      <c r="G23" s="42">
        <f t="shared" si="14"/>
        <v>247.01059153044022</v>
      </c>
      <c r="H23" s="42">
        <f t="shared" si="15"/>
        <v>239.54111708817786</v>
      </c>
      <c r="I23" s="42">
        <f t="shared" si="16"/>
        <v>240.2968666986479</v>
      </c>
      <c r="J23" s="42">
        <f t="shared" si="17"/>
        <v>240.66140561106846</v>
      </c>
      <c r="K23" s="42">
        <f t="shared" si="18"/>
        <v>240.64001423354136</v>
      </c>
      <c r="L23" s="28" t="e">
        <f t="shared" si="19"/>
        <v>#VALUE!</v>
      </c>
      <c r="M23" s="28" t="e">
        <f t="shared" si="20"/>
        <v>#VALUE!</v>
      </c>
      <c r="N23" s="28" t="e">
        <f t="shared" si="21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56"/>
        <v>0.83301427141734996</v>
      </c>
      <c r="C24" s="3">
        <f>$C$12+COUNT($D$13:D24)*$C$6</f>
        <v>8.9</v>
      </c>
      <c r="D24" s="26">
        <f t="shared" si="54"/>
        <v>20.9</v>
      </c>
      <c r="E24" s="27">
        <f t="shared" si="55"/>
        <v>242.43060038752026</v>
      </c>
      <c r="F24" s="42">
        <f t="shared" si="13"/>
        <v>242.43060038752026</v>
      </c>
      <c r="G24" s="42">
        <f t="shared" si="14"/>
        <v>247.01059153044022</v>
      </c>
      <c r="H24" s="42">
        <f t="shared" si="15"/>
        <v>239.54111708817786</v>
      </c>
      <c r="I24" s="42">
        <f t="shared" si="16"/>
        <v>240.2968666986479</v>
      </c>
      <c r="J24" s="42">
        <f t="shared" si="17"/>
        <v>240.66140561106846</v>
      </c>
      <c r="K24" s="42">
        <f t="shared" si="18"/>
        <v>240.64001423354136</v>
      </c>
      <c r="L24" s="28" t="e">
        <f t="shared" si="19"/>
        <v>#VALUE!</v>
      </c>
      <c r="M24" s="28" t="e">
        <f t="shared" si="20"/>
        <v>#VALUE!</v>
      </c>
      <c r="N24" s="28" t="e">
        <f t="shared" si="21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56"/>
        <v>0.83235248633696046</v>
      </c>
      <c r="C25" s="3">
        <f>$C$12+COUNT($D$13:D25)*$C$6</f>
        <v>8.9</v>
      </c>
      <c r="D25" s="26">
        <f t="shared" si="54"/>
        <v>21.9</v>
      </c>
      <c r="E25" s="27">
        <f t="shared" si="55"/>
        <v>242.43060038752026</v>
      </c>
      <c r="F25" s="42">
        <f t="shared" si="13"/>
        <v>242.43060038752026</v>
      </c>
      <c r="G25" s="42">
        <f t="shared" si="14"/>
        <v>247.01059153044022</v>
      </c>
      <c r="H25" s="42">
        <f t="shared" si="15"/>
        <v>239.54111708817786</v>
      </c>
      <c r="I25" s="42">
        <f t="shared" si="16"/>
        <v>240.2968666986479</v>
      </c>
      <c r="J25" s="42">
        <f t="shared" si="17"/>
        <v>240.66140561106846</v>
      </c>
      <c r="K25" s="42">
        <f t="shared" si="18"/>
        <v>240.64001423354136</v>
      </c>
      <c r="L25" s="28" t="e">
        <f t="shared" si="19"/>
        <v>#VALUE!</v>
      </c>
      <c r="M25" s="28" t="e">
        <f t="shared" si="20"/>
        <v>#VALUE!</v>
      </c>
      <c r="N25" s="28" t="e">
        <f t="shared" si="21"/>
        <v>#VALUE!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4">
        <f t="shared" si="56"/>
        <v>0.83169070125657096</v>
      </c>
      <c r="C26" s="3">
        <f>$C$12+COUNT($D$13:D26)*$C$6</f>
        <v>8.9</v>
      </c>
      <c r="D26" s="26">
        <f t="shared" si="54"/>
        <v>22.9</v>
      </c>
      <c r="E26" s="27">
        <f t="shared" si="55"/>
        <v>242.43060038752026</v>
      </c>
      <c r="F26" s="42">
        <f t="shared" si="13"/>
        <v>242.43060038752026</v>
      </c>
      <c r="G26" s="42">
        <f t="shared" si="14"/>
        <v>247.01059153044022</v>
      </c>
      <c r="H26" s="42">
        <f t="shared" si="15"/>
        <v>239.54111708817786</v>
      </c>
      <c r="I26" s="42">
        <f t="shared" si="16"/>
        <v>240.2968666986479</v>
      </c>
      <c r="J26" s="42">
        <f t="shared" si="17"/>
        <v>240.66140561106846</v>
      </c>
      <c r="K26" s="42">
        <f t="shared" si="18"/>
        <v>240.64001423354136</v>
      </c>
      <c r="L26" s="28" t="e">
        <f t="shared" si="19"/>
        <v>#VALUE!</v>
      </c>
      <c r="M26" s="28" t="e">
        <f t="shared" si="20"/>
        <v>#VALUE!</v>
      </c>
      <c r="N26" s="28" t="e">
        <f t="shared" si="21"/>
        <v>#VALUE!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29">
      <c r="A27" s="24">
        <f t="shared" si="56"/>
        <v>0.83102891617618146</v>
      </c>
      <c r="C27" s="3">
        <f>$C$12+COUNT($D$13:D27)*$C$6</f>
        <v>8.9</v>
      </c>
      <c r="D27" s="26">
        <f t="shared" si="54"/>
        <v>23.9</v>
      </c>
      <c r="E27" s="27">
        <f t="shared" si="55"/>
        <v>242.43060038752026</v>
      </c>
      <c r="F27" s="42">
        <f t="shared" si="13"/>
        <v>242.43060038752026</v>
      </c>
      <c r="G27" s="42">
        <f t="shared" si="14"/>
        <v>247.01059153044022</v>
      </c>
      <c r="H27" s="42">
        <f t="shared" si="15"/>
        <v>239.54111708817786</v>
      </c>
      <c r="I27" s="42">
        <f t="shared" si="16"/>
        <v>240.2968666986479</v>
      </c>
      <c r="J27" s="42">
        <f t="shared" si="17"/>
        <v>240.66140561106846</v>
      </c>
      <c r="K27" s="42">
        <f t="shared" si="18"/>
        <v>240.64001423354136</v>
      </c>
      <c r="L27" s="28" t="e">
        <f t="shared" si="19"/>
        <v>#VALUE!</v>
      </c>
      <c r="M27" s="28" t="e">
        <f t="shared" si="20"/>
        <v>#VALUE!</v>
      </c>
      <c r="N27" s="28" t="e">
        <f t="shared" si="21"/>
        <v>#VALUE!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29">
      <c r="A28" s="24">
        <f t="shared" si="56"/>
        <v>0.83036713109579197</v>
      </c>
      <c r="C28" s="3">
        <f>$C$12+COUNT($D$13:D28)*$C$6</f>
        <v>8.9</v>
      </c>
      <c r="D28" s="26">
        <f t="shared" si="54"/>
        <v>24.9</v>
      </c>
      <c r="E28" s="27">
        <f t="shared" si="55"/>
        <v>242.43060038752026</v>
      </c>
      <c r="F28" s="42">
        <f t="shared" si="13"/>
        <v>242.43060038752026</v>
      </c>
      <c r="G28" s="42">
        <f t="shared" si="14"/>
        <v>247.01059153044022</v>
      </c>
      <c r="H28" s="42">
        <f t="shared" si="15"/>
        <v>239.54111708817786</v>
      </c>
      <c r="I28" s="42">
        <f t="shared" si="16"/>
        <v>240.2968666986479</v>
      </c>
      <c r="J28" s="42">
        <f t="shared" si="17"/>
        <v>240.66140561106846</v>
      </c>
      <c r="K28" s="42">
        <f t="shared" si="18"/>
        <v>240.64001423354136</v>
      </c>
      <c r="L28" s="28" t="e">
        <f t="shared" si="19"/>
        <v>#VALUE!</v>
      </c>
      <c r="M28" s="28" t="e">
        <f t="shared" si="20"/>
        <v>#VALUE!</v>
      </c>
      <c r="N28" s="28" t="e">
        <f t="shared" si="21"/>
        <v>#VALUE!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29">
      <c r="A29" s="24">
        <f t="shared" si="56"/>
        <v>0.82970534601540247</v>
      </c>
      <c r="C29" s="3">
        <f>$C$12+COUNT($D$13:D29)*$C$6</f>
        <v>8.9</v>
      </c>
      <c r="D29" s="26">
        <f t="shared" si="54"/>
        <v>25.9</v>
      </c>
      <c r="E29" s="27">
        <f t="shared" si="55"/>
        <v>242.43060038752026</v>
      </c>
      <c r="F29" s="42">
        <f t="shared" si="13"/>
        <v>242.43060038752026</v>
      </c>
      <c r="G29" s="42">
        <f t="shared" si="14"/>
        <v>247.01059153044022</v>
      </c>
      <c r="H29" s="42">
        <f t="shared" si="15"/>
        <v>239.54111708817786</v>
      </c>
      <c r="I29" s="42">
        <f t="shared" si="16"/>
        <v>240.2968666986479</v>
      </c>
      <c r="J29" s="42">
        <f t="shared" si="17"/>
        <v>240.66140561106846</v>
      </c>
      <c r="K29" s="42">
        <f t="shared" si="18"/>
        <v>240.64001423354136</v>
      </c>
      <c r="L29" s="28" t="e">
        <f t="shared" si="19"/>
        <v>#VALUE!</v>
      </c>
      <c r="M29" s="28" t="e">
        <f t="shared" si="20"/>
        <v>#VALUE!</v>
      </c>
      <c r="N29" s="28" t="e">
        <f t="shared" si="21"/>
        <v>#VALUE!</v>
      </c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29">
      <c r="A30" s="24">
        <f t="shared" si="56"/>
        <v>0.82904356093501297</v>
      </c>
      <c r="C30" s="3">
        <f>$C$12+COUNT($D$13:D30)*$C$6</f>
        <v>8.9</v>
      </c>
      <c r="D30" s="26">
        <f t="shared" si="54"/>
        <v>26.9</v>
      </c>
      <c r="E30" s="27">
        <f t="shared" si="55"/>
        <v>242.43060038752026</v>
      </c>
      <c r="F30" s="42">
        <f t="shared" si="13"/>
        <v>242.43060038752026</v>
      </c>
      <c r="G30" s="42">
        <f t="shared" si="14"/>
        <v>247.01059153044022</v>
      </c>
      <c r="H30" s="42">
        <f t="shared" si="15"/>
        <v>239.54111708817786</v>
      </c>
      <c r="I30" s="42">
        <f t="shared" si="16"/>
        <v>240.2968666986479</v>
      </c>
      <c r="J30" s="42">
        <f t="shared" si="17"/>
        <v>240.66140561106846</v>
      </c>
      <c r="K30" s="42">
        <f t="shared" si="18"/>
        <v>240.64001423354136</v>
      </c>
      <c r="L30" s="28" t="e">
        <f t="shared" si="19"/>
        <v>#VALUE!</v>
      </c>
      <c r="M30" s="28" t="e">
        <f t="shared" si="20"/>
        <v>#VALUE!</v>
      </c>
      <c r="N30" s="28" t="e">
        <f t="shared" si="21"/>
        <v>#VALUE!</v>
      </c>
    </row>
    <row r="31" spans="1:29">
      <c r="A31" s="24">
        <f t="shared" si="56"/>
        <v>0.82838177585462347</v>
      </c>
      <c r="C31" s="3">
        <f>$C$12+COUNT($D$13:D31)*$C$6</f>
        <v>8.9</v>
      </c>
      <c r="D31" s="26">
        <f t="shared" si="54"/>
        <v>27.9</v>
      </c>
      <c r="E31" s="27">
        <f t="shared" si="55"/>
        <v>242.43060038752026</v>
      </c>
      <c r="F31" s="42">
        <f t="shared" si="13"/>
        <v>242.43060038752026</v>
      </c>
      <c r="G31" s="42">
        <f t="shared" si="14"/>
        <v>247.01059153044022</v>
      </c>
      <c r="H31" s="42">
        <f t="shared" si="15"/>
        <v>239.54111708817786</v>
      </c>
      <c r="I31" s="42">
        <f t="shared" si="16"/>
        <v>240.2968666986479</v>
      </c>
      <c r="J31" s="42">
        <f t="shared" si="17"/>
        <v>240.66140561106846</v>
      </c>
      <c r="K31" s="42">
        <f t="shared" si="18"/>
        <v>240.64001423354136</v>
      </c>
      <c r="L31" s="28" t="e">
        <f t="shared" si="19"/>
        <v>#VALUE!</v>
      </c>
      <c r="M31" s="28" t="e">
        <f t="shared" si="20"/>
        <v>#VALUE!</v>
      </c>
      <c r="N31" s="28" t="e">
        <f t="shared" si="21"/>
        <v>#VALUE!</v>
      </c>
    </row>
    <row r="32" spans="1:29">
      <c r="A32" s="24">
        <f t="shared" si="56"/>
        <v>0.82771999077423397</v>
      </c>
      <c r="C32" s="3">
        <f>$C$12+COUNT($D$13:D32)*$C$6</f>
        <v>8.9</v>
      </c>
      <c r="D32" s="26">
        <f t="shared" si="54"/>
        <v>28.9</v>
      </c>
      <c r="E32" s="27">
        <f t="shared" si="55"/>
        <v>242.43060038752026</v>
      </c>
      <c r="F32" s="42">
        <f t="shared" si="13"/>
        <v>242.43060038752026</v>
      </c>
      <c r="G32" s="42">
        <f t="shared" si="14"/>
        <v>247.01059153044022</v>
      </c>
      <c r="H32" s="42">
        <f t="shared" si="15"/>
        <v>239.54111708817786</v>
      </c>
      <c r="I32" s="42">
        <f t="shared" si="16"/>
        <v>240.2968666986479</v>
      </c>
      <c r="J32" s="42">
        <f t="shared" si="17"/>
        <v>240.66140561106846</v>
      </c>
      <c r="K32" s="42">
        <f t="shared" si="18"/>
        <v>240.64001423354136</v>
      </c>
      <c r="L32" s="28" t="e">
        <f t="shared" si="19"/>
        <v>#VALUE!</v>
      </c>
      <c r="M32" s="28" t="e">
        <f t="shared" si="20"/>
        <v>#VALUE!</v>
      </c>
      <c r="N32" s="28" t="e">
        <f t="shared" si="21"/>
        <v>#VALUE!</v>
      </c>
    </row>
    <row r="33" spans="1:200">
      <c r="A33" s="24">
        <f t="shared" si="56"/>
        <v>0.82705820569384447</v>
      </c>
      <c r="C33" s="3">
        <f>$C$12+COUNT($D$13:D33)*$C$6</f>
        <v>8.9</v>
      </c>
      <c r="D33" s="26">
        <f t="shared" si="54"/>
        <v>29.9</v>
      </c>
      <c r="E33" s="27">
        <f t="shared" si="55"/>
        <v>242.43060038752026</v>
      </c>
      <c r="F33" s="42">
        <f t="shared" si="13"/>
        <v>242.43060038752026</v>
      </c>
      <c r="G33" s="42">
        <f t="shared" si="14"/>
        <v>247.01059153044022</v>
      </c>
      <c r="H33" s="42">
        <f t="shared" si="15"/>
        <v>239.54111708817786</v>
      </c>
      <c r="I33" s="42">
        <f t="shared" si="16"/>
        <v>240.2968666986479</v>
      </c>
      <c r="J33" s="42">
        <f t="shared" si="17"/>
        <v>240.66140561106846</v>
      </c>
      <c r="K33" s="42">
        <f t="shared" si="18"/>
        <v>240.64001423354136</v>
      </c>
      <c r="L33" s="28" t="e">
        <f t="shared" si="19"/>
        <v>#VALUE!</v>
      </c>
      <c r="M33" s="28" t="e">
        <f t="shared" si="20"/>
        <v>#VALUE!</v>
      </c>
      <c r="N33" s="28" t="e">
        <f t="shared" si="21"/>
        <v>#VALUE!</v>
      </c>
    </row>
    <row r="34" spans="1:200">
      <c r="A34" s="24">
        <f t="shared" si="56"/>
        <v>0.82639642061345497</v>
      </c>
      <c r="C34" s="3">
        <f>$C$12+COUNT($D$13:D34)*$C$6</f>
        <v>8.9</v>
      </c>
      <c r="D34" s="26">
        <f t="shared" si="54"/>
        <v>30.9</v>
      </c>
      <c r="E34" s="27">
        <f t="shared" si="55"/>
        <v>242.43060038752026</v>
      </c>
      <c r="F34" s="42">
        <f t="shared" si="13"/>
        <v>242.43060038752026</v>
      </c>
      <c r="G34" s="42">
        <f t="shared" si="14"/>
        <v>247.01059153044022</v>
      </c>
      <c r="H34" s="42">
        <f t="shared" si="15"/>
        <v>239.54111708817786</v>
      </c>
      <c r="I34" s="42">
        <f t="shared" si="16"/>
        <v>240.2968666986479</v>
      </c>
      <c r="J34" s="42">
        <f t="shared" si="17"/>
        <v>240.66140561106846</v>
      </c>
      <c r="K34" s="42">
        <f t="shared" si="18"/>
        <v>240.64001423354136</v>
      </c>
      <c r="L34" s="28" t="e">
        <f t="shared" si="19"/>
        <v>#VALUE!</v>
      </c>
      <c r="M34" s="28" t="e">
        <f t="shared" si="20"/>
        <v>#VALUE!</v>
      </c>
      <c r="N34" s="28" t="e">
        <f t="shared" si="21"/>
        <v>#VALUE!</v>
      </c>
    </row>
    <row r="35" spans="1:200">
      <c r="A35" s="24">
        <f t="shared" si="56"/>
        <v>0.82573463553306548</v>
      </c>
      <c r="C35" s="3">
        <f>$C$12+COUNT($D$13:D35)*$C$6</f>
        <v>8.9</v>
      </c>
      <c r="D35" s="26">
        <f t="shared" si="54"/>
        <v>31.9</v>
      </c>
      <c r="E35" s="27">
        <f t="shared" si="55"/>
        <v>242.43060038752026</v>
      </c>
      <c r="F35" s="42">
        <f t="shared" si="13"/>
        <v>242.43060038752026</v>
      </c>
      <c r="G35" s="42">
        <f t="shared" si="14"/>
        <v>247.01059153044022</v>
      </c>
      <c r="H35" s="42">
        <f t="shared" si="15"/>
        <v>239.54111708817786</v>
      </c>
      <c r="I35" s="42">
        <f t="shared" si="16"/>
        <v>240.2968666986479</v>
      </c>
      <c r="J35" s="42">
        <f t="shared" si="17"/>
        <v>240.66140561106846</v>
      </c>
      <c r="K35" s="42">
        <f t="shared" si="18"/>
        <v>240.64001423354136</v>
      </c>
      <c r="L35" s="28" t="e">
        <f t="shared" si="19"/>
        <v>#VALUE!</v>
      </c>
      <c r="M35" s="28" t="e">
        <f t="shared" si="20"/>
        <v>#VALUE!</v>
      </c>
      <c r="N35" s="28" t="e">
        <f t="shared" si="21"/>
        <v>#VALUE!</v>
      </c>
    </row>
    <row r="36" spans="1:200">
      <c r="A36" s="24">
        <f t="shared" si="56"/>
        <v>0.82507285045267598</v>
      </c>
      <c r="C36" s="3">
        <f>$C$12+COUNT($D$13:D36)*$C$6</f>
        <v>8.9</v>
      </c>
      <c r="D36" s="26">
        <f t="shared" si="54"/>
        <v>32.9</v>
      </c>
      <c r="E36" s="27">
        <f t="shared" si="55"/>
        <v>242.43060038752026</v>
      </c>
      <c r="F36" s="42">
        <f t="shared" si="13"/>
        <v>242.43060038752026</v>
      </c>
      <c r="G36" s="42">
        <f t="shared" si="14"/>
        <v>247.01059153044022</v>
      </c>
      <c r="H36" s="42">
        <f t="shared" si="15"/>
        <v>239.54111708817786</v>
      </c>
      <c r="I36" s="42">
        <f t="shared" si="16"/>
        <v>240.2968666986479</v>
      </c>
      <c r="J36" s="42">
        <f t="shared" si="17"/>
        <v>240.66140561106846</v>
      </c>
      <c r="K36" s="42">
        <f t="shared" si="18"/>
        <v>240.64001423354136</v>
      </c>
      <c r="L36" s="28" t="e">
        <f t="shared" si="19"/>
        <v>#VALUE!</v>
      </c>
      <c r="M36" s="28" t="e">
        <f t="shared" si="20"/>
        <v>#VALUE!</v>
      </c>
      <c r="N36" s="28" t="e">
        <f t="shared" si="21"/>
        <v>#VALUE!</v>
      </c>
    </row>
    <row r="37" spans="1:200">
      <c r="A37" s="24">
        <f t="shared" si="56"/>
        <v>0.82441106537228648</v>
      </c>
      <c r="C37" s="3">
        <f>$C$12+COUNT($D$13:D37)*$C$6</f>
        <v>8.9</v>
      </c>
      <c r="D37" s="26">
        <f t="shared" si="54"/>
        <v>33.9</v>
      </c>
      <c r="E37" s="27">
        <f t="shared" si="55"/>
        <v>242.43060038752026</v>
      </c>
      <c r="F37" s="42">
        <f t="shared" si="13"/>
        <v>242.43060038752026</v>
      </c>
      <c r="G37" s="42">
        <f t="shared" si="14"/>
        <v>247.01059153044022</v>
      </c>
      <c r="H37" s="42">
        <f t="shared" si="15"/>
        <v>239.54111708817786</v>
      </c>
      <c r="I37" s="42">
        <f t="shared" si="16"/>
        <v>240.2968666986479</v>
      </c>
      <c r="J37" s="42">
        <f t="shared" si="17"/>
        <v>240.66140561106846</v>
      </c>
      <c r="K37" s="42">
        <f t="shared" si="18"/>
        <v>240.64001423354136</v>
      </c>
      <c r="L37" s="28" t="e">
        <f t="shared" si="19"/>
        <v>#VALUE!</v>
      </c>
      <c r="M37" s="28" t="e">
        <f t="shared" si="20"/>
        <v>#VALUE!</v>
      </c>
      <c r="N37" s="28" t="e">
        <f t="shared" si="21"/>
        <v>#VALUE!</v>
      </c>
    </row>
    <row r="38" spans="1:200">
      <c r="A38" s="24">
        <f t="shared" si="56"/>
        <v>0.82374928029189698</v>
      </c>
      <c r="C38" s="3">
        <f>$C$12+COUNT($D$13:D38)*$C$6</f>
        <v>8.9</v>
      </c>
      <c r="D38" s="26">
        <f t="shared" si="54"/>
        <v>34.9</v>
      </c>
      <c r="E38" s="27">
        <f t="shared" si="55"/>
        <v>242.43060038752026</v>
      </c>
      <c r="F38" s="42">
        <f t="shared" si="13"/>
        <v>242.43060038752026</v>
      </c>
      <c r="G38" s="42">
        <f t="shared" si="14"/>
        <v>247.01059153044022</v>
      </c>
      <c r="H38" s="42">
        <f t="shared" si="15"/>
        <v>239.54111708817786</v>
      </c>
      <c r="I38" s="42">
        <f t="shared" si="16"/>
        <v>240.2968666986479</v>
      </c>
      <c r="J38" s="42">
        <f t="shared" si="17"/>
        <v>240.66140561106846</v>
      </c>
      <c r="K38" s="42">
        <f t="shared" si="18"/>
        <v>240.64001423354136</v>
      </c>
      <c r="L38" s="28" t="e">
        <f t="shared" si="19"/>
        <v>#VALUE!</v>
      </c>
      <c r="M38" s="28" t="e">
        <f t="shared" si="20"/>
        <v>#VALUE!</v>
      </c>
      <c r="N38" s="28" t="e">
        <f t="shared" si="21"/>
        <v>#VALUE!</v>
      </c>
    </row>
    <row r="39" spans="1:200">
      <c r="A39" s="24">
        <f t="shared" si="56"/>
        <v>0.82308749521150748</v>
      </c>
      <c r="C39" s="3">
        <f>$C$12+COUNT($D$13:D39)*$C$6</f>
        <v>8.9</v>
      </c>
      <c r="D39" s="26">
        <f t="shared" si="54"/>
        <v>35.9</v>
      </c>
      <c r="E39" s="27">
        <f t="shared" si="55"/>
        <v>242.43060038752026</v>
      </c>
      <c r="F39" s="42">
        <f t="shared" si="13"/>
        <v>242.43060038752026</v>
      </c>
      <c r="G39" s="42">
        <f t="shared" si="14"/>
        <v>247.01059153044022</v>
      </c>
      <c r="H39" s="42">
        <f t="shared" si="15"/>
        <v>239.54111708817786</v>
      </c>
      <c r="I39" s="42">
        <f t="shared" si="16"/>
        <v>240.2968666986479</v>
      </c>
      <c r="J39" s="42">
        <f t="shared" si="17"/>
        <v>240.66140561106846</v>
      </c>
      <c r="K39" s="42">
        <f t="shared" si="18"/>
        <v>240.64001423354136</v>
      </c>
      <c r="L39" s="28" t="e">
        <f t="shared" si="19"/>
        <v>#VALUE!</v>
      </c>
      <c r="M39" s="28" t="e">
        <f t="shared" si="20"/>
        <v>#VALUE!</v>
      </c>
      <c r="N39" s="28" t="e">
        <f t="shared" si="21"/>
        <v>#VALUE!</v>
      </c>
    </row>
    <row r="40" spans="1:200">
      <c r="A40" s="24">
        <f t="shared" si="56"/>
        <v>0.82242571013111798</v>
      </c>
      <c r="C40" s="3">
        <f>$C$12+COUNT($D$13:D40)*$C$6</f>
        <v>8.9</v>
      </c>
      <c r="D40" s="26">
        <f t="shared" si="54"/>
        <v>36.9</v>
      </c>
      <c r="E40" s="27">
        <f t="shared" si="55"/>
        <v>242.43060038752026</v>
      </c>
      <c r="F40" s="42">
        <f t="shared" si="13"/>
        <v>242.43060038752026</v>
      </c>
      <c r="G40" s="42">
        <f t="shared" si="14"/>
        <v>247.01059153044022</v>
      </c>
      <c r="H40" s="42">
        <f t="shared" si="15"/>
        <v>239.54111708817786</v>
      </c>
      <c r="I40" s="42">
        <f t="shared" si="16"/>
        <v>240.2968666986479</v>
      </c>
      <c r="J40" s="42">
        <f t="shared" si="17"/>
        <v>240.66140561106846</v>
      </c>
      <c r="K40" s="42">
        <f t="shared" si="18"/>
        <v>240.64001423354136</v>
      </c>
      <c r="L40" s="28" t="e">
        <f t="shared" si="19"/>
        <v>#VALUE!</v>
      </c>
      <c r="M40" s="28" t="e">
        <f t="shared" si="20"/>
        <v>#VALUE!</v>
      </c>
      <c r="N40" s="28" t="e">
        <f t="shared" si="21"/>
        <v>#VALUE!</v>
      </c>
    </row>
    <row r="41" spans="1:200">
      <c r="A41" s="24"/>
    </row>
    <row r="45" spans="1:200">
      <c r="FN45" s="6"/>
      <c r="FQ45" s="31" t="s">
        <v>24</v>
      </c>
      <c r="FW45" s="31" t="s">
        <v>25</v>
      </c>
      <c r="FZ45" s="31" t="s">
        <v>26</v>
      </c>
      <c r="GC45" s="31" t="s">
        <v>27</v>
      </c>
      <c r="GF45" s="31" t="s">
        <v>28</v>
      </c>
      <c r="GI45" s="31" t="s">
        <v>29</v>
      </c>
      <c r="GL45" s="31" t="s">
        <v>30</v>
      </c>
      <c r="GO45" s="31" t="s">
        <v>31</v>
      </c>
      <c r="GR45" s="31" t="s">
        <v>32</v>
      </c>
    </row>
    <row r="47" spans="1:200">
      <c r="FP47" s="6"/>
      <c r="FQ47" s="3">
        <f>EX4/BC4</f>
        <v>11.474998610421435</v>
      </c>
      <c r="FY47" s="6"/>
      <c r="FZ47" s="3">
        <f>DZ4/BA4</f>
        <v>-0.43276580813379373</v>
      </c>
      <c r="GB47" s="6"/>
      <c r="GC47" s="3">
        <f>DN4/AZ4</f>
        <v>4.2333852862627412E-2</v>
      </c>
      <c r="GE47" s="6"/>
      <c r="GF47" s="3">
        <f>DB4/AY4</f>
        <v>3.2986399470174711E-2</v>
      </c>
      <c r="GI47" s="3">
        <f>CP4/AX4</f>
        <v>-6.9023393784740164E-3</v>
      </c>
      <c r="GL47" s="3" t="e">
        <f>CD4/AW4</f>
        <v>#VALUE!</v>
      </c>
      <c r="GN47" s="6"/>
      <c r="GO47" s="3" t="e">
        <f>BR4/AV4</f>
        <v>#VALUE!</v>
      </c>
      <c r="GQ47" s="6"/>
      <c r="GR47" s="3" t="e">
        <f>BF4/AU4</f>
        <v>#VALUE!</v>
      </c>
    </row>
    <row r="48" spans="1:200">
      <c r="FS48" s="6"/>
      <c r="GB48" s="6"/>
      <c r="GC48" s="3">
        <f>DY4/AZ4</f>
        <v>-1.1787738811075859</v>
      </c>
      <c r="GF48" s="3">
        <f>DM4/AY4</f>
        <v>-0.67003130586212489</v>
      </c>
      <c r="GI48" s="3">
        <f>DA4/AX4</f>
        <v>0.20667671157688336</v>
      </c>
      <c r="GL48" s="3" t="e">
        <f>CO4/AW4</f>
        <v>#VALUE!</v>
      </c>
      <c r="GO48" s="3" t="e">
        <f>CC4/AV4</f>
        <v>#VALUE!</v>
      </c>
      <c r="GR48" s="3" t="e">
        <f>BQ4/AU4</f>
        <v>#VALUE!</v>
      </c>
    </row>
    <row r="49" spans="170:200">
      <c r="FW49" s="3">
        <f>EL4/BB4</f>
        <v>0.40998901181340242</v>
      </c>
      <c r="FY49" s="6"/>
      <c r="FZ49" s="3">
        <f>EK4/BA4</f>
        <v>6.1803043095785881</v>
      </c>
      <c r="GB49" s="6"/>
      <c r="GC49" s="3">
        <f>EJ4/AZ4</f>
        <v>10.217965991703213</v>
      </c>
      <c r="GF49" s="3">
        <f>DX4/AY4</f>
        <v>4.130263693464113</v>
      </c>
      <c r="GI49" s="3">
        <f>DL4/AX4</f>
        <v>-2.2912419772848924</v>
      </c>
      <c r="GL49" s="3" t="e">
        <f>CZ4/AW4</f>
        <v>#VALUE!</v>
      </c>
      <c r="GO49" s="3" t="e">
        <f>CN4/AV4</f>
        <v>#VALUE!</v>
      </c>
      <c r="GR49" s="3" t="e">
        <f>CB4/AU4</f>
        <v>#VALUE!</v>
      </c>
    </row>
    <row r="50" spans="170:200">
      <c r="GB50" s="6"/>
      <c r="GC50" s="3">
        <f>EU4/AZ4</f>
        <v>-17.81204820532184</v>
      </c>
      <c r="GF50" s="3">
        <f>EI4/AY4</f>
        <v>-5.5853909990012429</v>
      </c>
      <c r="GI50" s="3">
        <f>DW4/AX4</f>
        <v>11.020750240179865</v>
      </c>
      <c r="GL50" s="3" t="e">
        <f>DK4/AW4</f>
        <v>#VALUE!</v>
      </c>
      <c r="GO50" s="3" t="e">
        <f>CY4/AV4</f>
        <v>#VALUE!</v>
      </c>
      <c r="GR50" s="3" t="e">
        <f>CM4/AU4</f>
        <v>#VALUE!</v>
      </c>
    </row>
    <row r="51" spans="170:200">
      <c r="FY51" s="6"/>
      <c r="FZ51" s="3">
        <f>EV4/BA4</f>
        <v>-11.0601980098082</v>
      </c>
      <c r="GB51" s="6"/>
      <c r="GC51" s="3">
        <f>FF4/AZ4</f>
        <v>154.84597383718338</v>
      </c>
      <c r="GF51" s="3">
        <f>ET4/AY4</f>
        <v>-2.2996992345424005</v>
      </c>
      <c r="GI51" s="3">
        <f>EH4/AX4</f>
        <v>-18.572424631881422</v>
      </c>
      <c r="GL51" s="3" t="e">
        <f>DV4/AW4</f>
        <v>#VALUE!</v>
      </c>
      <c r="GO51" s="3" t="e">
        <f>DJ4/AV4</f>
        <v>#VALUE!</v>
      </c>
      <c r="GR51" s="3" t="e">
        <f>CX4/AU4</f>
        <v>#VALUE!</v>
      </c>
    </row>
    <row r="52" spans="170:200">
      <c r="FN52" s="6"/>
      <c r="GF52" s="3">
        <f>FE4/AY4</f>
        <v>153.78609460712082</v>
      </c>
      <c r="GI52" s="3">
        <f>ES4/AX4</f>
        <v>6.0621594766357125</v>
      </c>
      <c r="GL52" s="3" t="e">
        <f>EG4/AW4</f>
        <v>#VALUE!</v>
      </c>
      <c r="GO52" s="3" t="e">
        <f>DU4/AV4</f>
        <v>#VALUE!</v>
      </c>
      <c r="GR52" s="3" t="e">
        <f>DI4/AU4</f>
        <v>#VALUE!</v>
      </c>
    </row>
    <row r="53" spans="170:200">
      <c r="FQ53" s="3">
        <f>FI4/BC4</f>
        <v>140.30311275476947</v>
      </c>
      <c r="FY53" s="6"/>
      <c r="FZ53" s="3">
        <f>FG4/BA4</f>
        <v>153.52145400802328</v>
      </c>
      <c r="GI53" s="3">
        <f>FD4/AX4</f>
        <v>153.66999999950693</v>
      </c>
      <c r="GL53" s="3" t="e">
        <f>ER4/AW4</f>
        <v>#VALUE!</v>
      </c>
      <c r="GO53" s="3" t="e">
        <f>EF4/AV4</f>
        <v>#VALUE!</v>
      </c>
      <c r="GR53" s="3" t="e">
        <f>DT4/AU4</f>
        <v>#VALUE!</v>
      </c>
    </row>
    <row r="54" spans="170:200">
      <c r="GL54" s="3" t="e">
        <f>FC4/AW4</f>
        <v>#VALUE!</v>
      </c>
      <c r="GO54" s="3" t="e">
        <f>EQ4/AV4</f>
        <v>#VALUE!</v>
      </c>
      <c r="GR54" s="3" t="e">
        <f>EE4/AU4</f>
        <v>#VALUE!</v>
      </c>
    </row>
    <row r="55" spans="170:200">
      <c r="FS55" s="6"/>
      <c r="GO55" s="3" t="e">
        <f>FB4/AV4</f>
        <v>#VALUE!</v>
      </c>
      <c r="GR55" s="3" t="e">
        <f>EP4/AU4</f>
        <v>#VALUE!</v>
      </c>
    </row>
    <row r="56" spans="170:200">
      <c r="GR56" s="3" t="e">
        <f>FA4/AU4</f>
        <v>#VALUE!</v>
      </c>
    </row>
    <row r="61" spans="170:200">
      <c r="FW61" s="3">
        <f>EW4/BB4</f>
        <v>7.8617842012139274</v>
      </c>
    </row>
    <row r="68" spans="175:179">
      <c r="FS68" s="6"/>
    </row>
    <row r="74" spans="175:179">
      <c r="FW74" s="3">
        <f>FH4/BB4</f>
        <v>144.56548251389665</v>
      </c>
    </row>
  </sheetData>
  <mergeCells count="1">
    <mergeCell ref="IA4:ID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E73"/>
  <sheetViews>
    <sheetView zoomScale="80" zoomScaleNormal="80" workbookViewId="0">
      <selection activeCell="A13" sqref="A13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6</v>
      </c>
      <c r="E1" s="51">
        <f>MEDIAN(F1-G1,G1-H1,H1-I1,I1-J1)</f>
        <v>2.1189580324207147E-2</v>
      </c>
      <c r="F1" s="48">
        <f>1-F4</f>
        <v>0.10035611735136118</v>
      </c>
      <c r="G1" s="48">
        <f t="shared" ref="G1:N1" si="0">1-G4</f>
        <v>4.3818781002149976E-2</v>
      </c>
      <c r="H1" s="48">
        <f t="shared" si="0"/>
        <v>3.8907253720676938E-3</v>
      </c>
      <c r="I1" s="48">
        <f t="shared" si="0"/>
        <v>1.4396203537356822E-3</v>
      </c>
      <c r="J1" s="48">
        <f t="shared" si="0"/>
        <v>6.3529093097258738E-10</v>
      </c>
      <c r="K1" s="48" t="e">
        <f t="shared" si="0"/>
        <v>#VALUE!</v>
      </c>
      <c r="L1" s="48" t="e">
        <f t="shared" si="0"/>
        <v>#VALUE!</v>
      </c>
      <c r="M1" s="48" t="e">
        <f t="shared" si="0"/>
        <v>#VALUE!</v>
      </c>
      <c r="N1" s="48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>
        <f>F4/SUM($F$4:$J$4)</f>
        <v>0.18547466352135153</v>
      </c>
      <c r="G2" s="5">
        <f>G4/SUM($F$4:$J$4)</f>
        <v>0.19713065722954071</v>
      </c>
      <c r="H2" s="5">
        <f>H4/SUM($F$4:$J$4)</f>
        <v>0.20536240628701041</v>
      </c>
      <c r="I2" s="5">
        <f>I4/SUM($F$4:$J$4)</f>
        <v>0.205867737215502</v>
      </c>
      <c r="J2" s="5">
        <f>J4/SUM($F$4:$J$4)</f>
        <v>0.20616453574659538</v>
      </c>
      <c r="K2" s="5" t="e">
        <f>K4/SUM($F$4:$M$4)</f>
        <v>#VALUE!</v>
      </c>
      <c r="L2" s="5" t="e">
        <f>L4/SUM($F$4:$M$4)</f>
        <v>#VALUE!</v>
      </c>
      <c r="M2" s="5" t="e">
        <f>M4/SUM($F$4:$M$4)</f>
        <v>#VALUE!</v>
      </c>
      <c r="N2" s="5" t="e">
        <f>N4/SUM($F$4:$M$4)</f>
        <v>#VALUE!</v>
      </c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ABS(F12-$E$11)</f>
        <v>4.3895406054437842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0.89964388264863882</v>
      </c>
      <c r="G3" s="8">
        <f t="shared" ref="G3:O3" si="2">IFERROR(IF(AND(G4&gt;0,G4&lt;=100.09%),G4,0),0)</f>
        <v>0.95618121899785002</v>
      </c>
      <c r="H3" s="8">
        <f t="shared" si="2"/>
        <v>0.99610927462793231</v>
      </c>
      <c r="I3" s="8">
        <f t="shared" si="2"/>
        <v>0.99856037964626432</v>
      </c>
      <c r="J3" s="8">
        <f t="shared" si="2"/>
        <v>0.99999999936470907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COUNT($D$6:D11)</f>
        <v>6</v>
      </c>
      <c r="E4" s="6"/>
      <c r="F4" s="9">
        <f>HA4/HB4</f>
        <v>0.89964388264863882</v>
      </c>
      <c r="G4" s="9">
        <f>GZ4/HB4</f>
        <v>0.95618121899785002</v>
      </c>
      <c r="H4" s="9">
        <f>GY4/HB4</f>
        <v>0.99610927462793231</v>
      </c>
      <c r="I4" s="9">
        <f>GX4/HB4</f>
        <v>0.99856037964626432</v>
      </c>
      <c r="J4" s="9">
        <f>GW4/HB4</f>
        <v>0.99999999936470907</v>
      </c>
      <c r="K4" s="9" t="e">
        <f>GV4/HB4</f>
        <v>#VALUE!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MDETERM(AU5:BD10)</f>
        <v>#VALUE!</v>
      </c>
      <c r="AV4" s="6" t="e">
        <f>MDETERM(AV5:BD10)</f>
        <v>#VALUE!</v>
      </c>
      <c r="AW4" s="6" t="e">
        <f>MDETERM(AW5:BD10)</f>
        <v>#VALUE!</v>
      </c>
      <c r="AX4" s="6" t="e">
        <f>MDETERM(AX5:BD10)</f>
        <v>#VALUE!</v>
      </c>
      <c r="AY4" s="6">
        <f>MDETERM(AY5:BD10)</f>
        <v>-23298613551253.562</v>
      </c>
      <c r="AZ4" s="6">
        <f>MDETERM(AZ5:BD9)</f>
        <v>16170389314.161104</v>
      </c>
      <c r="BA4" s="6">
        <f>MDETERM(BA5:BD8)</f>
        <v>14237983.337363318</v>
      </c>
      <c r="BB4" s="6">
        <f>MDETERM(BB5:BD7)</f>
        <v>-29826.030415412304</v>
      </c>
      <c r="BC4" s="6">
        <f>MDETERM(BC5:BD6)</f>
        <v>-207.75170000000006</v>
      </c>
      <c r="BD4" s="6">
        <f>MDETERM(BD5)</f>
        <v>6</v>
      </c>
      <c r="BE4" s="6"/>
      <c r="BF4" s="6" t="e">
        <f>MDETERM(BF5:BO10)</f>
        <v>#VALUE!</v>
      </c>
      <c r="BG4" s="6" t="e">
        <f>MDETERM(BG5:BO10)</f>
        <v>#VALUE!</v>
      </c>
      <c r="BH4" s="6" t="e">
        <f>MDETERM(BH5:BO10)</f>
        <v>#VALUE!</v>
      </c>
      <c r="BI4" s="6" t="e">
        <f>MDETERM(BI5:BO10)</f>
        <v>#VALUE!</v>
      </c>
      <c r="BJ4" s="6">
        <f>MDETERM(BJ5:BO10)</f>
        <v>-23298613551253.562</v>
      </c>
      <c r="BK4" s="6">
        <f>MDETERM(BK5:BO9)</f>
        <v>16170389314.161104</v>
      </c>
      <c r="BL4" s="6">
        <f>MDETERM(BL5:BO8)</f>
        <v>14237983.337363318</v>
      </c>
      <c r="BM4" s="6">
        <f>MDETERM(BM5:BO7)</f>
        <v>-29826.030415412304</v>
      </c>
      <c r="BN4" s="6">
        <f>MDETERM(BN5:BO6)</f>
        <v>-207.75170000000006</v>
      </c>
      <c r="BO4" s="6">
        <f>MDETERM(BO5)</f>
        <v>6</v>
      </c>
      <c r="BP4" s="6"/>
      <c r="BQ4" s="6" t="e">
        <f>MDETERM(BQ5:BZ10)</f>
        <v>#VALUE!</v>
      </c>
      <c r="BR4" s="6" t="e">
        <f>MDETERM(BR5:BZ10)</f>
        <v>#VALUE!</v>
      </c>
      <c r="BS4" s="6" t="e">
        <f>MDETERM(BS5:BZ10)</f>
        <v>#VALUE!</v>
      </c>
      <c r="BT4" s="6" t="e">
        <f>MDETERM(BT5:BZ10)</f>
        <v>#VALUE!</v>
      </c>
      <c r="BU4" s="6">
        <f>MDETERM(BU5:BZ10)</f>
        <v>-23298613551253.562</v>
      </c>
      <c r="BV4" s="6">
        <f>MDETERM(BV5:BZ9)</f>
        <v>16170389314.161104</v>
      </c>
      <c r="BW4" s="6">
        <f>MDETERM(BW5:BZ8)</f>
        <v>14237983.337363318</v>
      </c>
      <c r="BX4" s="6">
        <f>MDETERM(BX5:BZ7)</f>
        <v>-29826.030415412304</v>
      </c>
      <c r="BY4" s="6">
        <f>MDETERM(BY5:BZ6)</f>
        <v>-207.75170000000006</v>
      </c>
      <c r="BZ4" s="6">
        <f>MDETERM(BZ5)</f>
        <v>6</v>
      </c>
      <c r="CA4" s="6"/>
      <c r="CB4" s="6" t="e">
        <f>MDETERM(CB5:CK10)</f>
        <v>#VALUE!</v>
      </c>
      <c r="CC4" s="6" t="e">
        <f>MDETERM(CC5:CK10)</f>
        <v>#VALUE!</v>
      </c>
      <c r="CD4" s="6" t="e">
        <f>MDETERM(CD5:CK10)</f>
        <v>#VALUE!</v>
      </c>
      <c r="CE4" s="6" t="e">
        <f>MDETERM(CE5:CK10)</f>
        <v>#VALUE!</v>
      </c>
      <c r="CF4" s="6">
        <f>MDETERM(CF5:CK10)</f>
        <v>-23298613551253.562</v>
      </c>
      <c r="CG4" s="6">
        <f>MDETERM(CG5:CK9)</f>
        <v>16170389314.161104</v>
      </c>
      <c r="CH4" s="6">
        <f>MDETERM(CH5:CK8)</f>
        <v>14237983.337363318</v>
      </c>
      <c r="CI4" s="6">
        <f>MDETERM(CI5:CK7)</f>
        <v>-29826.030415412304</v>
      </c>
      <c r="CJ4" s="6">
        <f>MDETERM(CJ5:CK6)</f>
        <v>-207.75170000000006</v>
      </c>
      <c r="CK4" s="6">
        <f>MDETERM(CK5)</f>
        <v>6</v>
      </c>
      <c r="CL4" s="6"/>
      <c r="CM4" s="6" t="e">
        <f>MDETERM(CM5:CV10)</f>
        <v>#VALUE!</v>
      </c>
      <c r="CN4" s="6" t="e">
        <f>MDETERM(CN5:CV10)</f>
        <v>#VALUE!</v>
      </c>
      <c r="CO4" s="6" t="e">
        <f>MDETERM(CO5:CV10)</f>
        <v>#VALUE!</v>
      </c>
      <c r="CP4" s="6" t="e">
        <f>MDETERM(CP5:CV10)</f>
        <v>#VALUE!</v>
      </c>
      <c r="CQ4" s="6">
        <f>MDETERM(CQ5:CV10)</f>
        <v>-23298613551253.562</v>
      </c>
      <c r="CR4" s="6">
        <f>MDETERM(CR5:CV9)</f>
        <v>16170389314.161104</v>
      </c>
      <c r="CS4" s="6">
        <f>MDETERM(CS5:CV8)</f>
        <v>14237983.337363318</v>
      </c>
      <c r="CT4" s="6">
        <f>MDETERM(CT5:CV7)</f>
        <v>-29826.030415412304</v>
      </c>
      <c r="CU4" s="6">
        <f>MDETERM(CU5:CV6)</f>
        <v>-207.75170000000006</v>
      </c>
      <c r="CV4" s="6">
        <f>MDETERM(CV5)</f>
        <v>6</v>
      </c>
      <c r="CW4" s="6"/>
      <c r="CX4" s="6" t="e">
        <f>MDETERM(CX5:DG10)</f>
        <v>#VALUE!</v>
      </c>
      <c r="CY4" s="6" t="e">
        <f>MDETERM(CY5:DG10)</f>
        <v>#VALUE!</v>
      </c>
      <c r="CZ4" s="6" t="e">
        <f>MDETERM(CZ5:DG10)</f>
        <v>#VALUE!</v>
      </c>
      <c r="DA4" s="6" t="e">
        <f>MDETERM(DA5:DG10)</f>
        <v>#VALUE!</v>
      </c>
      <c r="DB4" s="6">
        <f>MDETERM(DB5:DG10)</f>
        <v>-1700295471171.0669</v>
      </c>
      <c r="DC4" s="6">
        <f>MDETERM(DC5:DG9)</f>
        <v>16170389314.161104</v>
      </c>
      <c r="DD4" s="6">
        <f>MDETERM(DD5:DG8)</f>
        <v>14237983.337363318</v>
      </c>
      <c r="DE4" s="6">
        <f>MDETERM(DE5:DG7)</f>
        <v>-29826.030415412304</v>
      </c>
      <c r="DF4" s="6">
        <f>MDETERM(DF5:DG6)</f>
        <v>-207.75170000000006</v>
      </c>
      <c r="DG4" s="6">
        <f>MDETERM(DG5)</f>
        <v>6</v>
      </c>
      <c r="DH4" s="6"/>
      <c r="DI4" s="6" t="e">
        <f>MDETERM(DI5:DR10)</f>
        <v>#VALUE!</v>
      </c>
      <c r="DJ4" s="6" t="e">
        <f>MDETERM(DJ5:DR10)</f>
        <v>#VALUE!</v>
      </c>
      <c r="DK4" s="6" t="e">
        <f>MDETERM(DK5:DR10)</f>
        <v>#VALUE!</v>
      </c>
      <c r="DL4" s="6" t="e">
        <f>MDETERM(DL5:DR10)</f>
        <v>#VALUE!</v>
      </c>
      <c r="DM4" s="6">
        <f>MDETERM(DM5:DR10)</f>
        <v>31026365058508.992</v>
      </c>
      <c r="DN4" s="6">
        <f>MDETERM(DN5:DR9)</f>
        <v>-1734365269.4223351</v>
      </c>
      <c r="DO4" s="6">
        <f>MDETERM(DO5:DR8)</f>
        <v>14237983.337363318</v>
      </c>
      <c r="DP4" s="6">
        <f>MDETERM(DP5:DR7)</f>
        <v>-29826.030415412304</v>
      </c>
      <c r="DQ4" s="6">
        <f>MDETERM(DQ5:DR6)</f>
        <v>-207.75170000000006</v>
      </c>
      <c r="DR4" s="6">
        <f>MDETERM(DR5)</f>
        <v>6</v>
      </c>
      <c r="DS4" s="6"/>
      <c r="DT4" s="6" t="e">
        <f>MDETERM(DT5:EC10)</f>
        <v>#VALUE!</v>
      </c>
      <c r="DU4" s="6" t="e">
        <f>MDETERM(DU5:EC10)</f>
        <v>#VALUE!</v>
      </c>
      <c r="DV4" s="6" t="e">
        <f>MDETERM(DV5:EC10)</f>
        <v>#VALUE!</v>
      </c>
      <c r="DW4" s="6" t="e">
        <f>MDETERM(DW5:EC10)</f>
        <v>#VALUE!</v>
      </c>
      <c r="DX4" s="6">
        <f>MDETERM(DX5:EC10)</f>
        <v>-183527453834523.69</v>
      </c>
      <c r="DY4" s="6">
        <f>MDETERM(DY5:EC9)</f>
        <v>13146117323.397018</v>
      </c>
      <c r="DZ4" s="6">
        <f>MDETERM(DZ5:EC8)</f>
        <v>-9506839.9041206911</v>
      </c>
      <c r="EA4" s="6">
        <f>MDETERM(EA5:EC7)</f>
        <v>-29826.030415412304</v>
      </c>
      <c r="EB4" s="6">
        <f>MDETERM(EB5:EC6)</f>
        <v>-207.75170000000006</v>
      </c>
      <c r="EC4" s="6">
        <f>MDETERM(EC5)</f>
        <v>6</v>
      </c>
      <c r="ED4" s="6"/>
      <c r="EE4" s="6" t="e">
        <f>MDETERM(EE5:EN10)</f>
        <v>#VALUE!</v>
      </c>
      <c r="EF4" s="6" t="e">
        <f>MDETERM(EF5:EN10)</f>
        <v>#VALUE!</v>
      </c>
      <c r="EG4" s="6" t="e">
        <f>MDETERM(EG5:EN10)</f>
        <v>#VALUE!</v>
      </c>
      <c r="EH4" s="6" t="e">
        <f>MDETERM(EH5:EN10)</f>
        <v>#VALUE!</v>
      </c>
      <c r="EI4" s="6">
        <f>MDETERM(EI5:EN10)</f>
        <v>325420354062300.37</v>
      </c>
      <c r="EJ4" s="6">
        <f>MDETERM(EJ5:EN9)</f>
        <v>36170385003.21891</v>
      </c>
      <c r="EK4" s="6">
        <f>MDETERM(EK5:EN8)</f>
        <v>120631261.94254601</v>
      </c>
      <c r="EL4" s="6">
        <f>MDETERM(EL5:EN7)</f>
        <v>-43212.841454229449</v>
      </c>
      <c r="EM4" s="6">
        <f>MDETERM(EM5:EN6)</f>
        <v>-207.75170000000006</v>
      </c>
      <c r="EN4" s="6">
        <f>MDETERM(EN5)</f>
        <v>6</v>
      </c>
      <c r="EO4" s="6"/>
      <c r="EP4" s="6" t="e">
        <f>MDETERM(EP5:EY10)</f>
        <v>#VALUE!</v>
      </c>
      <c r="EQ4" s="6" t="e">
        <f>MDETERM(EQ5:EY10)</f>
        <v>#VALUE!</v>
      </c>
      <c r="ER4" s="6" t="e">
        <f>MDETERM(ER5:EY10)</f>
        <v>#VALUE!</v>
      </c>
      <c r="ES4" s="6" t="e">
        <f>MDETERM(ES5:EY10)</f>
        <v>#VALUE!</v>
      </c>
      <c r="ET4" s="6">
        <f>MDETERM(ET5:EY10)</f>
        <v>-86761467012880.969</v>
      </c>
      <c r="EU4" s="6">
        <f>MDETERM(EU5:EY9)</f>
        <v>-134953687771.04413</v>
      </c>
      <c r="EV4" s="6">
        <f>MDETERM(EV5:EY8)</f>
        <v>-232192977.32348791</v>
      </c>
      <c r="EW4" s="6">
        <f>MDETERM(EW5:EY7)</f>
        <v>-49240.89597641593</v>
      </c>
      <c r="EX4" s="10">
        <f>MDETERM(EX5:EY6)</f>
        <v>-2444.8846000000058</v>
      </c>
      <c r="EY4" s="6">
        <f>MDETERM(EY5)</f>
        <v>6</v>
      </c>
      <c r="EZ4" s="6"/>
      <c r="FA4" s="6" t="e">
        <f>MDETERM(FA5:FJ10)</f>
        <v>#VALUE!</v>
      </c>
      <c r="FB4" s="6" t="e">
        <f>MDETERM(FB5:FJ10)</f>
        <v>#VALUE!</v>
      </c>
      <c r="FC4" s="6" t="e">
        <f>MDETERM(FC5:FJ10)</f>
        <v>#VALUE!</v>
      </c>
      <c r="FD4" s="6" t="e">
        <f>MDETERM(FD5:FJ10)</f>
        <v>#VALUE!</v>
      </c>
      <c r="FE4" s="6">
        <f>MDETERM(FE5:FJ10)</f>
        <v>-3580297944420578</v>
      </c>
      <c r="FF4" s="6">
        <f>MDETERM(FF5:FJ9)</f>
        <v>2489922828785.9912</v>
      </c>
      <c r="FG4" s="6">
        <f>MDETERM(FG5:FJ8)</f>
        <v>2205640700.0243793</v>
      </c>
      <c r="FH4" s="6">
        <f>MDETERM(FH5:FJ7)</f>
        <v>-4439782.5954703894</v>
      </c>
      <c r="FI4" s="6">
        <f>MDETERM(FI5:FJ6)</f>
        <v>-29013.494548999992</v>
      </c>
      <c r="FJ4" s="6">
        <f>MDETERM(FJ5)</f>
        <v>1065.8799999999999</v>
      </c>
      <c r="GR4" s="6" t="s">
        <v>15</v>
      </c>
      <c r="GS4" s="6" t="e">
        <f t="shared" ref="GS4:HB4" si="3">SUM(GS6:GS11)</f>
        <v>#VALUE!</v>
      </c>
      <c r="GT4" s="6" t="e">
        <f t="shared" si="3"/>
        <v>#VALUE!</v>
      </c>
      <c r="GU4" s="6" t="e">
        <f t="shared" si="3"/>
        <v>#VALUE!</v>
      </c>
      <c r="GV4" s="6" t="e">
        <f t="shared" si="3"/>
        <v>#VALUE!</v>
      </c>
      <c r="GW4" s="6">
        <f t="shared" si="3"/>
        <v>5330.2829299470532</v>
      </c>
      <c r="GX4" s="6">
        <f t="shared" si="3"/>
        <v>5322.6093495313371</v>
      </c>
      <c r="GY4" s="6">
        <f t="shared" si="3"/>
        <v>5309.5442662843143</v>
      </c>
      <c r="GZ4" s="6">
        <f t="shared" si="3"/>
        <v>5096.7164327981027</v>
      </c>
      <c r="HA4" s="6">
        <f t="shared" si="3"/>
        <v>4795.3564337597763</v>
      </c>
      <c r="HB4" s="6">
        <f t="shared" si="3"/>
        <v>5330.2829333333339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6o. GRADO'!C5</f>
        <v>CÓDIGO</v>
      </c>
      <c r="D5" s="4" t="str">
        <f>'MODELO DE 6o. GRADO'!D5</f>
        <v>AÑO</v>
      </c>
      <c r="E5" s="4" t="str">
        <f>'MODELO DE 6o.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4">H5+1</f>
        <v>4</v>
      </c>
      <c r="J5" s="13">
        <f t="shared" si="4"/>
        <v>5</v>
      </c>
      <c r="K5" s="13">
        <f t="shared" si="4"/>
        <v>6</v>
      </c>
      <c r="L5" s="13">
        <f t="shared" si="4"/>
        <v>7</v>
      </c>
      <c r="M5" s="13">
        <f t="shared" si="4"/>
        <v>8</v>
      </c>
      <c r="N5" s="13">
        <f t="shared" si="4"/>
        <v>9</v>
      </c>
      <c r="O5" s="4"/>
      <c r="P5" s="14">
        <f t="shared" ref="P5:AH5" si="5">SUM(P6:P11)</f>
        <v>1680648033598536.8</v>
      </c>
      <c r="Q5" s="14">
        <f t="shared" si="5"/>
        <v>240215359709704.37</v>
      </c>
      <c r="R5" s="14">
        <f t="shared" si="5"/>
        <v>34355995214858.141</v>
      </c>
      <c r="S5" s="14">
        <f t="shared" si="5"/>
        <v>4917833644869.8555</v>
      </c>
      <c r="T5" s="14">
        <f t="shared" si="5"/>
        <v>704753184395.9021</v>
      </c>
      <c r="U5" s="14">
        <f t="shared" si="5"/>
        <v>101147616948.34987</v>
      </c>
      <c r="V5" s="14">
        <f t="shared" si="5"/>
        <v>14546172250.045389</v>
      </c>
      <c r="W5" s="14">
        <f t="shared" si="5"/>
        <v>2097544374.8898816</v>
      </c>
      <c r="X5" s="14">
        <f t="shared" si="5"/>
        <v>303558648.76512277</v>
      </c>
      <c r="Y5" s="14">
        <f t="shared" si="5"/>
        <v>44145864.468377627</v>
      </c>
      <c r="Z5" s="14">
        <f t="shared" si="5"/>
        <v>6462674.8574751206</v>
      </c>
      <c r="AA5" s="14">
        <f t="shared" si="5"/>
        <v>954735.54285351117</v>
      </c>
      <c r="AB5" s="14">
        <f t="shared" si="5"/>
        <v>142844.26527314811</v>
      </c>
      <c r="AC5" s="14">
        <f t="shared" si="5"/>
        <v>21762.362107321693</v>
      </c>
      <c r="AD5" s="14">
        <f t="shared" si="5"/>
        <v>3405.3186104499991</v>
      </c>
      <c r="AE5" s="14">
        <f t="shared" si="5"/>
        <v>555.45152899999994</v>
      </c>
      <c r="AF5" s="14">
        <f t="shared" si="5"/>
        <v>97.15809999999999</v>
      </c>
      <c r="AG5" s="14">
        <f t="shared" si="5"/>
        <v>19.369999999999997</v>
      </c>
      <c r="AH5" s="14">
        <f t="shared" si="5"/>
        <v>6</v>
      </c>
      <c r="AI5" s="4"/>
      <c r="AJ5" s="4">
        <f t="shared" ref="AJ5:AS5" si="6">SUM(AJ6:AJ11)</f>
        <v>9935210241.4844627</v>
      </c>
      <c r="AK5" s="4">
        <f t="shared" si="6"/>
        <v>1451041773.5020337</v>
      </c>
      <c r="AL5" s="4">
        <f t="shared" si="6"/>
        <v>213658430.45380461</v>
      </c>
      <c r="AM5" s="4">
        <f t="shared" si="6"/>
        <v>31816279.322435297</v>
      </c>
      <c r="AN5" s="4">
        <f t="shared" si="6"/>
        <v>4813620.7833299907</v>
      </c>
      <c r="AO5" s="4">
        <f t="shared" si="6"/>
        <v>745265.18821155396</v>
      </c>
      <c r="AP5" s="4">
        <f t="shared" si="6"/>
        <v>119515.45627782997</v>
      </c>
      <c r="AQ5" s="4">
        <f t="shared" si="6"/>
        <v>20313.305429</v>
      </c>
      <c r="AR5" s="4">
        <f t="shared" si="6"/>
        <v>3848.4966999999997</v>
      </c>
      <c r="AS5" s="4">
        <f t="shared" si="6"/>
        <v>1065.8799999999999</v>
      </c>
      <c r="AU5" s="15">
        <f>$Y$5</f>
        <v>44145864.468377627</v>
      </c>
      <c r="AV5" s="15">
        <f>$Z$5</f>
        <v>6462674.8574751206</v>
      </c>
      <c r="AW5" s="15">
        <f>$AA$5</f>
        <v>954735.54285351117</v>
      </c>
      <c r="AX5" s="15">
        <f>$AB$5</f>
        <v>142844.26527314811</v>
      </c>
      <c r="AY5" s="15">
        <f>$AC$5</f>
        <v>21762.362107321693</v>
      </c>
      <c r="AZ5" s="15">
        <f>$AD$5</f>
        <v>3405.3186104499991</v>
      </c>
      <c r="BA5" s="15">
        <f>$AE$5</f>
        <v>555.45152899999994</v>
      </c>
      <c r="BB5" s="3">
        <f>$AF$5</f>
        <v>97.15809999999999</v>
      </c>
      <c r="BC5" s="3">
        <f>$AG$5</f>
        <v>19.369999999999997</v>
      </c>
      <c r="BD5" s="3">
        <f>$AH$5</f>
        <v>6</v>
      </c>
      <c r="BF5" s="16">
        <f>$AS$5</f>
        <v>1065.8799999999999</v>
      </c>
      <c r="BG5" s="15">
        <f>$Z$5</f>
        <v>6462674.8574751206</v>
      </c>
      <c r="BH5" s="15">
        <f>$AA$5</f>
        <v>954735.54285351117</v>
      </c>
      <c r="BI5" s="15">
        <f>$AB$5</f>
        <v>142844.26527314811</v>
      </c>
      <c r="BJ5" s="15">
        <f>$AC$5</f>
        <v>21762.362107321693</v>
      </c>
      <c r="BK5" s="15">
        <f>$AD$5</f>
        <v>3405.3186104499991</v>
      </c>
      <c r="BL5" s="15">
        <f>$AE$5</f>
        <v>555.45152899999994</v>
      </c>
      <c r="BM5" s="3">
        <f>$AF$5</f>
        <v>97.15809999999999</v>
      </c>
      <c r="BN5" s="3">
        <f>$AG$5</f>
        <v>19.369999999999997</v>
      </c>
      <c r="BO5" s="3">
        <f>$AH$5</f>
        <v>6</v>
      </c>
      <c r="BQ5" s="15">
        <f>$Y$5</f>
        <v>44145864.468377627</v>
      </c>
      <c r="BR5" s="16">
        <f>$AS$5</f>
        <v>1065.8799999999999</v>
      </c>
      <c r="BS5" s="15">
        <f>$AA$5</f>
        <v>954735.54285351117</v>
      </c>
      <c r="BT5" s="15">
        <f>$AB$5</f>
        <v>142844.26527314811</v>
      </c>
      <c r="BU5" s="15">
        <f>$AC$5</f>
        <v>21762.362107321693</v>
      </c>
      <c r="BV5" s="15">
        <f>$AD$5</f>
        <v>3405.3186104499991</v>
      </c>
      <c r="BW5" s="15">
        <f>$AE$5</f>
        <v>555.45152899999994</v>
      </c>
      <c r="BX5" s="3">
        <f>$AF$5</f>
        <v>97.15809999999999</v>
      </c>
      <c r="BY5" s="3">
        <f>$AG$5</f>
        <v>19.369999999999997</v>
      </c>
      <c r="BZ5" s="3">
        <f>$AH$5</f>
        <v>6</v>
      </c>
      <c r="CB5" s="15">
        <f>$Y$5</f>
        <v>44145864.468377627</v>
      </c>
      <c r="CC5" s="15">
        <f>$Z$5</f>
        <v>6462674.8574751206</v>
      </c>
      <c r="CD5" s="16">
        <f>$AS$5</f>
        <v>1065.8799999999999</v>
      </c>
      <c r="CE5" s="15">
        <f>$AB$5</f>
        <v>142844.26527314811</v>
      </c>
      <c r="CF5" s="15">
        <f>$AC$5</f>
        <v>21762.362107321693</v>
      </c>
      <c r="CG5" s="15">
        <f>$AD$5</f>
        <v>3405.3186104499991</v>
      </c>
      <c r="CH5" s="15">
        <f>$AE$5</f>
        <v>555.45152899999994</v>
      </c>
      <c r="CI5" s="3">
        <f>$AF$5</f>
        <v>97.15809999999999</v>
      </c>
      <c r="CJ5" s="3">
        <f>$AG$5</f>
        <v>19.369999999999997</v>
      </c>
      <c r="CK5" s="3">
        <f>$AH$5</f>
        <v>6</v>
      </c>
      <c r="CM5" s="15">
        <f>$Y$5</f>
        <v>44145864.468377627</v>
      </c>
      <c r="CN5" s="15">
        <f>$Z$5</f>
        <v>6462674.8574751206</v>
      </c>
      <c r="CO5" s="15">
        <f>$AA$5</f>
        <v>954735.54285351117</v>
      </c>
      <c r="CP5" s="16">
        <f>$AS$5</f>
        <v>1065.8799999999999</v>
      </c>
      <c r="CQ5" s="15">
        <f>$AC$5</f>
        <v>21762.362107321693</v>
      </c>
      <c r="CR5" s="15">
        <f>$AD$5</f>
        <v>3405.3186104499991</v>
      </c>
      <c r="CS5" s="15">
        <f>$AE$5</f>
        <v>555.45152899999994</v>
      </c>
      <c r="CT5" s="3">
        <f>$AF$5</f>
        <v>97.15809999999999</v>
      </c>
      <c r="CU5" s="3">
        <f>$AG$5</f>
        <v>19.369999999999997</v>
      </c>
      <c r="CV5" s="3">
        <f>$AH$5</f>
        <v>6</v>
      </c>
      <c r="CX5" s="15">
        <f>$Y$5</f>
        <v>44145864.468377627</v>
      </c>
      <c r="CY5" s="15">
        <f>$Z$5</f>
        <v>6462674.8574751206</v>
      </c>
      <c r="CZ5" s="15">
        <f>$AA$5</f>
        <v>954735.54285351117</v>
      </c>
      <c r="DA5" s="15">
        <f>$AB$5</f>
        <v>142844.26527314811</v>
      </c>
      <c r="DB5" s="16">
        <f>$AS$5</f>
        <v>1065.8799999999999</v>
      </c>
      <c r="DC5" s="15">
        <f>$AD$5</f>
        <v>3405.3186104499991</v>
      </c>
      <c r="DD5" s="15">
        <f>$AE$5</f>
        <v>555.45152899999994</v>
      </c>
      <c r="DE5" s="3">
        <f>$AF$5</f>
        <v>97.15809999999999</v>
      </c>
      <c r="DF5" s="3">
        <f>$AG$5</f>
        <v>19.369999999999997</v>
      </c>
      <c r="DG5" s="3">
        <f>$AH$5</f>
        <v>6</v>
      </c>
      <c r="DI5" s="15">
        <f>$Y$5</f>
        <v>44145864.468377627</v>
      </c>
      <c r="DJ5" s="15">
        <f>$Z$5</f>
        <v>6462674.8574751206</v>
      </c>
      <c r="DK5" s="15">
        <f>$AA$5</f>
        <v>954735.54285351117</v>
      </c>
      <c r="DL5" s="15">
        <f>$AB$5</f>
        <v>142844.26527314811</v>
      </c>
      <c r="DM5" s="15">
        <f>$AC$5</f>
        <v>21762.362107321693</v>
      </c>
      <c r="DN5" s="16">
        <f>$AS$5</f>
        <v>1065.8799999999999</v>
      </c>
      <c r="DO5" s="15">
        <f>$AE$5</f>
        <v>555.45152899999994</v>
      </c>
      <c r="DP5" s="3">
        <f>$AF$5</f>
        <v>97.15809999999999</v>
      </c>
      <c r="DQ5" s="3">
        <f>$AG$5</f>
        <v>19.369999999999997</v>
      </c>
      <c r="DR5" s="3">
        <f>$AH$5</f>
        <v>6</v>
      </c>
      <c r="DT5" s="15">
        <f>$Y$5</f>
        <v>44145864.468377627</v>
      </c>
      <c r="DU5" s="15">
        <f>$Z$5</f>
        <v>6462674.8574751206</v>
      </c>
      <c r="DV5" s="15">
        <f>$AA$5</f>
        <v>954735.54285351117</v>
      </c>
      <c r="DW5" s="15">
        <f>$AB$5</f>
        <v>142844.26527314811</v>
      </c>
      <c r="DX5" s="15">
        <f>$AC$5</f>
        <v>21762.362107321693</v>
      </c>
      <c r="DY5" s="15">
        <f>$AD$5</f>
        <v>3405.3186104499991</v>
      </c>
      <c r="DZ5" s="16">
        <f>$AS$5</f>
        <v>1065.8799999999999</v>
      </c>
      <c r="EA5" s="3">
        <f>$AF$5</f>
        <v>97.15809999999999</v>
      </c>
      <c r="EB5" s="3">
        <f>$AG$5</f>
        <v>19.369999999999997</v>
      </c>
      <c r="EC5" s="3">
        <f>$AH$5</f>
        <v>6</v>
      </c>
      <c r="EE5" s="15">
        <f>$Y$5</f>
        <v>44145864.468377627</v>
      </c>
      <c r="EF5" s="15">
        <f>$Z$5</f>
        <v>6462674.8574751206</v>
      </c>
      <c r="EG5" s="15">
        <f>$AA$5</f>
        <v>954735.54285351117</v>
      </c>
      <c r="EH5" s="15">
        <f>$AB$5</f>
        <v>142844.26527314811</v>
      </c>
      <c r="EI5" s="15">
        <f>$AC$5</f>
        <v>21762.362107321693</v>
      </c>
      <c r="EJ5" s="15">
        <f>$AD$5</f>
        <v>3405.3186104499991</v>
      </c>
      <c r="EK5" s="15">
        <f>$AE$5</f>
        <v>555.45152899999994</v>
      </c>
      <c r="EL5" s="16">
        <f>$AS$5</f>
        <v>1065.8799999999999</v>
      </c>
      <c r="EM5" s="3">
        <f>$AG$5</f>
        <v>19.369999999999997</v>
      </c>
      <c r="EN5" s="3">
        <f>$AH$5</f>
        <v>6</v>
      </c>
      <c r="EP5" s="15">
        <f>$Y$5</f>
        <v>44145864.468377627</v>
      </c>
      <c r="EQ5" s="15">
        <f>$Z$5</f>
        <v>6462674.8574751206</v>
      </c>
      <c r="ER5" s="15">
        <f>$AA$5</f>
        <v>954735.54285351117</v>
      </c>
      <c r="ES5" s="15">
        <f>$AB$5</f>
        <v>142844.26527314811</v>
      </c>
      <c r="ET5" s="15">
        <f>$AC$5</f>
        <v>21762.362107321693</v>
      </c>
      <c r="EU5" s="15">
        <f>$AD$5</f>
        <v>3405.3186104499991</v>
      </c>
      <c r="EV5" s="15">
        <f>$AE$5</f>
        <v>555.45152899999994</v>
      </c>
      <c r="EW5" s="3">
        <f>$AF$5</f>
        <v>97.15809999999999</v>
      </c>
      <c r="EX5" s="16">
        <f>$AS$5</f>
        <v>1065.8799999999999</v>
      </c>
      <c r="EY5" s="3">
        <f>$AH$5</f>
        <v>6</v>
      </c>
      <c r="FA5" s="15">
        <f>$Y$5</f>
        <v>44145864.468377627</v>
      </c>
      <c r="FB5" s="15">
        <f>$Z$5</f>
        <v>6462674.8574751206</v>
      </c>
      <c r="FC5" s="15">
        <f>$AA$5</f>
        <v>954735.54285351117</v>
      </c>
      <c r="FD5" s="15">
        <f>$AB$5</f>
        <v>142844.26527314811</v>
      </c>
      <c r="FE5" s="15">
        <f>$AC$5</f>
        <v>21762.362107321693</v>
      </c>
      <c r="FF5" s="15">
        <f>$AD$5</f>
        <v>3405.3186104499991</v>
      </c>
      <c r="FG5" s="15">
        <f>$AE$5</f>
        <v>555.45152899999994</v>
      </c>
      <c r="FH5" s="3">
        <f>$AF$5</f>
        <v>97.15809999999999</v>
      </c>
      <c r="FI5" s="3">
        <f>$AG$5</f>
        <v>19.369999999999997</v>
      </c>
      <c r="FJ5" s="16">
        <f>$AS$5</f>
        <v>1065.8799999999999</v>
      </c>
      <c r="GR5" s="6" t="s">
        <v>23</v>
      </c>
      <c r="GS5" s="6" t="e">
        <f>AVERAGE($N$6:$N$11)</f>
        <v>#VALUE!</v>
      </c>
      <c r="GT5" s="6" t="e">
        <f>AVERAGE($M$6:$M$11)</f>
        <v>#VALUE!</v>
      </c>
      <c r="GU5" s="6" t="e">
        <f>AVERAGE($L$6:$L$11)</f>
        <v>#VALUE!</v>
      </c>
      <c r="GV5" s="6" t="e">
        <f>AVERAGE($K$6:$K$11)</f>
        <v>#VALUE!</v>
      </c>
      <c r="GW5" s="6">
        <f>AVERAGE($J$6:$J$11)</f>
        <v>177.6466666602513</v>
      </c>
      <c r="GX5" s="6">
        <f>AVERAGE($I$6:$I$11)</f>
        <v>177.64666666673142</v>
      </c>
      <c r="GY5" s="6">
        <f>AVERAGE($H$6:$H$11)</f>
        <v>177.64666666666116</v>
      </c>
      <c r="GZ5" s="6">
        <f>AVERAGE($G$6:$G$11)</f>
        <v>177.64666666666676</v>
      </c>
      <c r="HA5" s="6">
        <f>AVERAGE($F$6:$F$11)</f>
        <v>177.64666666666668</v>
      </c>
      <c r="HB5" s="6">
        <f>AVERAGE(AS6:AS11)</f>
        <v>177.64666666666665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7">HF5+1</f>
        <v>3</v>
      </c>
      <c r="HH5" s="18">
        <f t="shared" si="7"/>
        <v>4</v>
      </c>
      <c r="HI5" s="18">
        <f t="shared" si="7"/>
        <v>5</v>
      </c>
      <c r="HJ5" s="18">
        <f t="shared" si="7"/>
        <v>6</v>
      </c>
      <c r="HK5" s="18">
        <f t="shared" si="7"/>
        <v>7</v>
      </c>
      <c r="HL5" s="18">
        <f t="shared" si="7"/>
        <v>8</v>
      </c>
      <c r="HM5" s="18">
        <f t="shared" si="7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8">HQ5+1</f>
        <v>3</v>
      </c>
      <c r="HS5" s="19">
        <f t="shared" si="8"/>
        <v>4</v>
      </c>
      <c r="HT5" s="19">
        <f t="shared" si="8"/>
        <v>5</v>
      </c>
      <c r="HU5" s="19">
        <f t="shared" si="8"/>
        <v>6</v>
      </c>
      <c r="HV5" s="19">
        <f t="shared" si="8"/>
        <v>7</v>
      </c>
      <c r="HW5" s="19">
        <f t="shared" si="8"/>
        <v>8</v>
      </c>
      <c r="HX5" s="19">
        <f t="shared" si="8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9">IB5+1</f>
        <v>3</v>
      </c>
      <c r="ID5" s="19">
        <f t="shared" si="9"/>
        <v>4</v>
      </c>
      <c r="IE5" s="19">
        <f t="shared" si="9"/>
        <v>5</v>
      </c>
      <c r="IF5" s="19">
        <f t="shared" si="9"/>
        <v>6</v>
      </c>
      <c r="IG5" s="19">
        <f t="shared" si="9"/>
        <v>7</v>
      </c>
      <c r="IH5" s="19">
        <f t="shared" si="9"/>
        <v>8</v>
      </c>
      <c r="II5" s="19">
        <f t="shared" si="9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0">IM5+1</f>
        <v>3</v>
      </c>
      <c r="IO5" s="19">
        <f t="shared" si="10"/>
        <v>4</v>
      </c>
      <c r="IP5" s="19">
        <f t="shared" si="10"/>
        <v>5</v>
      </c>
      <c r="IQ5" s="19">
        <f t="shared" si="10"/>
        <v>6</v>
      </c>
      <c r="IR5" s="19">
        <f t="shared" si="10"/>
        <v>7</v>
      </c>
      <c r="IS5" s="19">
        <f t="shared" si="10"/>
        <v>8</v>
      </c>
      <c r="IT5" s="19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</row>
    <row r="6" spans="1:265">
      <c r="A6" s="15"/>
      <c r="B6" s="3">
        <v>1</v>
      </c>
      <c r="C6" s="3">
        <f>'MODELO DE 6o. GRADO'!C6</f>
        <v>0</v>
      </c>
      <c r="D6" s="4">
        <f>'MODELO DE 6o. GRADO'!D6</f>
        <v>0</v>
      </c>
      <c r="E6" s="20">
        <f>'MODELO DE 6o. GRADO'!E6</f>
        <v>153.66999999999999</v>
      </c>
      <c r="F6" s="20">
        <f t="shared" ref="F6:F40" si="12">$FQ$46*C6+$FQ$52</f>
        <v>139.65466732161511</v>
      </c>
      <c r="G6" s="20">
        <f t="shared" ref="G6:G40" si="13">$FW$48*POWER(C6,2)+$FW$60*C6+$FW$73</f>
        <v>148.85596687302296</v>
      </c>
      <c r="H6" s="20">
        <f t="shared" ref="H6:H40" si="14">$FZ$46*POWER(C6,3)+$FZ$48*POWER(C6,2)+$FZ$50*C6+$FZ$52</f>
        <v>154.9124372295293</v>
      </c>
      <c r="I6" s="20">
        <f t="shared" ref="I6:I40" si="15">$GC$46*POWER(C6,4)+$GC$47*POWER(C6,3)+$GC$48*POWER(C6,2)+$GC$49*C6+$GC$50</f>
        <v>153.98038849970413</v>
      </c>
      <c r="J6" s="20">
        <f t="shared" ref="J6:J40" si="16">$GF$46*POWER(C6,5)+$GF$47*POWER(C6,4)+$GF$48*POWER(C6,3)+$GF$49*POWER(C6,2)+$GF$50*C6+$GF$51</f>
        <v>153.66999999997608</v>
      </c>
      <c r="K6" s="20" t="e">
        <f t="shared" ref="K6:K40" si="17">$GI$46*POWER(C6,6)+$GI$47*POWER(C6,5)+$GI$48*POWER(C6,4)+$GI$49*POWER(C6,3)+$GI$50*POWER(C6,2)+$GI$51*C6+$GI$52</f>
        <v>#VALUE!</v>
      </c>
      <c r="L6" s="20" t="e">
        <f t="shared" ref="L6:L40" si="18">$GL$46*POWER(C6,7)+$GL$47*POWER(C6,6)+$GL$48*POWER(C6,5)+$GL$49*POWER(C6,4)+$GL$50*POWER(C6,3)+$GL$51*POWER(C6,2)+$GL$52*C6+$GL$53</f>
        <v>#VALUE!</v>
      </c>
      <c r="M6" s="20" t="e">
        <f t="shared" ref="M6:M40" si="19">$GO$46*POWER(C6,8)+$GO$47*POWER(C6,7)+$GO$48*POWER(C6,6)+$GO$49*POWER(C6,5)+$GO$50*POWER(C6,4)+$GO$51*POWER(C6,3)+$GO$52*POWER(C6,2)+$GO$53*C6+$GO$54</f>
        <v>#VALUE!</v>
      </c>
      <c r="N6" s="20" t="e">
        <f t="shared" ref="N6:N40" si="20">$GR$46*POWER(C6,9)+$GR$47*POWER(C6,8)+$GR$48*POWER(C6,7)+$GR$49*POWER(C6,6)+$GR$50*POWER(C6,5)+$GR$51*POWER(C6,4)+$GR$52*POWER(C6,3)+$GR$53*POWER(C6,2)+$GR$54*C6+$GR$55</f>
        <v>#VALUE!</v>
      </c>
      <c r="P6" s="21">
        <f t="shared" ref="P6:AE11" si="21">POWER($C6,P$1)</f>
        <v>0</v>
      </c>
      <c r="Q6" s="21">
        <f t="shared" si="21"/>
        <v>0</v>
      </c>
      <c r="R6" s="21">
        <f t="shared" si="21"/>
        <v>0</v>
      </c>
      <c r="S6" s="21">
        <f t="shared" si="21"/>
        <v>0</v>
      </c>
      <c r="T6" s="21">
        <f t="shared" si="21"/>
        <v>0</v>
      </c>
      <c r="U6" s="21">
        <f t="shared" si="21"/>
        <v>0</v>
      </c>
      <c r="V6" s="21">
        <f t="shared" si="21"/>
        <v>0</v>
      </c>
      <c r="W6" s="21">
        <f t="shared" si="21"/>
        <v>0</v>
      </c>
      <c r="X6" s="21">
        <f t="shared" si="21"/>
        <v>0</v>
      </c>
      <c r="Y6" s="21">
        <f t="shared" si="21"/>
        <v>0</v>
      </c>
      <c r="Z6" s="21">
        <f t="shared" si="21"/>
        <v>0</v>
      </c>
      <c r="AA6" s="21">
        <f t="shared" si="21"/>
        <v>0</v>
      </c>
      <c r="AB6" s="21">
        <f t="shared" si="21"/>
        <v>0</v>
      </c>
      <c r="AC6" s="21">
        <f t="shared" si="21"/>
        <v>0</v>
      </c>
      <c r="AD6" s="21">
        <f t="shared" si="21"/>
        <v>0</v>
      </c>
      <c r="AE6" s="21">
        <f t="shared" si="21"/>
        <v>0</v>
      </c>
      <c r="AF6" s="21">
        <f t="shared" ref="Z6:AF11" si="22">POWER($C6,AF$1)</f>
        <v>0</v>
      </c>
      <c r="AG6" s="21">
        <f t="shared" ref="AG6:AG11" si="23">C6</f>
        <v>0</v>
      </c>
      <c r="AH6" s="21">
        <f t="shared" ref="AH6:AH11" si="24">COUNT(C6)</f>
        <v>1</v>
      </c>
      <c r="AI6" s="22"/>
      <c r="AJ6" s="3">
        <f t="shared" ref="AJ6:AR11" si="25">PRODUCT(Y6,$AS6)</f>
        <v>0</v>
      </c>
      <c r="AK6" s="3">
        <f t="shared" si="25"/>
        <v>0</v>
      </c>
      <c r="AL6" s="3">
        <f t="shared" si="25"/>
        <v>0</v>
      </c>
      <c r="AM6" s="3">
        <f t="shared" si="25"/>
        <v>0</v>
      </c>
      <c r="AN6" s="3">
        <f t="shared" si="25"/>
        <v>0</v>
      </c>
      <c r="AO6" s="3">
        <f t="shared" si="25"/>
        <v>0</v>
      </c>
      <c r="AP6" s="3">
        <f t="shared" si="25"/>
        <v>0</v>
      </c>
      <c r="AQ6" s="3">
        <f t="shared" si="25"/>
        <v>0</v>
      </c>
      <c r="AR6" s="3">
        <f t="shared" si="25"/>
        <v>0</v>
      </c>
      <c r="AS6" s="3">
        <f t="shared" ref="AS6:AS11" si="26">E6</f>
        <v>153.66999999999999</v>
      </c>
      <c r="AU6" s="15">
        <f>$X$5</f>
        <v>303558648.76512277</v>
      </c>
      <c r="AV6" s="15">
        <f>$Y$5</f>
        <v>44145864.468377627</v>
      </c>
      <c r="AW6" s="15">
        <f>$Z$5</f>
        <v>6462674.8574751206</v>
      </c>
      <c r="AX6" s="15">
        <f>$AA$5</f>
        <v>954735.54285351117</v>
      </c>
      <c r="AY6" s="15">
        <f>$AB$5</f>
        <v>142844.26527314811</v>
      </c>
      <c r="AZ6" s="15">
        <f>$AC$5</f>
        <v>21762.362107321693</v>
      </c>
      <c r="BA6" s="15">
        <f>$AD$5</f>
        <v>3405.3186104499991</v>
      </c>
      <c r="BB6" s="3">
        <f>$AE$5</f>
        <v>555.45152899999994</v>
      </c>
      <c r="BC6" s="3">
        <f>$AF$5</f>
        <v>97.15809999999999</v>
      </c>
      <c r="BD6" s="3">
        <f>$AG$5</f>
        <v>19.369999999999997</v>
      </c>
      <c r="BF6" s="16">
        <f>$AR$5</f>
        <v>3848.4966999999997</v>
      </c>
      <c r="BG6" s="15">
        <f>$Y$5</f>
        <v>44145864.468377627</v>
      </c>
      <c r="BH6" s="15">
        <f>$Z$5</f>
        <v>6462674.8574751206</v>
      </c>
      <c r="BI6" s="15">
        <f>$AA$5</f>
        <v>954735.54285351117</v>
      </c>
      <c r="BJ6" s="15">
        <f>$AB$5</f>
        <v>142844.26527314811</v>
      </c>
      <c r="BK6" s="15">
        <f>$AC$5</f>
        <v>21762.362107321693</v>
      </c>
      <c r="BL6" s="15">
        <f>$AD$5</f>
        <v>3405.3186104499991</v>
      </c>
      <c r="BM6" s="3">
        <f>$AE$5</f>
        <v>555.45152899999994</v>
      </c>
      <c r="BN6" s="3">
        <f>$AF$5</f>
        <v>97.15809999999999</v>
      </c>
      <c r="BO6" s="3">
        <f>$AG$5</f>
        <v>19.369999999999997</v>
      </c>
      <c r="BQ6" s="15">
        <f>$X$5</f>
        <v>303558648.76512277</v>
      </c>
      <c r="BR6" s="16">
        <f>$AR$5</f>
        <v>3848.4966999999997</v>
      </c>
      <c r="BS6" s="15">
        <f>$Z$5</f>
        <v>6462674.8574751206</v>
      </c>
      <c r="BT6" s="15">
        <f>$AA$5</f>
        <v>954735.54285351117</v>
      </c>
      <c r="BU6" s="15">
        <f>$AB$5</f>
        <v>142844.26527314811</v>
      </c>
      <c r="BV6" s="15">
        <f>$AC$5</f>
        <v>21762.362107321693</v>
      </c>
      <c r="BW6" s="15">
        <f>$AD$5</f>
        <v>3405.3186104499991</v>
      </c>
      <c r="BX6" s="3">
        <f>$AE$5</f>
        <v>555.45152899999994</v>
      </c>
      <c r="BY6" s="3">
        <f>$AF$5</f>
        <v>97.15809999999999</v>
      </c>
      <c r="BZ6" s="3">
        <f>$AG$5</f>
        <v>19.369999999999997</v>
      </c>
      <c r="CB6" s="15">
        <f>$X$5</f>
        <v>303558648.76512277</v>
      </c>
      <c r="CC6" s="15">
        <f>$Y$5</f>
        <v>44145864.468377627</v>
      </c>
      <c r="CD6" s="16">
        <f>$AR$5</f>
        <v>3848.4966999999997</v>
      </c>
      <c r="CE6" s="15">
        <f>$AA$5</f>
        <v>954735.54285351117</v>
      </c>
      <c r="CF6" s="15">
        <f>$AB$5</f>
        <v>142844.26527314811</v>
      </c>
      <c r="CG6" s="15">
        <f>$AC$5</f>
        <v>21762.362107321693</v>
      </c>
      <c r="CH6" s="15">
        <f>$AD$5</f>
        <v>3405.3186104499991</v>
      </c>
      <c r="CI6" s="3">
        <f>$AE$5</f>
        <v>555.45152899999994</v>
      </c>
      <c r="CJ6" s="3">
        <f>$AF$5</f>
        <v>97.15809999999999</v>
      </c>
      <c r="CK6" s="3">
        <f>$AG$5</f>
        <v>19.369999999999997</v>
      </c>
      <c r="CM6" s="15">
        <f>$X$5</f>
        <v>303558648.76512277</v>
      </c>
      <c r="CN6" s="15">
        <f>$Y$5</f>
        <v>44145864.468377627</v>
      </c>
      <c r="CO6" s="15">
        <f>$Z$5</f>
        <v>6462674.8574751206</v>
      </c>
      <c r="CP6" s="16">
        <f>$AR$5</f>
        <v>3848.4966999999997</v>
      </c>
      <c r="CQ6" s="15">
        <f>$AB$5</f>
        <v>142844.26527314811</v>
      </c>
      <c r="CR6" s="15">
        <f>$AC$5</f>
        <v>21762.362107321693</v>
      </c>
      <c r="CS6" s="15">
        <f>$AD$5</f>
        <v>3405.3186104499991</v>
      </c>
      <c r="CT6" s="3">
        <f>$AE$5</f>
        <v>555.45152899999994</v>
      </c>
      <c r="CU6" s="3">
        <f>$AF$5</f>
        <v>97.15809999999999</v>
      </c>
      <c r="CV6" s="3">
        <f>$AG$5</f>
        <v>19.369999999999997</v>
      </c>
      <c r="CX6" s="15">
        <f>$X$5</f>
        <v>303558648.76512277</v>
      </c>
      <c r="CY6" s="15">
        <f>$Y$5</f>
        <v>44145864.468377627</v>
      </c>
      <c r="CZ6" s="15">
        <f>$Z$5</f>
        <v>6462674.8574751206</v>
      </c>
      <c r="DA6" s="15">
        <f>$AA$5</f>
        <v>954735.54285351117</v>
      </c>
      <c r="DB6" s="16">
        <f>$AR$5</f>
        <v>3848.4966999999997</v>
      </c>
      <c r="DC6" s="15">
        <f>$AC$5</f>
        <v>21762.362107321693</v>
      </c>
      <c r="DD6" s="15">
        <f>$AD$5</f>
        <v>3405.3186104499991</v>
      </c>
      <c r="DE6" s="3">
        <f>$AE$5</f>
        <v>555.45152899999994</v>
      </c>
      <c r="DF6" s="3">
        <f>$AF$5</f>
        <v>97.15809999999999</v>
      </c>
      <c r="DG6" s="3">
        <f>$AG$5</f>
        <v>19.369999999999997</v>
      </c>
      <c r="DI6" s="15">
        <f>$X$5</f>
        <v>303558648.76512277</v>
      </c>
      <c r="DJ6" s="15">
        <f>$Y$5</f>
        <v>44145864.468377627</v>
      </c>
      <c r="DK6" s="15">
        <f>$Z$5</f>
        <v>6462674.8574751206</v>
      </c>
      <c r="DL6" s="15">
        <f>$AA$5</f>
        <v>954735.54285351117</v>
      </c>
      <c r="DM6" s="15">
        <f>$AB$5</f>
        <v>142844.26527314811</v>
      </c>
      <c r="DN6" s="16">
        <f>$AR$5</f>
        <v>3848.4966999999997</v>
      </c>
      <c r="DO6" s="15">
        <f>$AD$5</f>
        <v>3405.3186104499991</v>
      </c>
      <c r="DP6" s="3">
        <f>$AE$5</f>
        <v>555.45152899999994</v>
      </c>
      <c r="DQ6" s="3">
        <f>$AF$5</f>
        <v>97.15809999999999</v>
      </c>
      <c r="DR6" s="3">
        <f>$AG$5</f>
        <v>19.369999999999997</v>
      </c>
      <c r="DT6" s="15">
        <f>$X$5</f>
        <v>303558648.76512277</v>
      </c>
      <c r="DU6" s="15">
        <f>$Y$5</f>
        <v>44145864.468377627</v>
      </c>
      <c r="DV6" s="15">
        <f>$Z$5</f>
        <v>6462674.8574751206</v>
      </c>
      <c r="DW6" s="15">
        <f>$AA$5</f>
        <v>954735.54285351117</v>
      </c>
      <c r="DX6" s="15">
        <f>$AB$5</f>
        <v>142844.26527314811</v>
      </c>
      <c r="DY6" s="15">
        <f>$AC$5</f>
        <v>21762.362107321693</v>
      </c>
      <c r="DZ6" s="16">
        <f>$AR$5</f>
        <v>3848.4966999999997</v>
      </c>
      <c r="EA6" s="3">
        <f>$AE$5</f>
        <v>555.45152899999994</v>
      </c>
      <c r="EB6" s="3">
        <f>$AF$5</f>
        <v>97.15809999999999</v>
      </c>
      <c r="EC6" s="3">
        <f>$AG$5</f>
        <v>19.369999999999997</v>
      </c>
      <c r="EE6" s="15">
        <f>$X$5</f>
        <v>303558648.76512277</v>
      </c>
      <c r="EF6" s="15">
        <f>$Y$5</f>
        <v>44145864.468377627</v>
      </c>
      <c r="EG6" s="15">
        <f>$Z$5</f>
        <v>6462674.8574751206</v>
      </c>
      <c r="EH6" s="15">
        <f>$AA$5</f>
        <v>954735.54285351117</v>
      </c>
      <c r="EI6" s="15">
        <f>$AB$5</f>
        <v>142844.26527314811</v>
      </c>
      <c r="EJ6" s="15">
        <f>$AC$5</f>
        <v>21762.362107321693</v>
      </c>
      <c r="EK6" s="15">
        <f>$AD$5</f>
        <v>3405.3186104499991</v>
      </c>
      <c r="EL6" s="16">
        <f>$AR$5</f>
        <v>3848.4966999999997</v>
      </c>
      <c r="EM6" s="3">
        <f>$AF$5</f>
        <v>97.15809999999999</v>
      </c>
      <c r="EN6" s="3">
        <f>$AG$5</f>
        <v>19.369999999999997</v>
      </c>
      <c r="EP6" s="15">
        <f>$X$5</f>
        <v>303558648.76512277</v>
      </c>
      <c r="EQ6" s="15">
        <f>$Y$5</f>
        <v>44145864.468377627</v>
      </c>
      <c r="ER6" s="15">
        <f>$Z$5</f>
        <v>6462674.8574751206</v>
      </c>
      <c r="ES6" s="15">
        <f>$AA$5</f>
        <v>954735.54285351117</v>
      </c>
      <c r="ET6" s="15">
        <f>$AB$5</f>
        <v>142844.26527314811</v>
      </c>
      <c r="EU6" s="15">
        <f>$AC$5</f>
        <v>21762.362107321693</v>
      </c>
      <c r="EV6" s="15">
        <f>$AD$5</f>
        <v>3405.3186104499991</v>
      </c>
      <c r="EW6" s="3">
        <f>$AE$5</f>
        <v>555.45152899999994</v>
      </c>
      <c r="EX6" s="16">
        <f>$AR$5</f>
        <v>3848.4966999999997</v>
      </c>
      <c r="EY6" s="3">
        <f>$AG$5</f>
        <v>19.369999999999997</v>
      </c>
      <c r="FA6" s="15">
        <f>$X$5</f>
        <v>303558648.76512277</v>
      </c>
      <c r="FB6" s="15">
        <f>$Y$5</f>
        <v>44145864.468377627</v>
      </c>
      <c r="FC6" s="15">
        <f>$Z$5</f>
        <v>6462674.8574751206</v>
      </c>
      <c r="FD6" s="15">
        <f>$AA$5</f>
        <v>954735.54285351117</v>
      </c>
      <c r="FE6" s="15">
        <f>$AB$5</f>
        <v>142844.26527314811</v>
      </c>
      <c r="FF6" s="15">
        <f>$AC$5</f>
        <v>21762.362107321693</v>
      </c>
      <c r="FG6" s="15">
        <f>$AD$5</f>
        <v>3405.3186104499991</v>
      </c>
      <c r="FH6" s="3">
        <f>$AE$5</f>
        <v>555.45152899999994</v>
      </c>
      <c r="FI6" s="3">
        <f>$AF$5</f>
        <v>97.15809999999999</v>
      </c>
      <c r="FJ6" s="16">
        <f>$AR$5</f>
        <v>3848.4966999999997</v>
      </c>
      <c r="GS6" s="3" t="e">
        <f t="shared" ref="GS6:GS11" si="27">POWER(N6-$GS$5,2)</f>
        <v>#VALUE!</v>
      </c>
      <c r="GT6" s="3" t="e">
        <f t="shared" ref="GT6:GT11" si="28">POWER(M6-$GT$5,2)</f>
        <v>#VALUE!</v>
      </c>
      <c r="GU6" s="3" t="e">
        <f t="shared" ref="GU6:GU11" si="29">POWER(L6-$GU$5,2)</f>
        <v>#VALUE!</v>
      </c>
      <c r="GV6" s="3" t="e">
        <f t="shared" ref="GV6:GV11" si="30">POWER(K6-$GV$5,2)</f>
        <v>#VALUE!</v>
      </c>
      <c r="GW6" s="3">
        <f t="shared" ref="GW6:GW11" si="31">POWER(J6-$GW$5,2)</f>
        <v>574.88054413795294</v>
      </c>
      <c r="GX6" s="3">
        <f t="shared" ref="GX6:GX11" si="32">POWER(I6-$GX$5,2)</f>
        <v>560.09272227911242</v>
      </c>
      <c r="GY6" s="3">
        <f t="shared" ref="GY6:GY11" si="33">POWER(H6-$GY$5,2)</f>
        <v>516.84518810015277</v>
      </c>
      <c r="GZ6" s="3">
        <f t="shared" ref="GZ6:GZ11" si="34">POWER(G6-$GZ$5,2)</f>
        <v>828.90439460772097</v>
      </c>
      <c r="HA6" s="3">
        <f t="shared" ref="HA6:HA11" si="35">POWER(F6-$HA$5,2)</f>
        <v>1443.3920142343986</v>
      </c>
      <c r="HB6" s="3">
        <f t="shared" ref="HB6:HB11" si="36">POWER(AS6-$HB$5,2)</f>
        <v>574.88054444444413</v>
      </c>
      <c r="HD6" s="17">
        <f>$D$6</f>
        <v>0</v>
      </c>
      <c r="HE6" s="23">
        <f t="shared" ref="HE6:HM11" si="37">1-ABS($E6-F6)/$E6</f>
        <v>0.90879590890619588</v>
      </c>
      <c r="HF6" s="23">
        <f t="shared" si="37"/>
        <v>0.96867291516251042</v>
      </c>
      <c r="HG6" s="23">
        <f t="shared" si="37"/>
        <v>0.99191490056921117</v>
      </c>
      <c r="HH6" s="23">
        <f t="shared" si="37"/>
        <v>0.99798016203745599</v>
      </c>
      <c r="HI6" s="23">
        <f t="shared" si="37"/>
        <v>0.99999999999984446</v>
      </c>
      <c r="HJ6" s="23" t="e">
        <f t="shared" si="37"/>
        <v>#VALUE!</v>
      </c>
      <c r="HK6" s="23" t="e">
        <f t="shared" si="37"/>
        <v>#VALUE!</v>
      </c>
      <c r="HL6" s="23" t="e">
        <f t="shared" si="37"/>
        <v>#VALUE!</v>
      </c>
      <c r="HM6" s="23" t="e">
        <f t="shared" si="37"/>
        <v>#VALUE!</v>
      </c>
      <c r="HO6" s="17">
        <f>$D$6</f>
        <v>0</v>
      </c>
      <c r="HP6" s="24" t="e">
        <f t="shared" ref="HP6:HP11" si="38">HE6/MAX(HE6:HM6)</f>
        <v>#VALUE!</v>
      </c>
      <c r="HQ6" s="24" t="e">
        <f t="shared" ref="HQ6:HQ11" si="39">HF6/MAX(HE6:HM6)</f>
        <v>#VALUE!</v>
      </c>
      <c r="HR6" s="24" t="e">
        <f t="shared" ref="HR6:HR11" si="40">HG6/MAX(HE6:HM6)</f>
        <v>#VALUE!</v>
      </c>
      <c r="HS6" s="24" t="e">
        <f t="shared" ref="HS6:HS11" si="41">HH6/MAX(HE6:HM6)</f>
        <v>#VALUE!</v>
      </c>
      <c r="HT6" s="24" t="e">
        <f t="shared" ref="HT6:HT11" si="42">HI6/MAX(HE6:HM6)</f>
        <v>#VALUE!</v>
      </c>
      <c r="HU6" s="24" t="e">
        <f t="shared" ref="HU6:HU11" si="43">HJ6/MAX(HE6:HM6)</f>
        <v>#VALUE!</v>
      </c>
      <c r="HV6" s="24" t="e">
        <f t="shared" ref="HV6:HV11" si="44">HK6/MAX(HE6:HM6)</f>
        <v>#VALUE!</v>
      </c>
      <c r="HW6" s="24" t="e">
        <f t="shared" ref="HW6:HW11" si="45">HL6/MAX(HE6:HM6)</f>
        <v>#VALUE!</v>
      </c>
      <c r="HX6" s="24" t="e">
        <f t="shared" ref="HX6:HX11" si="46">HM6/MAX(HE6:HM6)</f>
        <v>#VALUE!</v>
      </c>
      <c r="HZ6" s="17">
        <f>$D$6</f>
        <v>0</v>
      </c>
      <c r="IA6" s="24" t="e">
        <f t="shared" ref="IA6:II10" si="47">IF(OR(ABS(F12-$E$11)&gt;$IA$4*(HP6/SUMIFS($HP6:$HX6,$HP6:$HX6,"&gt;=0",$HP6:$HX6,"&lt;=1")+F$4/SUMIFS($F$4:$N$4,$F$4:$N$4,"&gt;=0",$F$4:$N$4,"&lt;=1")),F12&lt;0),0,F$4/SUMIFS($F$4:$N$4,$F$4:$N$4,"&gt;=0",$F$4:$N$4,"&lt;=1"))</f>
        <v>#VALUE!</v>
      </c>
      <c r="IB6" s="24" t="e">
        <f t="shared" si="47"/>
        <v>#VALUE!</v>
      </c>
      <c r="IC6" s="24" t="e">
        <f t="shared" si="47"/>
        <v>#VALUE!</v>
      </c>
      <c r="ID6" s="24" t="e">
        <f t="shared" si="47"/>
        <v>#VALUE!</v>
      </c>
      <c r="IE6" s="24" t="e">
        <f t="shared" si="47"/>
        <v>#VALUE!</v>
      </c>
      <c r="IF6" s="24" t="e">
        <f t="shared" si="47"/>
        <v>#VALUE!</v>
      </c>
      <c r="IG6" s="24" t="e">
        <f t="shared" si="47"/>
        <v>#VALUE!</v>
      </c>
      <c r="IH6" s="24" t="e">
        <f t="shared" si="47"/>
        <v>#VALUE!</v>
      </c>
      <c r="II6" s="24" t="e">
        <f t="shared" si="47"/>
        <v>#VALUE!</v>
      </c>
      <c r="IK6" s="17">
        <f>$D$6</f>
        <v>0</v>
      </c>
      <c r="IL6" s="24" t="e">
        <f t="shared" ref="IL6:IL11" si="48">IF(AND(HP6&gt;75%,HP6&lt;1),HP6*IA6,0)</f>
        <v>#VALUE!</v>
      </c>
      <c r="IM6" s="24" t="e">
        <f t="shared" ref="IM6:IT11" si="49">IF(AND(HQ6&gt;75%,HQ6&lt;1),HQ6*IB6,0)</f>
        <v>#VALUE!</v>
      </c>
      <c r="IN6" s="24" t="e">
        <f t="shared" si="49"/>
        <v>#VALUE!</v>
      </c>
      <c r="IO6" s="24" t="e">
        <f t="shared" si="49"/>
        <v>#VALUE!</v>
      </c>
      <c r="IP6" s="24" t="e">
        <f t="shared" si="49"/>
        <v>#VALUE!</v>
      </c>
      <c r="IQ6" s="24" t="e">
        <f t="shared" si="49"/>
        <v>#VALUE!</v>
      </c>
      <c r="IR6" s="24" t="e">
        <f t="shared" si="49"/>
        <v>#VALUE!</v>
      </c>
      <c r="IS6" s="24" t="e">
        <f t="shared" si="49"/>
        <v>#VALUE!</v>
      </c>
      <c r="IT6" s="24" t="e">
        <f t="shared" si="49"/>
        <v>#VALUE!</v>
      </c>
      <c r="IV6" s="17">
        <f>$D$6</f>
        <v>0</v>
      </c>
      <c r="IW6" s="24">
        <f t="shared" ref="IW6:IW11" si="50">IFERROR(IL6/SUM($IL6:$IT6),0)</f>
        <v>0</v>
      </c>
      <c r="IX6" s="24">
        <f t="shared" ref="IX6:JE11" si="51">IFERROR(IM6/SUM($IL6:$IT6),0)</f>
        <v>0</v>
      </c>
      <c r="IY6" s="24">
        <f t="shared" si="51"/>
        <v>0</v>
      </c>
      <c r="IZ6" s="24">
        <f t="shared" si="51"/>
        <v>0</v>
      </c>
      <c r="JA6" s="24">
        <f t="shared" si="51"/>
        <v>0</v>
      </c>
      <c r="JB6" s="24">
        <f t="shared" si="51"/>
        <v>0</v>
      </c>
      <c r="JC6" s="24">
        <f t="shared" si="51"/>
        <v>0</v>
      </c>
      <c r="JD6" s="24">
        <f t="shared" si="51"/>
        <v>0</v>
      </c>
      <c r="JE6" s="24">
        <f t="shared" si="51"/>
        <v>0</v>
      </c>
    </row>
    <row r="7" spans="1:265">
      <c r="A7" s="15"/>
      <c r="B7" s="3">
        <f>B6+1</f>
        <v>2</v>
      </c>
      <c r="C7" s="3">
        <f>'MODELO DE 6o. GRADO'!C7</f>
        <v>1.07</v>
      </c>
      <c r="D7" s="4">
        <f>'MODELO DE 6o. GRADO'!D7</f>
        <v>1.07</v>
      </c>
      <c r="E7" s="20">
        <f>'MODELO DE 6o. GRADO'!E7</f>
        <v>149.66999999999999</v>
      </c>
      <c r="F7" s="20">
        <f t="shared" si="12"/>
        <v>152.24674970650057</v>
      </c>
      <c r="G7" s="20">
        <f t="shared" si="13"/>
        <v>152.28123464928464</v>
      </c>
      <c r="H7" s="20">
        <f t="shared" si="14"/>
        <v>146.3450693148142</v>
      </c>
      <c r="I7" s="20">
        <f t="shared" si="15"/>
        <v>148.46674189148132</v>
      </c>
      <c r="J7" s="20">
        <f t="shared" si="16"/>
        <v>149.67000000010361</v>
      </c>
      <c r="K7" s="20" t="e">
        <f t="shared" si="17"/>
        <v>#VALUE!</v>
      </c>
      <c r="L7" s="20" t="e">
        <f t="shared" si="18"/>
        <v>#VALUE!</v>
      </c>
      <c r="M7" s="20" t="e">
        <f t="shared" si="19"/>
        <v>#VALUE!</v>
      </c>
      <c r="N7" s="20" t="e">
        <f t="shared" si="20"/>
        <v>#VALUE!</v>
      </c>
      <c r="P7" s="21">
        <f t="shared" si="21"/>
        <v>3.3799322757325352</v>
      </c>
      <c r="Q7" s="21">
        <f t="shared" si="21"/>
        <v>3.1588152109649861</v>
      </c>
      <c r="R7" s="21">
        <f t="shared" si="21"/>
        <v>2.9521637485654075</v>
      </c>
      <c r="S7" s="21">
        <f t="shared" si="21"/>
        <v>2.7590315407153345</v>
      </c>
      <c r="T7" s="21">
        <f t="shared" si="21"/>
        <v>2.5785341502012469</v>
      </c>
      <c r="U7" s="21">
        <f t="shared" si="21"/>
        <v>2.4098450001880813</v>
      </c>
      <c r="V7" s="21">
        <f t="shared" si="21"/>
        <v>2.2521915889608235</v>
      </c>
      <c r="W7" s="21">
        <f t="shared" si="21"/>
        <v>2.1048519522998355</v>
      </c>
      <c r="X7" s="21">
        <f t="shared" si="21"/>
        <v>1.9671513572895656</v>
      </c>
      <c r="Y7" s="21">
        <f t="shared" si="21"/>
        <v>1.8384592124201549</v>
      </c>
      <c r="Z7" s="21">
        <f t="shared" si="22"/>
        <v>1.7181861798319202</v>
      </c>
      <c r="AA7" s="21">
        <f t="shared" si="22"/>
        <v>1.6057814764784302</v>
      </c>
      <c r="AB7" s="21">
        <f t="shared" si="22"/>
        <v>1.5007303518490001</v>
      </c>
      <c r="AC7" s="21">
        <f t="shared" si="22"/>
        <v>1.4025517307000002</v>
      </c>
      <c r="AD7" s="21">
        <f t="shared" si="22"/>
        <v>1.31079601</v>
      </c>
      <c r="AE7" s="21">
        <f t="shared" si="22"/>
        <v>1.2250430000000001</v>
      </c>
      <c r="AF7" s="21">
        <f t="shared" si="22"/>
        <v>1.1449</v>
      </c>
      <c r="AG7" s="21">
        <f t="shared" si="23"/>
        <v>1.07</v>
      </c>
      <c r="AH7" s="21">
        <f t="shared" si="24"/>
        <v>1</v>
      </c>
      <c r="AI7" s="22"/>
      <c r="AJ7" s="3">
        <f t="shared" si="25"/>
        <v>275.16219032292457</v>
      </c>
      <c r="AK7" s="3">
        <f t="shared" si="25"/>
        <v>257.16092553544348</v>
      </c>
      <c r="AL7" s="3">
        <f t="shared" si="25"/>
        <v>240.33731358452661</v>
      </c>
      <c r="AM7" s="3">
        <f t="shared" si="25"/>
        <v>224.61431176123983</v>
      </c>
      <c r="AN7" s="3">
        <f t="shared" si="25"/>
        <v>209.91991753386901</v>
      </c>
      <c r="AO7" s="3">
        <f t="shared" si="25"/>
        <v>196.18683881669998</v>
      </c>
      <c r="AP7" s="3">
        <f t="shared" si="25"/>
        <v>183.35218581000001</v>
      </c>
      <c r="AQ7" s="3">
        <f t="shared" si="25"/>
        <v>171.35718299999999</v>
      </c>
      <c r="AR7" s="3">
        <f t="shared" si="25"/>
        <v>160.14689999999999</v>
      </c>
      <c r="AS7" s="3">
        <f t="shared" si="26"/>
        <v>149.66999999999999</v>
      </c>
      <c r="AU7" s="15">
        <f>$W$5</f>
        <v>2097544374.8898816</v>
      </c>
      <c r="AV7" s="15">
        <f>$X$5</f>
        <v>303558648.76512277</v>
      </c>
      <c r="AW7" s="15">
        <f>$Y$5</f>
        <v>44145864.468377627</v>
      </c>
      <c r="AX7" s="15">
        <f>$Z$5</f>
        <v>6462674.8574751206</v>
      </c>
      <c r="AY7" s="15">
        <f>$AA$5</f>
        <v>954735.54285351117</v>
      </c>
      <c r="AZ7" s="15">
        <f>$AB$5</f>
        <v>142844.26527314811</v>
      </c>
      <c r="BA7" s="15">
        <f>$AC$5</f>
        <v>21762.362107321693</v>
      </c>
      <c r="BB7" s="3">
        <f>$AD$5</f>
        <v>3405.3186104499991</v>
      </c>
      <c r="BC7" s="3">
        <f>$AE$5</f>
        <v>555.45152899999994</v>
      </c>
      <c r="BD7" s="3">
        <f>$AF$5</f>
        <v>97.15809999999999</v>
      </c>
      <c r="BF7" s="16">
        <f>$AQ$5</f>
        <v>20313.305429</v>
      </c>
      <c r="BG7" s="15">
        <f>$X$5</f>
        <v>303558648.76512277</v>
      </c>
      <c r="BH7" s="15">
        <f>$Y$5</f>
        <v>44145864.468377627</v>
      </c>
      <c r="BI7" s="15">
        <f>$Z$5</f>
        <v>6462674.8574751206</v>
      </c>
      <c r="BJ7" s="15">
        <f>$AA$5</f>
        <v>954735.54285351117</v>
      </c>
      <c r="BK7" s="15">
        <f>$AB$5</f>
        <v>142844.26527314811</v>
      </c>
      <c r="BL7" s="15">
        <f>$AC$5</f>
        <v>21762.362107321693</v>
      </c>
      <c r="BM7" s="3">
        <f>$AD$5</f>
        <v>3405.3186104499991</v>
      </c>
      <c r="BN7" s="3">
        <f>$AE$5</f>
        <v>555.45152899999994</v>
      </c>
      <c r="BO7" s="3">
        <f>$AF$5</f>
        <v>97.15809999999999</v>
      </c>
      <c r="BQ7" s="15">
        <f>$W$5</f>
        <v>2097544374.8898816</v>
      </c>
      <c r="BR7" s="16">
        <f>$AQ$5</f>
        <v>20313.305429</v>
      </c>
      <c r="BS7" s="15">
        <f>$Y$5</f>
        <v>44145864.468377627</v>
      </c>
      <c r="BT7" s="15">
        <f>$Z$5</f>
        <v>6462674.8574751206</v>
      </c>
      <c r="BU7" s="15">
        <f>$AA$5</f>
        <v>954735.54285351117</v>
      </c>
      <c r="BV7" s="15">
        <f>$AB$5</f>
        <v>142844.26527314811</v>
      </c>
      <c r="BW7" s="15">
        <f>$AC$5</f>
        <v>21762.362107321693</v>
      </c>
      <c r="BX7" s="3">
        <f>$AD$5</f>
        <v>3405.3186104499991</v>
      </c>
      <c r="BY7" s="3">
        <f>$AE$5</f>
        <v>555.45152899999994</v>
      </c>
      <c r="BZ7" s="3">
        <f>$AF$5</f>
        <v>97.15809999999999</v>
      </c>
      <c r="CB7" s="15">
        <f>$W$5</f>
        <v>2097544374.8898816</v>
      </c>
      <c r="CC7" s="15">
        <f>$X$5</f>
        <v>303558648.76512277</v>
      </c>
      <c r="CD7" s="16">
        <f>$AQ$5</f>
        <v>20313.305429</v>
      </c>
      <c r="CE7" s="15">
        <f>$Z$5</f>
        <v>6462674.8574751206</v>
      </c>
      <c r="CF7" s="15">
        <f>$AA$5</f>
        <v>954735.54285351117</v>
      </c>
      <c r="CG7" s="15">
        <f>$AB$5</f>
        <v>142844.26527314811</v>
      </c>
      <c r="CH7" s="15">
        <f>$AC$5</f>
        <v>21762.362107321693</v>
      </c>
      <c r="CI7" s="3">
        <f>$AD$5</f>
        <v>3405.3186104499991</v>
      </c>
      <c r="CJ7" s="3">
        <f>$AE$5</f>
        <v>555.45152899999994</v>
      </c>
      <c r="CK7" s="3">
        <f>$AF$5</f>
        <v>97.15809999999999</v>
      </c>
      <c r="CM7" s="15">
        <f>$W$5</f>
        <v>2097544374.8898816</v>
      </c>
      <c r="CN7" s="15">
        <f>$X$5</f>
        <v>303558648.76512277</v>
      </c>
      <c r="CO7" s="15">
        <f>$Y$5</f>
        <v>44145864.468377627</v>
      </c>
      <c r="CP7" s="16">
        <f>$AQ$5</f>
        <v>20313.305429</v>
      </c>
      <c r="CQ7" s="15">
        <f>$AA$5</f>
        <v>954735.54285351117</v>
      </c>
      <c r="CR7" s="15">
        <f>$AB$5</f>
        <v>142844.26527314811</v>
      </c>
      <c r="CS7" s="15">
        <f>$AC$5</f>
        <v>21762.362107321693</v>
      </c>
      <c r="CT7" s="3">
        <f>$AD$5</f>
        <v>3405.3186104499991</v>
      </c>
      <c r="CU7" s="3">
        <f>$AE$5</f>
        <v>555.45152899999994</v>
      </c>
      <c r="CV7" s="3">
        <f>$AF$5</f>
        <v>97.15809999999999</v>
      </c>
      <c r="CX7" s="15">
        <f>$W$5</f>
        <v>2097544374.8898816</v>
      </c>
      <c r="CY7" s="15">
        <f>$X$5</f>
        <v>303558648.76512277</v>
      </c>
      <c r="CZ7" s="15">
        <f>$Y$5</f>
        <v>44145864.468377627</v>
      </c>
      <c r="DA7" s="15">
        <f>$Z$5</f>
        <v>6462674.8574751206</v>
      </c>
      <c r="DB7" s="16">
        <f>$AQ$5</f>
        <v>20313.305429</v>
      </c>
      <c r="DC7" s="15">
        <f>$AB$5</f>
        <v>142844.26527314811</v>
      </c>
      <c r="DD7" s="15">
        <f>$AC$5</f>
        <v>21762.362107321693</v>
      </c>
      <c r="DE7" s="3">
        <f>$AD$5</f>
        <v>3405.3186104499991</v>
      </c>
      <c r="DF7" s="3">
        <f>$AE$5</f>
        <v>555.45152899999994</v>
      </c>
      <c r="DG7" s="3">
        <f>$AF$5</f>
        <v>97.15809999999999</v>
      </c>
      <c r="DI7" s="15">
        <f>$W$5</f>
        <v>2097544374.8898816</v>
      </c>
      <c r="DJ7" s="15">
        <f>$X$5</f>
        <v>303558648.76512277</v>
      </c>
      <c r="DK7" s="15">
        <f>$Y$5</f>
        <v>44145864.468377627</v>
      </c>
      <c r="DL7" s="15">
        <f>$Z$5</f>
        <v>6462674.8574751206</v>
      </c>
      <c r="DM7" s="15">
        <f>$AA$5</f>
        <v>954735.54285351117</v>
      </c>
      <c r="DN7" s="16">
        <f>$AQ$5</f>
        <v>20313.305429</v>
      </c>
      <c r="DO7" s="15">
        <f>$AC$5</f>
        <v>21762.362107321693</v>
      </c>
      <c r="DP7" s="3">
        <f>$AD$5</f>
        <v>3405.3186104499991</v>
      </c>
      <c r="DQ7" s="3">
        <f>$AE$5</f>
        <v>555.45152899999994</v>
      </c>
      <c r="DR7" s="3">
        <f>$AF$5</f>
        <v>97.15809999999999</v>
      </c>
      <c r="DT7" s="15">
        <f>$W$5</f>
        <v>2097544374.8898816</v>
      </c>
      <c r="DU7" s="15">
        <f>$X$5</f>
        <v>303558648.76512277</v>
      </c>
      <c r="DV7" s="15">
        <f>$Y$5</f>
        <v>44145864.468377627</v>
      </c>
      <c r="DW7" s="15">
        <f>$Z$5</f>
        <v>6462674.8574751206</v>
      </c>
      <c r="DX7" s="15">
        <f>$AA$5</f>
        <v>954735.54285351117</v>
      </c>
      <c r="DY7" s="15">
        <f>$AB$5</f>
        <v>142844.26527314811</v>
      </c>
      <c r="DZ7" s="16">
        <f>$AQ$5</f>
        <v>20313.305429</v>
      </c>
      <c r="EA7" s="3">
        <f>$AD$5</f>
        <v>3405.3186104499991</v>
      </c>
      <c r="EB7" s="3">
        <f>$AE$5</f>
        <v>555.45152899999994</v>
      </c>
      <c r="EC7" s="3">
        <f>$AF$5</f>
        <v>97.15809999999999</v>
      </c>
      <c r="EE7" s="15">
        <f>$W$5</f>
        <v>2097544374.8898816</v>
      </c>
      <c r="EF7" s="15">
        <f>$X$5</f>
        <v>303558648.76512277</v>
      </c>
      <c r="EG7" s="15">
        <f>$Y$5</f>
        <v>44145864.468377627</v>
      </c>
      <c r="EH7" s="15">
        <f>$Z$5</f>
        <v>6462674.8574751206</v>
      </c>
      <c r="EI7" s="15">
        <f>$AA$5</f>
        <v>954735.54285351117</v>
      </c>
      <c r="EJ7" s="15">
        <f>$AB$5</f>
        <v>142844.26527314811</v>
      </c>
      <c r="EK7" s="15">
        <f>$AC$5</f>
        <v>21762.362107321693</v>
      </c>
      <c r="EL7" s="16">
        <f>$AQ$5</f>
        <v>20313.305429</v>
      </c>
      <c r="EM7" s="3">
        <f>$AE$5</f>
        <v>555.45152899999994</v>
      </c>
      <c r="EN7" s="3">
        <f>$AF$5</f>
        <v>97.15809999999999</v>
      </c>
      <c r="EP7" s="15">
        <f>$W$5</f>
        <v>2097544374.8898816</v>
      </c>
      <c r="EQ7" s="15">
        <f>$X$5</f>
        <v>303558648.76512277</v>
      </c>
      <c r="ER7" s="15">
        <f>$Y$5</f>
        <v>44145864.468377627</v>
      </c>
      <c r="ES7" s="15">
        <f>$Z$5</f>
        <v>6462674.8574751206</v>
      </c>
      <c r="ET7" s="15">
        <f>$AA$5</f>
        <v>954735.54285351117</v>
      </c>
      <c r="EU7" s="15">
        <f>$AB$5</f>
        <v>142844.26527314811</v>
      </c>
      <c r="EV7" s="15">
        <f>$AC$5</f>
        <v>21762.362107321693</v>
      </c>
      <c r="EW7" s="3">
        <f>$AD$5</f>
        <v>3405.3186104499991</v>
      </c>
      <c r="EX7" s="16">
        <f>$AQ$5</f>
        <v>20313.305429</v>
      </c>
      <c r="EY7" s="3">
        <f>$AF$5</f>
        <v>97.15809999999999</v>
      </c>
      <c r="FA7" s="15">
        <f>$W$5</f>
        <v>2097544374.8898816</v>
      </c>
      <c r="FB7" s="15">
        <f>$X$5</f>
        <v>303558648.76512277</v>
      </c>
      <c r="FC7" s="15">
        <f>$Y$5</f>
        <v>44145864.468377627</v>
      </c>
      <c r="FD7" s="15">
        <f>$Z$5</f>
        <v>6462674.8574751206</v>
      </c>
      <c r="FE7" s="15">
        <f>$AA$5</f>
        <v>954735.54285351117</v>
      </c>
      <c r="FF7" s="15">
        <f>$AB$5</f>
        <v>142844.26527314811</v>
      </c>
      <c r="FG7" s="15">
        <f>$AC$5</f>
        <v>21762.362107321693</v>
      </c>
      <c r="FH7" s="3">
        <f>$AD$5</f>
        <v>3405.3186104499991</v>
      </c>
      <c r="FI7" s="3">
        <f>$AE$5</f>
        <v>555.45152899999994</v>
      </c>
      <c r="FJ7" s="16">
        <f>$AQ$5</f>
        <v>20313.305429</v>
      </c>
      <c r="GS7" s="3" t="e">
        <f t="shared" si="27"/>
        <v>#VALUE!</v>
      </c>
      <c r="GT7" s="3" t="e">
        <f t="shared" si="28"/>
        <v>#VALUE!</v>
      </c>
      <c r="GU7" s="3" t="e">
        <f t="shared" si="29"/>
        <v>#VALUE!</v>
      </c>
      <c r="GV7" s="3" t="e">
        <f t="shared" si="30"/>
        <v>#VALUE!</v>
      </c>
      <c r="GW7" s="3">
        <f t="shared" si="31"/>
        <v>782.6938774130191</v>
      </c>
      <c r="GX7" s="3">
        <f t="shared" si="32"/>
        <v>851.46800988925463</v>
      </c>
      <c r="GY7" s="3">
        <f t="shared" si="33"/>
        <v>979.78999677715296</v>
      </c>
      <c r="GZ7" s="3">
        <f t="shared" si="34"/>
        <v>643.40514142843392</v>
      </c>
      <c r="HA7" s="3">
        <f t="shared" si="35"/>
        <v>645.15578158333392</v>
      </c>
      <c r="HB7" s="3">
        <f t="shared" si="36"/>
        <v>782.6938777777774</v>
      </c>
      <c r="HD7" s="17">
        <f>$D$7</f>
        <v>1.07</v>
      </c>
      <c r="HE7" s="23">
        <f t="shared" si="37"/>
        <v>0.98278379296785878</v>
      </c>
      <c r="HF7" s="23">
        <f t="shared" si="37"/>
        <v>0.98255338645496992</v>
      </c>
      <c r="HG7" s="23">
        <f t="shared" si="37"/>
        <v>0.97778492226106906</v>
      </c>
      <c r="HH7" s="23">
        <f t="shared" si="37"/>
        <v>0.99196059258021874</v>
      </c>
      <c r="HI7" s="23">
        <f t="shared" si="37"/>
        <v>0.99999999999930766</v>
      </c>
      <c r="HJ7" s="23" t="e">
        <f t="shared" si="37"/>
        <v>#VALUE!</v>
      </c>
      <c r="HK7" s="23" t="e">
        <f t="shared" si="37"/>
        <v>#VALUE!</v>
      </c>
      <c r="HL7" s="23" t="e">
        <f t="shared" si="37"/>
        <v>#VALUE!</v>
      </c>
      <c r="HM7" s="23" t="e">
        <f t="shared" si="37"/>
        <v>#VALUE!</v>
      </c>
      <c r="HO7" s="17">
        <f>$D$7</f>
        <v>1.07</v>
      </c>
      <c r="HP7" s="24" t="e">
        <f t="shared" si="38"/>
        <v>#VALUE!</v>
      </c>
      <c r="HQ7" s="24" t="e">
        <f t="shared" si="39"/>
        <v>#VALUE!</v>
      </c>
      <c r="HR7" s="24" t="e">
        <f t="shared" si="40"/>
        <v>#VALUE!</v>
      </c>
      <c r="HS7" s="24" t="e">
        <f t="shared" si="41"/>
        <v>#VALUE!</v>
      </c>
      <c r="HT7" s="24" t="e">
        <f t="shared" si="42"/>
        <v>#VALUE!</v>
      </c>
      <c r="HU7" s="24" t="e">
        <f t="shared" si="43"/>
        <v>#VALUE!</v>
      </c>
      <c r="HV7" s="24" t="e">
        <f t="shared" si="44"/>
        <v>#VALUE!</v>
      </c>
      <c r="HW7" s="24" t="e">
        <f t="shared" si="45"/>
        <v>#VALUE!</v>
      </c>
      <c r="HX7" s="24" t="e">
        <f t="shared" si="46"/>
        <v>#VALUE!</v>
      </c>
      <c r="HZ7" s="17">
        <f>$D$7</f>
        <v>1.07</v>
      </c>
      <c r="IA7" s="24" t="e">
        <f t="shared" si="47"/>
        <v>#VALUE!</v>
      </c>
      <c r="IB7" s="24" t="e">
        <f t="shared" si="47"/>
        <v>#VALUE!</v>
      </c>
      <c r="IC7" s="24" t="e">
        <f t="shared" si="47"/>
        <v>#VALUE!</v>
      </c>
      <c r="ID7" s="24" t="e">
        <f t="shared" si="47"/>
        <v>#VALUE!</v>
      </c>
      <c r="IE7" s="24" t="e">
        <f t="shared" si="47"/>
        <v>#VALUE!</v>
      </c>
      <c r="IF7" s="24" t="e">
        <f t="shared" si="47"/>
        <v>#VALUE!</v>
      </c>
      <c r="IG7" s="24" t="e">
        <f t="shared" si="47"/>
        <v>#VALUE!</v>
      </c>
      <c r="IH7" s="24" t="e">
        <f t="shared" si="47"/>
        <v>#VALUE!</v>
      </c>
      <c r="II7" s="24" t="e">
        <f t="shared" si="47"/>
        <v>#VALUE!</v>
      </c>
      <c r="IK7" s="17">
        <f>$D$7</f>
        <v>1.07</v>
      </c>
      <c r="IL7" s="24" t="e">
        <f t="shared" si="48"/>
        <v>#VALUE!</v>
      </c>
      <c r="IM7" s="24" t="e">
        <f t="shared" si="49"/>
        <v>#VALUE!</v>
      </c>
      <c r="IN7" s="24" t="e">
        <f t="shared" si="49"/>
        <v>#VALUE!</v>
      </c>
      <c r="IO7" s="24" t="e">
        <f t="shared" si="49"/>
        <v>#VALUE!</v>
      </c>
      <c r="IP7" s="24" t="e">
        <f t="shared" si="49"/>
        <v>#VALUE!</v>
      </c>
      <c r="IQ7" s="24" t="e">
        <f t="shared" si="49"/>
        <v>#VALUE!</v>
      </c>
      <c r="IR7" s="24" t="e">
        <f t="shared" si="49"/>
        <v>#VALUE!</v>
      </c>
      <c r="IS7" s="24" t="e">
        <f t="shared" si="49"/>
        <v>#VALUE!</v>
      </c>
      <c r="IT7" s="24" t="e">
        <f t="shared" si="49"/>
        <v>#VALUE!</v>
      </c>
      <c r="IV7" s="17">
        <f>$D$7</f>
        <v>1.07</v>
      </c>
      <c r="IW7" s="24">
        <f t="shared" si="50"/>
        <v>0</v>
      </c>
      <c r="IX7" s="24">
        <f t="shared" si="51"/>
        <v>0</v>
      </c>
      <c r="IY7" s="24">
        <f t="shared" si="51"/>
        <v>0</v>
      </c>
      <c r="IZ7" s="24">
        <f t="shared" si="51"/>
        <v>0</v>
      </c>
      <c r="JA7" s="24">
        <f t="shared" si="51"/>
        <v>0</v>
      </c>
      <c r="JB7" s="24">
        <f t="shared" si="51"/>
        <v>0</v>
      </c>
      <c r="JC7" s="24">
        <f t="shared" si="51"/>
        <v>0</v>
      </c>
      <c r="JD7" s="24">
        <f t="shared" si="51"/>
        <v>0</v>
      </c>
      <c r="JE7" s="24">
        <f t="shared" si="51"/>
        <v>0</v>
      </c>
    </row>
    <row r="8" spans="1:265">
      <c r="A8" s="15"/>
      <c r="B8" s="3">
        <f>B7+1</f>
        <v>3</v>
      </c>
      <c r="C8" s="3">
        <f>'MODELO DE 6o. GRADO'!C8</f>
        <v>2.31</v>
      </c>
      <c r="D8" s="4">
        <f>'MODELO DE 6o. GRADO'!D8</f>
        <v>2.31</v>
      </c>
      <c r="E8" s="20">
        <f>'MODELO DE 6o. GRADO'!E8</f>
        <v>151.72</v>
      </c>
      <c r="F8" s="20">
        <f t="shared" si="12"/>
        <v>166.83944331141453</v>
      </c>
      <c r="G8" s="20">
        <f t="shared" si="13"/>
        <v>160.40073190523131</v>
      </c>
      <c r="H8" s="20">
        <f t="shared" si="14"/>
        <v>154.22060283382649</v>
      </c>
      <c r="I8" s="20">
        <f t="shared" si="15"/>
        <v>153.6047452278205</v>
      </c>
      <c r="J8" s="20">
        <f t="shared" si="16"/>
        <v>151.71999999975034</v>
      </c>
      <c r="K8" s="20" t="e">
        <f t="shared" si="17"/>
        <v>#VALUE!</v>
      </c>
      <c r="L8" s="20" t="e">
        <f t="shared" si="18"/>
        <v>#VALUE!</v>
      </c>
      <c r="M8" s="20" t="e">
        <f t="shared" si="19"/>
        <v>#VALUE!</v>
      </c>
      <c r="N8" s="20" t="e">
        <f t="shared" si="20"/>
        <v>#VALUE!</v>
      </c>
      <c r="P8" s="21">
        <f t="shared" si="21"/>
        <v>3507645.0403961972</v>
      </c>
      <c r="Q8" s="21">
        <f t="shared" si="21"/>
        <v>1518461.0564485702</v>
      </c>
      <c r="R8" s="21">
        <f t="shared" si="21"/>
        <v>657342.44867903471</v>
      </c>
      <c r="S8" s="21">
        <f t="shared" si="21"/>
        <v>284563.83059698477</v>
      </c>
      <c r="T8" s="21">
        <f t="shared" si="21"/>
        <v>123187.80545324013</v>
      </c>
      <c r="U8" s="21">
        <f t="shared" si="21"/>
        <v>53328.054308761966</v>
      </c>
      <c r="V8" s="21">
        <f t="shared" si="21"/>
        <v>23085.737796000853</v>
      </c>
      <c r="W8" s="21">
        <f t="shared" si="21"/>
        <v>9993.8258857146539</v>
      </c>
      <c r="X8" s="21">
        <f t="shared" si="21"/>
        <v>4326.3315522574258</v>
      </c>
      <c r="Y8" s="21">
        <f t="shared" si="21"/>
        <v>1872.8708018430416</v>
      </c>
      <c r="Z8" s="21">
        <f t="shared" si="22"/>
        <v>810.76658088443355</v>
      </c>
      <c r="AA8" s="21">
        <f t="shared" si="22"/>
        <v>350.98120384607518</v>
      </c>
      <c r="AB8" s="21">
        <f t="shared" si="22"/>
        <v>151.93991508488099</v>
      </c>
      <c r="AC8" s="21">
        <f t="shared" si="22"/>
        <v>65.774855015100002</v>
      </c>
      <c r="AD8" s="21">
        <f t="shared" si="22"/>
        <v>28.473963210000001</v>
      </c>
      <c r="AE8" s="21">
        <f t="shared" si="22"/>
        <v>12.326391000000001</v>
      </c>
      <c r="AF8" s="21">
        <f t="shared" si="22"/>
        <v>5.3361000000000001</v>
      </c>
      <c r="AG8" s="21">
        <f t="shared" si="23"/>
        <v>2.31</v>
      </c>
      <c r="AH8" s="21">
        <f t="shared" si="24"/>
        <v>1</v>
      </c>
      <c r="AI8" s="22"/>
      <c r="AJ8" s="3">
        <f t="shared" si="25"/>
        <v>284151.95805562625</v>
      </c>
      <c r="AK8" s="3">
        <f t="shared" si="25"/>
        <v>123009.50565178625</v>
      </c>
      <c r="AL8" s="3">
        <f t="shared" si="25"/>
        <v>53250.868247526523</v>
      </c>
      <c r="AM8" s="3">
        <f t="shared" si="25"/>
        <v>23052.323916678146</v>
      </c>
      <c r="AN8" s="3">
        <f t="shared" si="25"/>
        <v>9979.3610028909716</v>
      </c>
      <c r="AO8" s="3">
        <f t="shared" si="25"/>
        <v>4320.0696982212003</v>
      </c>
      <c r="AP8" s="3">
        <f t="shared" si="25"/>
        <v>1870.1600425200002</v>
      </c>
      <c r="AQ8" s="3">
        <f t="shared" si="25"/>
        <v>809.59309199999996</v>
      </c>
      <c r="AR8" s="3">
        <f t="shared" si="25"/>
        <v>350.47320000000002</v>
      </c>
      <c r="AS8" s="3">
        <f t="shared" si="26"/>
        <v>151.72</v>
      </c>
      <c r="AU8" s="15">
        <f>$V$5</f>
        <v>14546172250.045389</v>
      </c>
      <c r="AV8" s="15">
        <f>$W$5</f>
        <v>2097544374.8898816</v>
      </c>
      <c r="AW8" s="15">
        <f>$X$5</f>
        <v>303558648.76512277</v>
      </c>
      <c r="AX8" s="15">
        <f>$Y$5</f>
        <v>44145864.468377627</v>
      </c>
      <c r="AY8" s="15">
        <f>$Z$5</f>
        <v>6462674.8574751206</v>
      </c>
      <c r="AZ8" s="15">
        <f>$AA$5</f>
        <v>954735.54285351117</v>
      </c>
      <c r="BA8" s="15">
        <f>$AB$5</f>
        <v>142844.26527314811</v>
      </c>
      <c r="BB8" s="15">
        <f>$AC$5</f>
        <v>21762.362107321693</v>
      </c>
      <c r="BC8" s="15">
        <f>$AD$5</f>
        <v>3405.3186104499991</v>
      </c>
      <c r="BD8" s="15">
        <f>$AE$5</f>
        <v>555.45152899999994</v>
      </c>
      <c r="BF8" s="16">
        <f>$AP$5</f>
        <v>119515.45627782997</v>
      </c>
      <c r="BG8" s="15">
        <f>$W$5</f>
        <v>2097544374.8898816</v>
      </c>
      <c r="BH8" s="15">
        <f>$X$5</f>
        <v>303558648.76512277</v>
      </c>
      <c r="BI8" s="15">
        <f>$Y$5</f>
        <v>44145864.468377627</v>
      </c>
      <c r="BJ8" s="15">
        <f>$Z$5</f>
        <v>6462674.8574751206</v>
      </c>
      <c r="BK8" s="15">
        <f>$AA$5</f>
        <v>954735.54285351117</v>
      </c>
      <c r="BL8" s="15">
        <f>$AB$5</f>
        <v>142844.26527314811</v>
      </c>
      <c r="BM8" s="15">
        <f>$AC$5</f>
        <v>21762.362107321693</v>
      </c>
      <c r="BN8" s="15">
        <f>$AD$5</f>
        <v>3405.3186104499991</v>
      </c>
      <c r="BO8" s="15">
        <f>$AE$5</f>
        <v>555.45152899999994</v>
      </c>
      <c r="BQ8" s="15">
        <f>$V$5</f>
        <v>14546172250.045389</v>
      </c>
      <c r="BR8" s="16">
        <f>$AP$5</f>
        <v>119515.45627782997</v>
      </c>
      <c r="BS8" s="15">
        <f>$X$5</f>
        <v>303558648.76512277</v>
      </c>
      <c r="BT8" s="15">
        <f>$Y$5</f>
        <v>44145864.468377627</v>
      </c>
      <c r="BU8" s="15">
        <f>$Z$5</f>
        <v>6462674.8574751206</v>
      </c>
      <c r="BV8" s="15">
        <f>$AA$5</f>
        <v>954735.54285351117</v>
      </c>
      <c r="BW8" s="15">
        <f>$AB$5</f>
        <v>142844.26527314811</v>
      </c>
      <c r="BX8" s="15">
        <f>$AC$5</f>
        <v>21762.362107321693</v>
      </c>
      <c r="BY8" s="15">
        <f>$AD$5</f>
        <v>3405.3186104499991</v>
      </c>
      <c r="BZ8" s="15">
        <f>$AE$5</f>
        <v>555.45152899999994</v>
      </c>
      <c r="CB8" s="15">
        <f>$V$5</f>
        <v>14546172250.045389</v>
      </c>
      <c r="CC8" s="15">
        <f>$W$5</f>
        <v>2097544374.8898816</v>
      </c>
      <c r="CD8" s="16">
        <f>$AP$5</f>
        <v>119515.45627782997</v>
      </c>
      <c r="CE8" s="15">
        <f>$Y$5</f>
        <v>44145864.468377627</v>
      </c>
      <c r="CF8" s="15">
        <f>$Z$5</f>
        <v>6462674.8574751206</v>
      </c>
      <c r="CG8" s="15">
        <f>$AA$5</f>
        <v>954735.54285351117</v>
      </c>
      <c r="CH8" s="15">
        <f>$AB$5</f>
        <v>142844.26527314811</v>
      </c>
      <c r="CI8" s="15">
        <f>$AC$5</f>
        <v>21762.362107321693</v>
      </c>
      <c r="CJ8" s="15">
        <f>$AD$5</f>
        <v>3405.3186104499991</v>
      </c>
      <c r="CK8" s="15">
        <f>$AE$5</f>
        <v>555.45152899999994</v>
      </c>
      <c r="CM8" s="15">
        <f>$V$5</f>
        <v>14546172250.045389</v>
      </c>
      <c r="CN8" s="15">
        <f>$W$5</f>
        <v>2097544374.8898816</v>
      </c>
      <c r="CO8" s="15">
        <f>$X$5</f>
        <v>303558648.76512277</v>
      </c>
      <c r="CP8" s="16">
        <f>$AP$5</f>
        <v>119515.45627782997</v>
      </c>
      <c r="CQ8" s="15">
        <f>$Z$5</f>
        <v>6462674.8574751206</v>
      </c>
      <c r="CR8" s="15">
        <f>$AA$5</f>
        <v>954735.54285351117</v>
      </c>
      <c r="CS8" s="15">
        <f>$AB$5</f>
        <v>142844.26527314811</v>
      </c>
      <c r="CT8" s="15">
        <f>$AC$5</f>
        <v>21762.362107321693</v>
      </c>
      <c r="CU8" s="15">
        <f>$AD$5</f>
        <v>3405.3186104499991</v>
      </c>
      <c r="CV8" s="15">
        <f>$AE$5</f>
        <v>555.45152899999994</v>
      </c>
      <c r="CX8" s="15">
        <f>$V$5</f>
        <v>14546172250.045389</v>
      </c>
      <c r="CY8" s="15">
        <f>$W$5</f>
        <v>2097544374.8898816</v>
      </c>
      <c r="CZ8" s="15">
        <f>$X$5</f>
        <v>303558648.76512277</v>
      </c>
      <c r="DA8" s="15">
        <f>$Y$5</f>
        <v>44145864.468377627</v>
      </c>
      <c r="DB8" s="16">
        <f>$AP$5</f>
        <v>119515.45627782997</v>
      </c>
      <c r="DC8" s="15">
        <f>$AA$5</f>
        <v>954735.54285351117</v>
      </c>
      <c r="DD8" s="15">
        <f>$AB$5</f>
        <v>142844.26527314811</v>
      </c>
      <c r="DE8" s="15">
        <f>$AC$5</f>
        <v>21762.362107321693</v>
      </c>
      <c r="DF8" s="15">
        <f>$AD$5</f>
        <v>3405.3186104499991</v>
      </c>
      <c r="DG8" s="15">
        <f>$AE$5</f>
        <v>555.45152899999994</v>
      </c>
      <c r="DI8" s="15">
        <f>$V$5</f>
        <v>14546172250.045389</v>
      </c>
      <c r="DJ8" s="15">
        <f>$W$5</f>
        <v>2097544374.8898816</v>
      </c>
      <c r="DK8" s="15">
        <f>$X$5</f>
        <v>303558648.76512277</v>
      </c>
      <c r="DL8" s="15">
        <f>$Y$5</f>
        <v>44145864.468377627</v>
      </c>
      <c r="DM8" s="15">
        <f>$Z$5</f>
        <v>6462674.8574751206</v>
      </c>
      <c r="DN8" s="16">
        <f>$AP$5</f>
        <v>119515.45627782997</v>
      </c>
      <c r="DO8" s="15">
        <f>$AB$5</f>
        <v>142844.26527314811</v>
      </c>
      <c r="DP8" s="15">
        <f>$AC$5</f>
        <v>21762.362107321693</v>
      </c>
      <c r="DQ8" s="15">
        <f>$AD$5</f>
        <v>3405.3186104499991</v>
      </c>
      <c r="DR8" s="15">
        <f>$AE$5</f>
        <v>555.45152899999994</v>
      </c>
      <c r="DS8" s="15"/>
      <c r="DT8" s="15">
        <f>$V$5</f>
        <v>14546172250.045389</v>
      </c>
      <c r="DU8" s="15">
        <f>$W$5</f>
        <v>2097544374.8898816</v>
      </c>
      <c r="DV8" s="15">
        <f>$X$5</f>
        <v>303558648.76512277</v>
      </c>
      <c r="DW8" s="15">
        <f>$Y$5</f>
        <v>44145864.468377627</v>
      </c>
      <c r="DX8" s="15">
        <f>$Z$5</f>
        <v>6462674.8574751206</v>
      </c>
      <c r="DY8" s="15">
        <f>$AA$5</f>
        <v>954735.54285351117</v>
      </c>
      <c r="DZ8" s="16">
        <f>$AP$5</f>
        <v>119515.45627782997</v>
      </c>
      <c r="EA8" s="15">
        <f>$AC$5</f>
        <v>21762.362107321693</v>
      </c>
      <c r="EB8" s="15">
        <f>$AD$5</f>
        <v>3405.3186104499991</v>
      </c>
      <c r="EC8" s="15">
        <f>$AE$5</f>
        <v>555.45152899999994</v>
      </c>
      <c r="EE8" s="15">
        <f>$V$5</f>
        <v>14546172250.045389</v>
      </c>
      <c r="EF8" s="15">
        <f>$W$5</f>
        <v>2097544374.8898816</v>
      </c>
      <c r="EG8" s="15">
        <f>$X$5</f>
        <v>303558648.76512277</v>
      </c>
      <c r="EH8" s="15">
        <f>$Y$5</f>
        <v>44145864.468377627</v>
      </c>
      <c r="EI8" s="15">
        <f>$Z$5</f>
        <v>6462674.8574751206</v>
      </c>
      <c r="EJ8" s="15">
        <f>$AA$5</f>
        <v>954735.54285351117</v>
      </c>
      <c r="EK8" s="15">
        <f>$AB$5</f>
        <v>142844.26527314811</v>
      </c>
      <c r="EL8" s="16">
        <f>$AP$5</f>
        <v>119515.45627782997</v>
      </c>
      <c r="EM8" s="15">
        <f>$AD$5</f>
        <v>3405.3186104499991</v>
      </c>
      <c r="EN8" s="15">
        <f>$AE$5</f>
        <v>555.45152899999994</v>
      </c>
      <c r="EP8" s="15">
        <f>$V$5</f>
        <v>14546172250.045389</v>
      </c>
      <c r="EQ8" s="15">
        <f>$W$5</f>
        <v>2097544374.8898816</v>
      </c>
      <c r="ER8" s="15">
        <f>$X$5</f>
        <v>303558648.76512277</v>
      </c>
      <c r="ES8" s="15">
        <f>$Y$5</f>
        <v>44145864.468377627</v>
      </c>
      <c r="ET8" s="15">
        <f>$Z$5</f>
        <v>6462674.8574751206</v>
      </c>
      <c r="EU8" s="15">
        <f>$AA$5</f>
        <v>954735.54285351117</v>
      </c>
      <c r="EV8" s="15">
        <f>$AB$5</f>
        <v>142844.26527314811</v>
      </c>
      <c r="EW8" s="15">
        <f>$AC$5</f>
        <v>21762.362107321693</v>
      </c>
      <c r="EX8" s="16">
        <f>$AP$5</f>
        <v>119515.45627782997</v>
      </c>
      <c r="EY8" s="15">
        <f>$AE$5</f>
        <v>555.45152899999994</v>
      </c>
      <c r="FA8" s="15">
        <f>$V$5</f>
        <v>14546172250.045389</v>
      </c>
      <c r="FB8" s="15">
        <f>$W$5</f>
        <v>2097544374.8898816</v>
      </c>
      <c r="FC8" s="15">
        <f>$X$5</f>
        <v>303558648.76512277</v>
      </c>
      <c r="FD8" s="15">
        <f>$Y$5</f>
        <v>44145864.468377627</v>
      </c>
      <c r="FE8" s="15">
        <f>$Z$5</f>
        <v>6462674.8574751206</v>
      </c>
      <c r="FF8" s="15">
        <f>$AA$5</f>
        <v>954735.54285351117</v>
      </c>
      <c r="FG8" s="15">
        <f>$AB$5</f>
        <v>142844.26527314811</v>
      </c>
      <c r="FH8" s="15">
        <f>$AC$5</f>
        <v>21762.362107321693</v>
      </c>
      <c r="FI8" s="15">
        <f>$AD$5</f>
        <v>3405.3186104499991</v>
      </c>
      <c r="FJ8" s="16">
        <f>$AP$5</f>
        <v>119515.45627782997</v>
      </c>
      <c r="GS8" s="3" t="e">
        <f t="shared" si="27"/>
        <v>#VALUE!</v>
      </c>
      <c r="GT8" s="3" t="e">
        <f t="shared" si="28"/>
        <v>#VALUE!</v>
      </c>
      <c r="GU8" s="3" t="e">
        <f t="shared" si="29"/>
        <v>#VALUE!</v>
      </c>
      <c r="GV8" s="3" t="e">
        <f t="shared" si="30"/>
        <v>#VALUE!</v>
      </c>
      <c r="GW8" s="3">
        <f t="shared" si="31"/>
        <v>672.19204412473175</v>
      </c>
      <c r="GX8" s="3">
        <f t="shared" si="32"/>
        <v>578.01398647476447</v>
      </c>
      <c r="GY8" s="3">
        <f t="shared" si="33"/>
        <v>548.78046670004471</v>
      </c>
      <c r="GZ8" s="3">
        <f t="shared" si="34"/>
        <v>297.42226579568762</v>
      </c>
      <c r="HA8" s="3">
        <f t="shared" si="35"/>
        <v>116.7960766503075</v>
      </c>
      <c r="HB8" s="3">
        <f t="shared" si="36"/>
        <v>672.19204444444347</v>
      </c>
      <c r="HD8" s="17">
        <f>$D$8</f>
        <v>2.31</v>
      </c>
      <c r="HE8" s="23">
        <f t="shared" si="37"/>
        <v>0.90034640580401704</v>
      </c>
      <c r="HF8" s="23">
        <f t="shared" si="37"/>
        <v>0.942784524748014</v>
      </c>
      <c r="HG8" s="23">
        <f t="shared" si="37"/>
        <v>0.98351830454899491</v>
      </c>
      <c r="HH8" s="23">
        <f t="shared" si="37"/>
        <v>0.98757747674782159</v>
      </c>
      <c r="HI8" s="23">
        <f t="shared" si="37"/>
        <v>0.99999999999835454</v>
      </c>
      <c r="HJ8" s="23" t="e">
        <f t="shared" si="37"/>
        <v>#VALUE!</v>
      </c>
      <c r="HK8" s="23" t="e">
        <f t="shared" si="37"/>
        <v>#VALUE!</v>
      </c>
      <c r="HL8" s="23" t="e">
        <f t="shared" si="37"/>
        <v>#VALUE!</v>
      </c>
      <c r="HM8" s="23" t="e">
        <f t="shared" si="37"/>
        <v>#VALUE!</v>
      </c>
      <c r="HO8" s="17">
        <f>$D$8</f>
        <v>2.31</v>
      </c>
      <c r="HP8" s="24" t="e">
        <f t="shared" si="38"/>
        <v>#VALUE!</v>
      </c>
      <c r="HQ8" s="24" t="e">
        <f t="shared" si="39"/>
        <v>#VALUE!</v>
      </c>
      <c r="HR8" s="24" t="e">
        <f t="shared" si="40"/>
        <v>#VALUE!</v>
      </c>
      <c r="HS8" s="24" t="e">
        <f t="shared" si="41"/>
        <v>#VALUE!</v>
      </c>
      <c r="HT8" s="24" t="e">
        <f t="shared" si="42"/>
        <v>#VALUE!</v>
      </c>
      <c r="HU8" s="24" t="e">
        <f t="shared" si="43"/>
        <v>#VALUE!</v>
      </c>
      <c r="HV8" s="24" t="e">
        <f t="shared" si="44"/>
        <v>#VALUE!</v>
      </c>
      <c r="HW8" s="24" t="e">
        <f t="shared" si="45"/>
        <v>#VALUE!</v>
      </c>
      <c r="HX8" s="24" t="e">
        <f t="shared" si="46"/>
        <v>#VALUE!</v>
      </c>
      <c r="HZ8" s="17">
        <f>$D$8</f>
        <v>2.31</v>
      </c>
      <c r="IA8" s="24" t="e">
        <f t="shared" si="47"/>
        <v>#VALUE!</v>
      </c>
      <c r="IB8" s="24" t="e">
        <f t="shared" si="47"/>
        <v>#VALUE!</v>
      </c>
      <c r="IC8" s="24" t="e">
        <f t="shared" si="47"/>
        <v>#VALUE!</v>
      </c>
      <c r="ID8" s="24" t="e">
        <f t="shared" si="47"/>
        <v>#VALUE!</v>
      </c>
      <c r="IE8" s="24" t="e">
        <f t="shared" si="47"/>
        <v>#VALUE!</v>
      </c>
      <c r="IF8" s="24" t="e">
        <f t="shared" si="47"/>
        <v>#VALUE!</v>
      </c>
      <c r="IG8" s="24" t="e">
        <f t="shared" si="47"/>
        <v>#VALUE!</v>
      </c>
      <c r="IH8" s="24" t="e">
        <f t="shared" si="47"/>
        <v>#VALUE!</v>
      </c>
      <c r="II8" s="24" t="e">
        <f t="shared" si="47"/>
        <v>#VALUE!</v>
      </c>
      <c r="IK8" s="17">
        <f>$D$8</f>
        <v>2.31</v>
      </c>
      <c r="IL8" s="24" t="e">
        <f t="shared" si="48"/>
        <v>#VALUE!</v>
      </c>
      <c r="IM8" s="24" t="e">
        <f t="shared" si="49"/>
        <v>#VALUE!</v>
      </c>
      <c r="IN8" s="24" t="e">
        <f t="shared" si="49"/>
        <v>#VALUE!</v>
      </c>
      <c r="IO8" s="24" t="e">
        <f t="shared" si="49"/>
        <v>#VALUE!</v>
      </c>
      <c r="IP8" s="24" t="e">
        <f t="shared" si="49"/>
        <v>#VALUE!</v>
      </c>
      <c r="IQ8" s="24" t="e">
        <f t="shared" si="49"/>
        <v>#VALUE!</v>
      </c>
      <c r="IR8" s="24" t="e">
        <f t="shared" si="49"/>
        <v>#VALUE!</v>
      </c>
      <c r="IS8" s="24" t="e">
        <f t="shared" si="49"/>
        <v>#VALUE!</v>
      </c>
      <c r="IT8" s="24" t="e">
        <f t="shared" si="49"/>
        <v>#VALUE!</v>
      </c>
      <c r="IV8" s="17">
        <f>$D$8</f>
        <v>2.31</v>
      </c>
      <c r="IW8" s="24">
        <f t="shared" si="50"/>
        <v>0</v>
      </c>
      <c r="IX8" s="24">
        <f t="shared" si="51"/>
        <v>0</v>
      </c>
      <c r="IY8" s="24">
        <f t="shared" si="51"/>
        <v>0</v>
      </c>
      <c r="IZ8" s="24">
        <f t="shared" si="51"/>
        <v>0</v>
      </c>
      <c r="JA8" s="24">
        <f t="shared" si="51"/>
        <v>0</v>
      </c>
      <c r="JB8" s="24">
        <f t="shared" si="51"/>
        <v>0</v>
      </c>
      <c r="JC8" s="24">
        <f t="shared" si="51"/>
        <v>0</v>
      </c>
      <c r="JD8" s="24">
        <f t="shared" si="51"/>
        <v>0</v>
      </c>
      <c r="JE8" s="24">
        <f t="shared" si="51"/>
        <v>0</v>
      </c>
    </row>
    <row r="9" spans="1:265">
      <c r="A9" s="15"/>
      <c r="B9" s="3">
        <f>B8+1</f>
        <v>4</v>
      </c>
      <c r="C9" s="3">
        <f>'MODELO DE 6o. GRADO'!C9</f>
        <v>3.71</v>
      </c>
      <c r="D9" s="4">
        <f>'MODELO DE 6o. GRADO'!D9</f>
        <v>3.71</v>
      </c>
      <c r="E9" s="20">
        <f>'MODELO DE 6o. GRADO'!E9</f>
        <v>176.49</v>
      </c>
      <c r="F9" s="20">
        <f t="shared" si="12"/>
        <v>183.31506512341417</v>
      </c>
      <c r="G9" s="20">
        <f t="shared" si="13"/>
        <v>174.92278113909148</v>
      </c>
      <c r="H9" s="20">
        <f t="shared" si="14"/>
        <v>176.92958785362381</v>
      </c>
      <c r="I9" s="20">
        <f t="shared" si="15"/>
        <v>175.00043482011779</v>
      </c>
      <c r="J9" s="20">
        <f t="shared" si="16"/>
        <v>176.48999999908489</v>
      </c>
      <c r="K9" s="20" t="e">
        <f t="shared" si="17"/>
        <v>#VALUE!</v>
      </c>
      <c r="L9" s="20" t="e">
        <f t="shared" si="18"/>
        <v>#VALUE!</v>
      </c>
      <c r="M9" s="20" t="e">
        <f t="shared" si="19"/>
        <v>#VALUE!</v>
      </c>
      <c r="N9" s="20" t="e">
        <f t="shared" si="20"/>
        <v>#VALUE!</v>
      </c>
      <c r="P9" s="21">
        <f t="shared" si="21"/>
        <v>17730883368.116096</v>
      </c>
      <c r="Q9" s="21">
        <f t="shared" si="21"/>
        <v>4779213845.8533955</v>
      </c>
      <c r="R9" s="21">
        <f t="shared" si="21"/>
        <v>1288197802.1168182</v>
      </c>
      <c r="S9" s="21">
        <f t="shared" si="21"/>
        <v>347223127.25520712</v>
      </c>
      <c r="T9" s="21">
        <f t="shared" si="21"/>
        <v>93591139.421888709</v>
      </c>
      <c r="U9" s="21">
        <f t="shared" si="21"/>
        <v>25226722.216142513</v>
      </c>
      <c r="V9" s="21">
        <f t="shared" si="21"/>
        <v>6799655.5838659061</v>
      </c>
      <c r="W9" s="21">
        <f t="shared" si="21"/>
        <v>1832791.2624975489</v>
      </c>
      <c r="X9" s="21">
        <f t="shared" si="21"/>
        <v>494013.81738478405</v>
      </c>
      <c r="Y9" s="21">
        <f t="shared" si="21"/>
        <v>133157.36317649166</v>
      </c>
      <c r="Z9" s="21">
        <f t="shared" si="22"/>
        <v>35891.472554310421</v>
      </c>
      <c r="AA9" s="21">
        <f t="shared" si="22"/>
        <v>9674.2513623478244</v>
      </c>
      <c r="AB9" s="21">
        <f t="shared" si="22"/>
        <v>2607.6149224657206</v>
      </c>
      <c r="AC9" s="21">
        <f t="shared" si="22"/>
        <v>702.86116508509997</v>
      </c>
      <c r="AD9" s="21">
        <f t="shared" si="22"/>
        <v>189.45044880999998</v>
      </c>
      <c r="AE9" s="21">
        <f t="shared" si="22"/>
        <v>51.064810999999999</v>
      </c>
      <c r="AF9" s="21">
        <f t="shared" si="22"/>
        <v>13.764099999999999</v>
      </c>
      <c r="AG9" s="21">
        <f t="shared" si="23"/>
        <v>3.71</v>
      </c>
      <c r="AH9" s="21">
        <f t="shared" si="24"/>
        <v>1</v>
      </c>
      <c r="AI9" s="22"/>
      <c r="AJ9" s="3">
        <f t="shared" si="25"/>
        <v>23500943.027019016</v>
      </c>
      <c r="AK9" s="3">
        <f t="shared" si="25"/>
        <v>6334485.9911102466</v>
      </c>
      <c r="AL9" s="3">
        <f t="shared" si="25"/>
        <v>1707408.6229407676</v>
      </c>
      <c r="AM9" s="3">
        <f t="shared" si="25"/>
        <v>460217.95766597503</v>
      </c>
      <c r="AN9" s="3">
        <f t="shared" si="25"/>
        <v>124047.96702586929</v>
      </c>
      <c r="AO9" s="3">
        <f t="shared" si="25"/>
        <v>33436.1097104769</v>
      </c>
      <c r="AP9" s="3">
        <f t="shared" si="25"/>
        <v>9012.4284933899999</v>
      </c>
      <c r="AQ9" s="3">
        <f t="shared" si="25"/>
        <v>2429.226009</v>
      </c>
      <c r="AR9" s="3">
        <f t="shared" si="25"/>
        <v>654.77790000000005</v>
      </c>
      <c r="AS9" s="3">
        <f t="shared" si="26"/>
        <v>176.49</v>
      </c>
      <c r="AU9" s="15">
        <f>$U$5</f>
        <v>101147616948.34987</v>
      </c>
      <c r="AV9" s="15">
        <f>$V$5</f>
        <v>14546172250.045389</v>
      </c>
      <c r="AW9" s="15">
        <f>$W$5</f>
        <v>2097544374.8898816</v>
      </c>
      <c r="AX9" s="15">
        <f>$X$5</f>
        <v>303558648.76512277</v>
      </c>
      <c r="AY9" s="15">
        <f>$Y$5</f>
        <v>44145864.468377627</v>
      </c>
      <c r="AZ9" s="15">
        <f>$Z$5</f>
        <v>6462674.8574751206</v>
      </c>
      <c r="BA9" s="15">
        <f>$AA$5</f>
        <v>954735.54285351117</v>
      </c>
      <c r="BB9" s="15">
        <f>$AB$5</f>
        <v>142844.26527314811</v>
      </c>
      <c r="BC9" s="15">
        <f>$AC$5</f>
        <v>21762.362107321693</v>
      </c>
      <c r="BD9" s="15">
        <f>$AD$5</f>
        <v>3405.3186104499991</v>
      </c>
      <c r="BF9" s="16">
        <f>$AO$5</f>
        <v>745265.18821155396</v>
      </c>
      <c r="BG9" s="15">
        <f>$V$5</f>
        <v>14546172250.045389</v>
      </c>
      <c r="BH9" s="15">
        <f>$W$5</f>
        <v>2097544374.8898816</v>
      </c>
      <c r="BI9" s="15">
        <f>$X$5</f>
        <v>303558648.76512277</v>
      </c>
      <c r="BJ9" s="15">
        <f>$Y$5</f>
        <v>44145864.468377627</v>
      </c>
      <c r="BK9" s="15">
        <f>$Z$5</f>
        <v>6462674.8574751206</v>
      </c>
      <c r="BL9" s="15">
        <f>$AA$5</f>
        <v>954735.54285351117</v>
      </c>
      <c r="BM9" s="15">
        <f>$AB$5</f>
        <v>142844.26527314811</v>
      </c>
      <c r="BN9" s="15">
        <f>$AC$5</f>
        <v>21762.362107321693</v>
      </c>
      <c r="BO9" s="15">
        <f>$AD$5</f>
        <v>3405.3186104499991</v>
      </c>
      <c r="BQ9" s="15">
        <f>$U$5</f>
        <v>101147616948.34987</v>
      </c>
      <c r="BR9" s="16">
        <f>$AO$5</f>
        <v>745265.18821155396</v>
      </c>
      <c r="BS9" s="15">
        <f>$W$5</f>
        <v>2097544374.8898816</v>
      </c>
      <c r="BT9" s="15">
        <f>$X$5</f>
        <v>303558648.76512277</v>
      </c>
      <c r="BU9" s="15">
        <f>$Y$5</f>
        <v>44145864.468377627</v>
      </c>
      <c r="BV9" s="15">
        <f>$Z$5</f>
        <v>6462674.8574751206</v>
      </c>
      <c r="BW9" s="15">
        <f>$AA$5</f>
        <v>954735.54285351117</v>
      </c>
      <c r="BX9" s="15">
        <f>$AB$5</f>
        <v>142844.26527314811</v>
      </c>
      <c r="BY9" s="15">
        <f>$AC$5</f>
        <v>21762.362107321693</v>
      </c>
      <c r="BZ9" s="15">
        <f>$AD$5</f>
        <v>3405.3186104499991</v>
      </c>
      <c r="CB9" s="15">
        <f>$U$5</f>
        <v>101147616948.34987</v>
      </c>
      <c r="CC9" s="15">
        <f>$V$5</f>
        <v>14546172250.045389</v>
      </c>
      <c r="CD9" s="16">
        <f>$AO$5</f>
        <v>745265.18821155396</v>
      </c>
      <c r="CE9" s="15">
        <f>$X$5</f>
        <v>303558648.76512277</v>
      </c>
      <c r="CF9" s="15">
        <f>$Y$5</f>
        <v>44145864.468377627</v>
      </c>
      <c r="CG9" s="15">
        <f>$Z$5</f>
        <v>6462674.8574751206</v>
      </c>
      <c r="CH9" s="15">
        <f>$AA$5</f>
        <v>954735.54285351117</v>
      </c>
      <c r="CI9" s="15">
        <f>$AB$5</f>
        <v>142844.26527314811</v>
      </c>
      <c r="CJ9" s="15">
        <f>$AC$5</f>
        <v>21762.362107321693</v>
      </c>
      <c r="CK9" s="15">
        <f>$AD$5</f>
        <v>3405.3186104499991</v>
      </c>
      <c r="CM9" s="15">
        <f>$U$5</f>
        <v>101147616948.34987</v>
      </c>
      <c r="CN9" s="15">
        <f>$V$5</f>
        <v>14546172250.045389</v>
      </c>
      <c r="CO9" s="15">
        <f>$W$5</f>
        <v>2097544374.8898816</v>
      </c>
      <c r="CP9" s="16">
        <f>$AO$5</f>
        <v>745265.18821155396</v>
      </c>
      <c r="CQ9" s="15">
        <f>$Y$5</f>
        <v>44145864.468377627</v>
      </c>
      <c r="CR9" s="15">
        <f>$Z$5</f>
        <v>6462674.8574751206</v>
      </c>
      <c r="CS9" s="15">
        <f>$AA$5</f>
        <v>954735.54285351117</v>
      </c>
      <c r="CT9" s="15">
        <f>$AB$5</f>
        <v>142844.26527314811</v>
      </c>
      <c r="CU9" s="15">
        <f>$AC$5</f>
        <v>21762.362107321693</v>
      </c>
      <c r="CV9" s="15">
        <f>$AD$5</f>
        <v>3405.3186104499991</v>
      </c>
      <c r="CX9" s="15">
        <f>$U$5</f>
        <v>101147616948.34987</v>
      </c>
      <c r="CY9" s="15">
        <f>$V$5</f>
        <v>14546172250.045389</v>
      </c>
      <c r="CZ9" s="15">
        <f>$W$5</f>
        <v>2097544374.8898816</v>
      </c>
      <c r="DA9" s="15">
        <f>$X$5</f>
        <v>303558648.76512277</v>
      </c>
      <c r="DB9" s="16">
        <f>$AO$5</f>
        <v>745265.18821155396</v>
      </c>
      <c r="DC9" s="15">
        <f>$Z$5</f>
        <v>6462674.8574751206</v>
      </c>
      <c r="DD9" s="15">
        <f>$AA$5</f>
        <v>954735.54285351117</v>
      </c>
      <c r="DE9" s="15">
        <f>$AB$5</f>
        <v>142844.26527314811</v>
      </c>
      <c r="DF9" s="15">
        <f>$AC$5</f>
        <v>21762.362107321693</v>
      </c>
      <c r="DG9" s="15">
        <f>$AD$5</f>
        <v>3405.3186104499991</v>
      </c>
      <c r="DI9" s="15">
        <f>$U$5</f>
        <v>101147616948.34987</v>
      </c>
      <c r="DJ9" s="15">
        <f>$V$5</f>
        <v>14546172250.045389</v>
      </c>
      <c r="DK9" s="15">
        <f>$W$5</f>
        <v>2097544374.8898816</v>
      </c>
      <c r="DL9" s="15">
        <f>$X$5</f>
        <v>303558648.76512277</v>
      </c>
      <c r="DM9" s="15">
        <f>$Y$5</f>
        <v>44145864.468377627</v>
      </c>
      <c r="DN9" s="16">
        <f>$AO$5</f>
        <v>745265.18821155396</v>
      </c>
      <c r="DO9" s="15">
        <f>$AA$5</f>
        <v>954735.54285351117</v>
      </c>
      <c r="DP9" s="15">
        <f>$AB$5</f>
        <v>142844.26527314811</v>
      </c>
      <c r="DQ9" s="15">
        <f>$AC$5</f>
        <v>21762.362107321693</v>
      </c>
      <c r="DR9" s="15">
        <f>$AD$5</f>
        <v>3405.3186104499991</v>
      </c>
      <c r="DS9" s="15"/>
      <c r="DT9" s="15">
        <f>$U$5</f>
        <v>101147616948.34987</v>
      </c>
      <c r="DU9" s="15">
        <f>$V$5</f>
        <v>14546172250.045389</v>
      </c>
      <c r="DV9" s="15">
        <f>$W$5</f>
        <v>2097544374.8898816</v>
      </c>
      <c r="DW9" s="15">
        <f>$X$5</f>
        <v>303558648.76512277</v>
      </c>
      <c r="DX9" s="15">
        <f>$Y$5</f>
        <v>44145864.468377627</v>
      </c>
      <c r="DY9" s="15">
        <f>$Z$5</f>
        <v>6462674.8574751206</v>
      </c>
      <c r="DZ9" s="16">
        <f>$AO$5</f>
        <v>745265.18821155396</v>
      </c>
      <c r="EA9" s="15">
        <f>$AB$5</f>
        <v>142844.26527314811</v>
      </c>
      <c r="EB9" s="15">
        <f>$AC$5</f>
        <v>21762.362107321693</v>
      </c>
      <c r="EC9" s="15">
        <f>$AD$5</f>
        <v>3405.3186104499991</v>
      </c>
      <c r="EE9" s="15">
        <f>$U$5</f>
        <v>101147616948.34987</v>
      </c>
      <c r="EF9" s="15">
        <f>$V$5</f>
        <v>14546172250.045389</v>
      </c>
      <c r="EG9" s="15">
        <f>$W$5</f>
        <v>2097544374.8898816</v>
      </c>
      <c r="EH9" s="15">
        <f>$X$5</f>
        <v>303558648.76512277</v>
      </c>
      <c r="EI9" s="15">
        <f>$Y$5</f>
        <v>44145864.468377627</v>
      </c>
      <c r="EJ9" s="15">
        <f>$Z$5</f>
        <v>6462674.8574751206</v>
      </c>
      <c r="EK9" s="15">
        <f>$AA$5</f>
        <v>954735.54285351117</v>
      </c>
      <c r="EL9" s="16">
        <f>$AO$5</f>
        <v>745265.18821155396</v>
      </c>
      <c r="EM9" s="15">
        <f>$AC$5</f>
        <v>21762.362107321693</v>
      </c>
      <c r="EN9" s="15">
        <f>$AD$5</f>
        <v>3405.3186104499991</v>
      </c>
      <c r="EP9" s="15">
        <f>$U$5</f>
        <v>101147616948.34987</v>
      </c>
      <c r="EQ9" s="15">
        <f>$V$5</f>
        <v>14546172250.045389</v>
      </c>
      <c r="ER9" s="15">
        <f>$W$5</f>
        <v>2097544374.8898816</v>
      </c>
      <c r="ES9" s="15">
        <f>$X$5</f>
        <v>303558648.76512277</v>
      </c>
      <c r="ET9" s="15">
        <f>$Y$5</f>
        <v>44145864.468377627</v>
      </c>
      <c r="EU9" s="15">
        <f>$Z$5</f>
        <v>6462674.8574751206</v>
      </c>
      <c r="EV9" s="15">
        <f>$AA$5</f>
        <v>954735.54285351117</v>
      </c>
      <c r="EW9" s="15">
        <f>$AB$5</f>
        <v>142844.26527314811</v>
      </c>
      <c r="EX9" s="16">
        <f>$AO$5</f>
        <v>745265.18821155396</v>
      </c>
      <c r="EY9" s="15">
        <f>$AD$5</f>
        <v>3405.3186104499991</v>
      </c>
      <c r="FA9" s="15">
        <f>$U$5</f>
        <v>101147616948.34987</v>
      </c>
      <c r="FB9" s="15">
        <f>$V$5</f>
        <v>14546172250.045389</v>
      </c>
      <c r="FC9" s="15">
        <f>$W$5</f>
        <v>2097544374.8898816</v>
      </c>
      <c r="FD9" s="15">
        <f>$X$5</f>
        <v>303558648.76512277</v>
      </c>
      <c r="FE9" s="15">
        <f>$Y$5</f>
        <v>44145864.468377627</v>
      </c>
      <c r="FF9" s="15">
        <f>$Z$5</f>
        <v>6462674.8574751206</v>
      </c>
      <c r="FG9" s="15">
        <f>$AA$5</f>
        <v>954735.54285351117</v>
      </c>
      <c r="FH9" s="15">
        <f>$AB$5</f>
        <v>142844.26527314811</v>
      </c>
      <c r="FI9" s="15">
        <f>$AC$5</f>
        <v>21762.362107321693</v>
      </c>
      <c r="FJ9" s="16">
        <f>$AO$5</f>
        <v>745265.18821155396</v>
      </c>
      <c r="GS9" s="3" t="e">
        <f t="shared" si="27"/>
        <v>#VALUE!</v>
      </c>
      <c r="GT9" s="3" t="e">
        <f t="shared" si="28"/>
        <v>#VALUE!</v>
      </c>
      <c r="GU9" s="3" t="e">
        <f t="shared" si="29"/>
        <v>#VALUE!</v>
      </c>
      <c r="GV9" s="3" t="e">
        <f t="shared" si="30"/>
        <v>#VALUE!</v>
      </c>
      <c r="GW9" s="3">
        <f t="shared" si="31"/>
        <v>1.3378777650538549</v>
      </c>
      <c r="GX9" s="3">
        <f t="shared" si="32"/>
        <v>7.0025429860321875</v>
      </c>
      <c r="GY9" s="3">
        <f t="shared" si="33"/>
        <v>0.51420202410704996</v>
      </c>
      <c r="GZ9" s="3">
        <f t="shared" si="34"/>
        <v>7.4195523673340444</v>
      </c>
      <c r="HA9" s="3">
        <f t="shared" si="35"/>
        <v>32.130741064457403</v>
      </c>
      <c r="HB9" s="3">
        <f t="shared" si="36"/>
        <v>1.3378777777777111</v>
      </c>
      <c r="HD9" s="17">
        <f>$D$9</f>
        <v>3.71</v>
      </c>
      <c r="HE9" s="23">
        <f t="shared" si="37"/>
        <v>0.96132888478999279</v>
      </c>
      <c r="HF9" s="23">
        <f t="shared" si="37"/>
        <v>0.99112006991382784</v>
      </c>
      <c r="HG9" s="23">
        <f t="shared" si="37"/>
        <v>0.9975092761424228</v>
      </c>
      <c r="HH9" s="23">
        <f t="shared" si="37"/>
        <v>0.99156005904083955</v>
      </c>
      <c r="HI9" s="23">
        <f t="shared" si="37"/>
        <v>0.99999999999481493</v>
      </c>
      <c r="HJ9" s="23" t="e">
        <f t="shared" si="37"/>
        <v>#VALUE!</v>
      </c>
      <c r="HK9" s="23" t="e">
        <f t="shared" si="37"/>
        <v>#VALUE!</v>
      </c>
      <c r="HL9" s="23" t="e">
        <f t="shared" si="37"/>
        <v>#VALUE!</v>
      </c>
      <c r="HM9" s="23" t="e">
        <f t="shared" si="37"/>
        <v>#VALUE!</v>
      </c>
      <c r="HO9" s="17">
        <f>$D$9</f>
        <v>3.71</v>
      </c>
      <c r="HP9" s="24" t="e">
        <f t="shared" si="38"/>
        <v>#VALUE!</v>
      </c>
      <c r="HQ9" s="24" t="e">
        <f t="shared" si="39"/>
        <v>#VALUE!</v>
      </c>
      <c r="HR9" s="24" t="e">
        <f t="shared" si="40"/>
        <v>#VALUE!</v>
      </c>
      <c r="HS9" s="24" t="e">
        <f t="shared" si="41"/>
        <v>#VALUE!</v>
      </c>
      <c r="HT9" s="24" t="e">
        <f t="shared" si="42"/>
        <v>#VALUE!</v>
      </c>
      <c r="HU9" s="24" t="e">
        <f t="shared" si="43"/>
        <v>#VALUE!</v>
      </c>
      <c r="HV9" s="24" t="e">
        <f t="shared" si="44"/>
        <v>#VALUE!</v>
      </c>
      <c r="HW9" s="24" t="e">
        <f t="shared" si="45"/>
        <v>#VALUE!</v>
      </c>
      <c r="HX9" s="24" t="e">
        <f t="shared" si="46"/>
        <v>#VALUE!</v>
      </c>
      <c r="HZ9" s="17">
        <f>$D$9</f>
        <v>3.71</v>
      </c>
      <c r="IA9" s="24" t="e">
        <f t="shared" si="47"/>
        <v>#VALUE!</v>
      </c>
      <c r="IB9" s="24" t="e">
        <f t="shared" si="47"/>
        <v>#VALUE!</v>
      </c>
      <c r="IC9" s="24" t="e">
        <f t="shared" si="47"/>
        <v>#VALUE!</v>
      </c>
      <c r="ID9" s="24" t="e">
        <f t="shared" si="47"/>
        <v>#VALUE!</v>
      </c>
      <c r="IE9" s="24" t="e">
        <f t="shared" si="47"/>
        <v>#VALUE!</v>
      </c>
      <c r="IF9" s="24" t="e">
        <f t="shared" si="47"/>
        <v>#VALUE!</v>
      </c>
      <c r="IG9" s="24" t="e">
        <f t="shared" si="47"/>
        <v>#VALUE!</v>
      </c>
      <c r="IH9" s="24" t="e">
        <f t="shared" si="47"/>
        <v>#VALUE!</v>
      </c>
      <c r="II9" s="24" t="e">
        <f t="shared" si="47"/>
        <v>#VALUE!</v>
      </c>
      <c r="IK9" s="17">
        <f>$D$9</f>
        <v>3.71</v>
      </c>
      <c r="IL9" s="24" t="e">
        <f t="shared" si="48"/>
        <v>#VALUE!</v>
      </c>
      <c r="IM9" s="24" t="e">
        <f t="shared" si="49"/>
        <v>#VALUE!</v>
      </c>
      <c r="IN9" s="24" t="e">
        <f t="shared" si="49"/>
        <v>#VALUE!</v>
      </c>
      <c r="IO9" s="24" t="e">
        <f t="shared" si="49"/>
        <v>#VALUE!</v>
      </c>
      <c r="IP9" s="24" t="e">
        <f t="shared" si="49"/>
        <v>#VALUE!</v>
      </c>
      <c r="IQ9" s="24" t="e">
        <f t="shared" si="49"/>
        <v>#VALUE!</v>
      </c>
      <c r="IR9" s="24" t="e">
        <f t="shared" si="49"/>
        <v>#VALUE!</v>
      </c>
      <c r="IS9" s="24" t="e">
        <f t="shared" si="49"/>
        <v>#VALUE!</v>
      </c>
      <c r="IT9" s="24" t="e">
        <f t="shared" si="49"/>
        <v>#VALUE!</v>
      </c>
      <c r="IV9" s="17">
        <f>$D$9</f>
        <v>3.71</v>
      </c>
      <c r="IW9" s="24">
        <f t="shared" si="50"/>
        <v>0</v>
      </c>
      <c r="IX9" s="24">
        <f t="shared" si="51"/>
        <v>0</v>
      </c>
      <c r="IY9" s="24">
        <f t="shared" si="51"/>
        <v>0</v>
      </c>
      <c r="IZ9" s="24">
        <f t="shared" si="51"/>
        <v>0</v>
      </c>
      <c r="JA9" s="24">
        <f t="shared" si="51"/>
        <v>0</v>
      </c>
      <c r="JB9" s="24">
        <f t="shared" si="51"/>
        <v>0</v>
      </c>
      <c r="JC9" s="24">
        <f t="shared" si="51"/>
        <v>0</v>
      </c>
      <c r="JD9" s="24">
        <f t="shared" si="51"/>
        <v>0</v>
      </c>
      <c r="JE9" s="24">
        <f t="shared" si="51"/>
        <v>0</v>
      </c>
    </row>
    <row r="10" spans="1:265">
      <c r="A10" s="15"/>
      <c r="B10" s="3">
        <f>B9+1</f>
        <v>5</v>
      </c>
      <c r="C10" s="3">
        <f>'MODELO DE 6o. GRADO'!C10</f>
        <v>5.27</v>
      </c>
      <c r="D10" s="4">
        <f>'MODELO DE 6o. GRADO'!D10</f>
        <v>5.27</v>
      </c>
      <c r="E10" s="20">
        <f>'MODELO DE 6o. GRADO'!E10</f>
        <v>207.79</v>
      </c>
      <c r="F10" s="20">
        <f t="shared" si="12"/>
        <v>201.6736151424995</v>
      </c>
      <c r="G10" s="20">
        <f t="shared" si="13"/>
        <v>197.79460959182148</v>
      </c>
      <c r="H10" s="20">
        <f t="shared" si="14"/>
        <v>206.5469712959935</v>
      </c>
      <c r="I10" s="20">
        <f t="shared" si="15"/>
        <v>208.38125994525103</v>
      </c>
      <c r="J10" s="20">
        <f t="shared" si="16"/>
        <v>207.78999999303417</v>
      </c>
      <c r="K10" s="20" t="e">
        <f t="shared" si="17"/>
        <v>#VALUE!</v>
      </c>
      <c r="L10" s="20" t="e">
        <f t="shared" si="18"/>
        <v>#VALUE!</v>
      </c>
      <c r="M10" s="20" t="e">
        <f t="shared" si="19"/>
        <v>#VALUE!</v>
      </c>
      <c r="N10" s="20" t="e">
        <f t="shared" si="20"/>
        <v>#VALUE!</v>
      </c>
      <c r="P10" s="21">
        <f t="shared" si="21"/>
        <v>9830850094570.2168</v>
      </c>
      <c r="Q10" s="21">
        <f t="shared" si="21"/>
        <v>1865436450582.584</v>
      </c>
      <c r="R10" s="21">
        <f t="shared" si="21"/>
        <v>353972761021.36322</v>
      </c>
      <c r="S10" s="21">
        <f t="shared" si="21"/>
        <v>67167506835.173286</v>
      </c>
      <c r="T10" s="21">
        <f t="shared" si="21"/>
        <v>12745257463.979753</v>
      </c>
      <c r="U10" s="21">
        <f t="shared" si="21"/>
        <v>2418454926.7513762</v>
      </c>
      <c r="V10" s="21">
        <f t="shared" si="21"/>
        <v>458909853.27350599</v>
      </c>
      <c r="W10" s="21">
        <f t="shared" si="21"/>
        <v>87079668.552847445</v>
      </c>
      <c r="X10" s="21">
        <f t="shared" si="21"/>
        <v>16523656.271887561</v>
      </c>
      <c r="Y10" s="21">
        <f t="shared" si="21"/>
        <v>3135418.6474169949</v>
      </c>
      <c r="Z10" s="21">
        <f t="shared" si="22"/>
        <v>594956.10007912619</v>
      </c>
      <c r="AA10" s="21">
        <f t="shared" si="22"/>
        <v>112894.89565068808</v>
      </c>
      <c r="AB10" s="21">
        <f t="shared" si="22"/>
        <v>21422.181337891481</v>
      </c>
      <c r="AC10" s="21">
        <f t="shared" si="22"/>
        <v>4064.9300451406984</v>
      </c>
      <c r="AD10" s="21">
        <f t="shared" si="22"/>
        <v>771.33397440999977</v>
      </c>
      <c r="AE10" s="21">
        <f t="shared" si="22"/>
        <v>146.36318299999996</v>
      </c>
      <c r="AF10" s="21">
        <f t="shared" si="22"/>
        <v>27.772899999999996</v>
      </c>
      <c r="AG10" s="21">
        <f t="shared" si="23"/>
        <v>5.27</v>
      </c>
      <c r="AH10" s="21">
        <f t="shared" si="24"/>
        <v>1</v>
      </c>
      <c r="AI10" s="22"/>
      <c r="AJ10" s="3">
        <f t="shared" si="25"/>
        <v>651508640.7467773</v>
      </c>
      <c r="AK10" s="3">
        <f t="shared" si="25"/>
        <v>123625928.03544162</v>
      </c>
      <c r="AL10" s="3">
        <f t="shared" si="25"/>
        <v>23458430.367256474</v>
      </c>
      <c r="AM10" s="3">
        <f t="shared" si="25"/>
        <v>4451315.0602004705</v>
      </c>
      <c r="AN10" s="3">
        <f t="shared" si="25"/>
        <v>844651.81407978572</v>
      </c>
      <c r="AO10" s="3">
        <f t="shared" si="25"/>
        <v>160275.48654265385</v>
      </c>
      <c r="AP10" s="3">
        <f t="shared" si="25"/>
        <v>30412.805795569991</v>
      </c>
      <c r="AQ10" s="3">
        <f t="shared" si="25"/>
        <v>5770.9308909999991</v>
      </c>
      <c r="AR10" s="3">
        <f t="shared" si="25"/>
        <v>1095.0532999999998</v>
      </c>
      <c r="AS10" s="3">
        <f t="shared" si="26"/>
        <v>207.79</v>
      </c>
      <c r="AU10" s="15">
        <f>$T$5</f>
        <v>704753184395.9021</v>
      </c>
      <c r="AV10" s="15">
        <f>$U$5</f>
        <v>101147616948.34987</v>
      </c>
      <c r="AW10" s="15">
        <f>$V$5</f>
        <v>14546172250.045389</v>
      </c>
      <c r="AX10" s="15">
        <f>$W$5</f>
        <v>2097544374.8898816</v>
      </c>
      <c r="AY10" s="15">
        <f>$X$5</f>
        <v>303558648.76512277</v>
      </c>
      <c r="AZ10" s="15">
        <f>$Y$5</f>
        <v>44145864.468377627</v>
      </c>
      <c r="BA10" s="15">
        <f>$Z$5</f>
        <v>6462674.8574751206</v>
      </c>
      <c r="BB10" s="15">
        <f>$AA$5</f>
        <v>954735.54285351117</v>
      </c>
      <c r="BC10" s="15">
        <f>$AB$5</f>
        <v>142844.26527314811</v>
      </c>
      <c r="BD10" s="15">
        <f>$AC$5</f>
        <v>21762.362107321693</v>
      </c>
      <c r="BF10" s="16">
        <f>$AN$5</f>
        <v>4813620.7833299907</v>
      </c>
      <c r="BG10" s="15">
        <f>$U$5</f>
        <v>101147616948.34987</v>
      </c>
      <c r="BH10" s="15">
        <f>$V$5</f>
        <v>14546172250.045389</v>
      </c>
      <c r="BI10" s="15">
        <f>$W$5</f>
        <v>2097544374.8898816</v>
      </c>
      <c r="BJ10" s="15">
        <f>$X$5</f>
        <v>303558648.76512277</v>
      </c>
      <c r="BK10" s="15">
        <f>$Y$5</f>
        <v>44145864.468377627</v>
      </c>
      <c r="BL10" s="15">
        <f>$Z$5</f>
        <v>6462674.8574751206</v>
      </c>
      <c r="BM10" s="15">
        <f>$AA$5</f>
        <v>954735.54285351117</v>
      </c>
      <c r="BN10" s="15">
        <f>$AB$5</f>
        <v>142844.26527314811</v>
      </c>
      <c r="BO10" s="15">
        <f>$AC$5</f>
        <v>21762.362107321693</v>
      </c>
      <c r="BQ10" s="15">
        <f>$T$5</f>
        <v>704753184395.9021</v>
      </c>
      <c r="BR10" s="16">
        <f>$AN$5</f>
        <v>4813620.7833299907</v>
      </c>
      <c r="BS10" s="15">
        <f>$V$5</f>
        <v>14546172250.045389</v>
      </c>
      <c r="BT10" s="15">
        <f>$W$5</f>
        <v>2097544374.8898816</v>
      </c>
      <c r="BU10" s="15">
        <f>$X$5</f>
        <v>303558648.76512277</v>
      </c>
      <c r="BV10" s="15">
        <f>$Y$5</f>
        <v>44145864.468377627</v>
      </c>
      <c r="BW10" s="15">
        <f>$Z$5</f>
        <v>6462674.8574751206</v>
      </c>
      <c r="BX10" s="15">
        <f>$AA$5</f>
        <v>954735.54285351117</v>
      </c>
      <c r="BY10" s="15">
        <f>$AB$5</f>
        <v>142844.26527314811</v>
      </c>
      <c r="BZ10" s="15">
        <f>$AC$5</f>
        <v>21762.362107321693</v>
      </c>
      <c r="CB10" s="15">
        <f>$T$5</f>
        <v>704753184395.9021</v>
      </c>
      <c r="CC10" s="15">
        <f>$U$5</f>
        <v>101147616948.34987</v>
      </c>
      <c r="CD10" s="16">
        <f>$AN$5</f>
        <v>4813620.7833299907</v>
      </c>
      <c r="CE10" s="15">
        <f>$W$5</f>
        <v>2097544374.8898816</v>
      </c>
      <c r="CF10" s="15">
        <f>$X$5</f>
        <v>303558648.76512277</v>
      </c>
      <c r="CG10" s="15">
        <f>$Y$5</f>
        <v>44145864.468377627</v>
      </c>
      <c r="CH10" s="15">
        <f>$Z$5</f>
        <v>6462674.8574751206</v>
      </c>
      <c r="CI10" s="15">
        <f>$AA$5</f>
        <v>954735.54285351117</v>
      </c>
      <c r="CJ10" s="15">
        <f>$AB$5</f>
        <v>142844.26527314811</v>
      </c>
      <c r="CK10" s="15">
        <f>$AC$5</f>
        <v>21762.362107321693</v>
      </c>
      <c r="CM10" s="15">
        <f>$T$5</f>
        <v>704753184395.9021</v>
      </c>
      <c r="CN10" s="15">
        <f>$U$5</f>
        <v>101147616948.34987</v>
      </c>
      <c r="CO10" s="15">
        <f>$V$5</f>
        <v>14546172250.045389</v>
      </c>
      <c r="CP10" s="16">
        <f>$AN$5</f>
        <v>4813620.7833299907</v>
      </c>
      <c r="CQ10" s="15">
        <f>$X$5</f>
        <v>303558648.76512277</v>
      </c>
      <c r="CR10" s="15">
        <f>$Y$5</f>
        <v>44145864.468377627</v>
      </c>
      <c r="CS10" s="15">
        <f>$Z$5</f>
        <v>6462674.8574751206</v>
      </c>
      <c r="CT10" s="15">
        <f>$AA$5</f>
        <v>954735.54285351117</v>
      </c>
      <c r="CU10" s="15">
        <f>$AB$5</f>
        <v>142844.26527314811</v>
      </c>
      <c r="CV10" s="15">
        <f>$AC$5</f>
        <v>21762.362107321693</v>
      </c>
      <c r="CX10" s="15">
        <f>$T$5</f>
        <v>704753184395.9021</v>
      </c>
      <c r="CY10" s="15">
        <f>$U$5</f>
        <v>101147616948.34987</v>
      </c>
      <c r="CZ10" s="15">
        <f>$V$5</f>
        <v>14546172250.045389</v>
      </c>
      <c r="DA10" s="15">
        <f>$W$5</f>
        <v>2097544374.8898816</v>
      </c>
      <c r="DB10" s="16">
        <f>$AN$5</f>
        <v>4813620.7833299907</v>
      </c>
      <c r="DC10" s="15">
        <f>$Y$5</f>
        <v>44145864.468377627</v>
      </c>
      <c r="DD10" s="15">
        <f>$Z$5</f>
        <v>6462674.8574751206</v>
      </c>
      <c r="DE10" s="15">
        <f>$AA$5</f>
        <v>954735.54285351117</v>
      </c>
      <c r="DF10" s="15">
        <f>$AB$5</f>
        <v>142844.26527314811</v>
      </c>
      <c r="DG10" s="15">
        <f>$AC$5</f>
        <v>21762.362107321693</v>
      </c>
      <c r="DI10" s="15">
        <f>$T$5</f>
        <v>704753184395.9021</v>
      </c>
      <c r="DJ10" s="15">
        <f>$U$5</f>
        <v>101147616948.34987</v>
      </c>
      <c r="DK10" s="15">
        <f>$V$5</f>
        <v>14546172250.045389</v>
      </c>
      <c r="DL10" s="15">
        <f>$W$5</f>
        <v>2097544374.8898816</v>
      </c>
      <c r="DM10" s="15">
        <f>$X$5</f>
        <v>303558648.76512277</v>
      </c>
      <c r="DN10" s="16">
        <f>$AN$5</f>
        <v>4813620.7833299907</v>
      </c>
      <c r="DO10" s="15">
        <f>$Z$5</f>
        <v>6462674.8574751206</v>
      </c>
      <c r="DP10" s="15">
        <f>$AA$5</f>
        <v>954735.54285351117</v>
      </c>
      <c r="DQ10" s="15">
        <f>$AB$5</f>
        <v>142844.26527314811</v>
      </c>
      <c r="DR10" s="15">
        <f>$AC$5</f>
        <v>21762.362107321693</v>
      </c>
      <c r="DT10" s="15">
        <f>$T$5</f>
        <v>704753184395.9021</v>
      </c>
      <c r="DU10" s="15">
        <f>$U$5</f>
        <v>101147616948.34987</v>
      </c>
      <c r="DV10" s="15">
        <f>$V$5</f>
        <v>14546172250.045389</v>
      </c>
      <c r="DW10" s="15">
        <f>$W$5</f>
        <v>2097544374.8898816</v>
      </c>
      <c r="DX10" s="15">
        <f>$X$5</f>
        <v>303558648.76512277</v>
      </c>
      <c r="DY10" s="15">
        <f>$Y$5</f>
        <v>44145864.468377627</v>
      </c>
      <c r="DZ10" s="16">
        <f>$AN$5</f>
        <v>4813620.7833299907</v>
      </c>
      <c r="EA10" s="15">
        <f>$AA$5</f>
        <v>954735.54285351117</v>
      </c>
      <c r="EB10" s="15">
        <f>$AB$5</f>
        <v>142844.26527314811</v>
      </c>
      <c r="EC10" s="15">
        <f>$AC$5</f>
        <v>21762.362107321693</v>
      </c>
      <c r="EE10" s="15">
        <f>$T$5</f>
        <v>704753184395.9021</v>
      </c>
      <c r="EF10" s="15">
        <f>$U$5</f>
        <v>101147616948.34987</v>
      </c>
      <c r="EG10" s="15">
        <f>$V$5</f>
        <v>14546172250.045389</v>
      </c>
      <c r="EH10" s="15">
        <f>$W$5</f>
        <v>2097544374.8898816</v>
      </c>
      <c r="EI10" s="15">
        <f>$X$5</f>
        <v>303558648.76512277</v>
      </c>
      <c r="EJ10" s="15">
        <f>$Y$5</f>
        <v>44145864.468377627</v>
      </c>
      <c r="EK10" s="15">
        <f>$Z$5</f>
        <v>6462674.8574751206</v>
      </c>
      <c r="EL10" s="16">
        <f>$AN$5</f>
        <v>4813620.7833299907</v>
      </c>
      <c r="EM10" s="15">
        <f>$AB$5</f>
        <v>142844.26527314811</v>
      </c>
      <c r="EN10" s="15">
        <f>$AC$5</f>
        <v>21762.362107321693</v>
      </c>
      <c r="EP10" s="15">
        <f>$T$5</f>
        <v>704753184395.9021</v>
      </c>
      <c r="EQ10" s="15">
        <f>$U$5</f>
        <v>101147616948.34987</v>
      </c>
      <c r="ER10" s="15">
        <f>$V$5</f>
        <v>14546172250.045389</v>
      </c>
      <c r="ES10" s="15">
        <f>$W$5</f>
        <v>2097544374.8898816</v>
      </c>
      <c r="ET10" s="15">
        <f>$X$5</f>
        <v>303558648.76512277</v>
      </c>
      <c r="EU10" s="15">
        <f>$Y$5</f>
        <v>44145864.468377627</v>
      </c>
      <c r="EV10" s="15">
        <f>$Z$5</f>
        <v>6462674.8574751206</v>
      </c>
      <c r="EW10" s="15">
        <f>$AA$5</f>
        <v>954735.54285351117</v>
      </c>
      <c r="EX10" s="16">
        <f>$AN$5</f>
        <v>4813620.7833299907</v>
      </c>
      <c r="EY10" s="15">
        <f>$AC$5</f>
        <v>21762.362107321693</v>
      </c>
      <c r="FA10" s="15">
        <f>$T$5</f>
        <v>704753184395.9021</v>
      </c>
      <c r="FB10" s="15">
        <f>$U$5</f>
        <v>101147616948.34987</v>
      </c>
      <c r="FC10" s="15">
        <f>$V$5</f>
        <v>14546172250.045389</v>
      </c>
      <c r="FD10" s="15">
        <f>$W$5</f>
        <v>2097544374.8898816</v>
      </c>
      <c r="FE10" s="15">
        <f>$X$5</f>
        <v>303558648.76512277</v>
      </c>
      <c r="FF10" s="15">
        <f>$Y$5</f>
        <v>44145864.468377627</v>
      </c>
      <c r="FG10" s="15">
        <f>$Z$5</f>
        <v>6462674.8574751206</v>
      </c>
      <c r="FH10" s="15">
        <f>$AA$5</f>
        <v>954735.54285351117</v>
      </c>
      <c r="FI10" s="15">
        <f>$AB$5</f>
        <v>142844.26527314811</v>
      </c>
      <c r="FJ10" s="16">
        <f>$AN$5</f>
        <v>4813620.7833299907</v>
      </c>
      <c r="GS10" s="3" t="e">
        <f t="shared" si="27"/>
        <v>#VALUE!</v>
      </c>
      <c r="GT10" s="3" t="e">
        <f t="shared" si="28"/>
        <v>#VALUE!</v>
      </c>
      <c r="GU10" s="3" t="e">
        <f t="shared" si="29"/>
        <v>#VALUE!</v>
      </c>
      <c r="GV10" s="3" t="e">
        <f t="shared" si="30"/>
        <v>#VALUE!</v>
      </c>
      <c r="GW10" s="3">
        <f t="shared" si="31"/>
        <v>908.62054441125906</v>
      </c>
      <c r="GX10" s="3">
        <f t="shared" si="32"/>
        <v>944.61522399602291</v>
      </c>
      <c r="GY10" s="3">
        <f t="shared" si="33"/>
        <v>835.22760766820829</v>
      </c>
      <c r="GZ10" s="3">
        <f t="shared" si="34"/>
        <v>405.93960411529224</v>
      </c>
      <c r="HA10" s="3">
        <f t="shared" si="35"/>
        <v>577.29425306032533</v>
      </c>
      <c r="HB10" s="3">
        <f t="shared" si="36"/>
        <v>908.62054444444516</v>
      </c>
      <c r="HD10" s="17">
        <f>$D$10</f>
        <v>5.27</v>
      </c>
      <c r="HE10" s="23">
        <f t="shared" si="37"/>
        <v>0.97056458512199584</v>
      </c>
      <c r="HF10" s="23">
        <f t="shared" si="37"/>
        <v>0.95189667256278687</v>
      </c>
      <c r="HG10" s="23">
        <f t="shared" si="37"/>
        <v>0.99401786080173982</v>
      </c>
      <c r="HH10" s="23">
        <f t="shared" si="37"/>
        <v>0.99715453128037423</v>
      </c>
      <c r="HI10" s="23">
        <f t="shared" si="37"/>
        <v>0.99999999996647659</v>
      </c>
      <c r="HJ10" s="23" t="e">
        <f t="shared" si="37"/>
        <v>#VALUE!</v>
      </c>
      <c r="HK10" s="23" t="e">
        <f t="shared" si="37"/>
        <v>#VALUE!</v>
      </c>
      <c r="HL10" s="23" t="e">
        <f t="shared" si="37"/>
        <v>#VALUE!</v>
      </c>
      <c r="HM10" s="23" t="e">
        <f t="shared" si="37"/>
        <v>#VALUE!</v>
      </c>
      <c r="HO10" s="17">
        <f>$D$10</f>
        <v>5.27</v>
      </c>
      <c r="HP10" s="24" t="e">
        <f t="shared" si="38"/>
        <v>#VALUE!</v>
      </c>
      <c r="HQ10" s="24" t="e">
        <f t="shared" si="39"/>
        <v>#VALUE!</v>
      </c>
      <c r="HR10" s="24" t="e">
        <f t="shared" si="40"/>
        <v>#VALUE!</v>
      </c>
      <c r="HS10" s="24" t="e">
        <f t="shared" si="41"/>
        <v>#VALUE!</v>
      </c>
      <c r="HT10" s="24" t="e">
        <f t="shared" si="42"/>
        <v>#VALUE!</v>
      </c>
      <c r="HU10" s="24" t="e">
        <f t="shared" si="43"/>
        <v>#VALUE!</v>
      </c>
      <c r="HV10" s="24" t="e">
        <f t="shared" si="44"/>
        <v>#VALUE!</v>
      </c>
      <c r="HW10" s="24" t="e">
        <f t="shared" si="45"/>
        <v>#VALUE!</v>
      </c>
      <c r="HX10" s="24" t="e">
        <f t="shared" si="46"/>
        <v>#VALUE!</v>
      </c>
      <c r="HZ10" s="17">
        <f>$D$10</f>
        <v>5.27</v>
      </c>
      <c r="IA10" s="24" t="e">
        <f t="shared" si="47"/>
        <v>#VALUE!</v>
      </c>
      <c r="IB10" s="24" t="e">
        <f t="shared" si="47"/>
        <v>#VALUE!</v>
      </c>
      <c r="IC10" s="24" t="e">
        <f t="shared" si="47"/>
        <v>#VALUE!</v>
      </c>
      <c r="ID10" s="24" t="e">
        <f t="shared" si="47"/>
        <v>#VALUE!</v>
      </c>
      <c r="IE10" s="24" t="e">
        <f t="shared" si="47"/>
        <v>#VALUE!</v>
      </c>
      <c r="IF10" s="24" t="e">
        <f t="shared" si="47"/>
        <v>#VALUE!</v>
      </c>
      <c r="IG10" s="24" t="e">
        <f t="shared" si="47"/>
        <v>#VALUE!</v>
      </c>
      <c r="IH10" s="24" t="e">
        <f t="shared" si="47"/>
        <v>#VALUE!</v>
      </c>
      <c r="II10" s="24" t="e">
        <f t="shared" si="47"/>
        <v>#VALUE!</v>
      </c>
      <c r="IK10" s="17">
        <f>$D$10</f>
        <v>5.27</v>
      </c>
      <c r="IL10" s="24" t="e">
        <f t="shared" si="48"/>
        <v>#VALUE!</v>
      </c>
      <c r="IM10" s="24" t="e">
        <f t="shared" si="49"/>
        <v>#VALUE!</v>
      </c>
      <c r="IN10" s="24" t="e">
        <f t="shared" si="49"/>
        <v>#VALUE!</v>
      </c>
      <c r="IO10" s="24" t="e">
        <f t="shared" si="49"/>
        <v>#VALUE!</v>
      </c>
      <c r="IP10" s="24" t="e">
        <f t="shared" si="49"/>
        <v>#VALUE!</v>
      </c>
      <c r="IQ10" s="24" t="e">
        <f t="shared" si="49"/>
        <v>#VALUE!</v>
      </c>
      <c r="IR10" s="24" t="e">
        <f t="shared" si="49"/>
        <v>#VALUE!</v>
      </c>
      <c r="IS10" s="24" t="e">
        <f t="shared" si="49"/>
        <v>#VALUE!</v>
      </c>
      <c r="IT10" s="24" t="e">
        <f t="shared" si="49"/>
        <v>#VALUE!</v>
      </c>
      <c r="IV10" s="17">
        <f>$D$10</f>
        <v>5.27</v>
      </c>
      <c r="IW10" s="24">
        <f t="shared" si="50"/>
        <v>0</v>
      </c>
      <c r="IX10" s="24">
        <f t="shared" si="51"/>
        <v>0</v>
      </c>
      <c r="IY10" s="24">
        <f t="shared" si="51"/>
        <v>0</v>
      </c>
      <c r="IZ10" s="24">
        <f t="shared" si="51"/>
        <v>0</v>
      </c>
      <c r="JA10" s="24">
        <f t="shared" si="51"/>
        <v>0</v>
      </c>
      <c r="JB10" s="24">
        <f t="shared" si="51"/>
        <v>0</v>
      </c>
      <c r="JC10" s="24">
        <f t="shared" si="51"/>
        <v>0</v>
      </c>
      <c r="JD10" s="24">
        <f t="shared" si="51"/>
        <v>0</v>
      </c>
      <c r="JE10" s="24">
        <f t="shared" si="51"/>
        <v>0</v>
      </c>
    </row>
    <row r="11" spans="1:265">
      <c r="A11" s="15"/>
      <c r="B11" s="3">
        <f>COUNT($C$6:C11)</f>
        <v>6</v>
      </c>
      <c r="C11" s="3">
        <f>'MODELO DE 6o. GRADO'!C11</f>
        <v>7.01</v>
      </c>
      <c r="D11" s="4">
        <f>'MODELO DE 6o. GRADO'!D11</f>
        <v>7.01</v>
      </c>
      <c r="E11" s="20">
        <f>'MODELO DE 6o. GRADO'!E11</f>
        <v>226.54</v>
      </c>
      <c r="F11" s="20">
        <f t="shared" si="12"/>
        <v>222.15045939455621</v>
      </c>
      <c r="G11" s="20">
        <f t="shared" si="13"/>
        <v>231.62467584154865</v>
      </c>
      <c r="H11" s="20">
        <f t="shared" si="14"/>
        <v>226.92533147217966</v>
      </c>
      <c r="I11" s="20">
        <f t="shared" si="15"/>
        <v>226.44642961601377</v>
      </c>
      <c r="J11" s="20">
        <f t="shared" si="16"/>
        <v>226.53999996955878</v>
      </c>
      <c r="K11" s="20" t="e">
        <f t="shared" si="17"/>
        <v>#VALUE!</v>
      </c>
      <c r="L11" s="20" t="e">
        <f t="shared" si="18"/>
        <v>#VALUE!</v>
      </c>
      <c r="M11" s="20" t="e">
        <f t="shared" si="19"/>
        <v>#VALUE!</v>
      </c>
      <c r="N11" s="20" t="e">
        <f t="shared" si="20"/>
        <v>#VALUE!</v>
      </c>
      <c r="P11" s="21">
        <f t="shared" si="21"/>
        <v>1670799449112950</v>
      </c>
      <c r="Q11" s="21">
        <f t="shared" si="21"/>
        <v>238345142526811.72</v>
      </c>
      <c r="R11" s="21">
        <f t="shared" si="21"/>
        <v>34000733598689.262</v>
      </c>
      <c r="S11" s="21">
        <f t="shared" si="21"/>
        <v>4850318630340.8369</v>
      </c>
      <c r="T11" s="21">
        <f t="shared" si="21"/>
        <v>691914212602.11646</v>
      </c>
      <c r="U11" s="21">
        <f t="shared" si="21"/>
        <v>98703881968.918198</v>
      </c>
      <c r="V11" s="21">
        <f t="shared" si="21"/>
        <v>14080439653.19803</v>
      </c>
      <c r="W11" s="21">
        <f t="shared" si="21"/>
        <v>2008621919.1437991</v>
      </c>
      <c r="X11" s="21">
        <f t="shared" si="21"/>
        <v>286536650.37714684</v>
      </c>
      <c r="Y11" s="21">
        <f t="shared" si="21"/>
        <v>40875413.748523086</v>
      </c>
      <c r="Z11" s="21">
        <f t="shared" si="22"/>
        <v>5831014.8000746202</v>
      </c>
      <c r="AA11" s="21">
        <f t="shared" si="22"/>
        <v>831813.80885515269</v>
      </c>
      <c r="AB11" s="21">
        <f t="shared" si="22"/>
        <v>118661.02836735417</v>
      </c>
      <c r="AC11" s="21">
        <f t="shared" si="22"/>
        <v>16927.393490350096</v>
      </c>
      <c r="AD11" s="21">
        <f t="shared" si="22"/>
        <v>2414.7494280099995</v>
      </c>
      <c r="AE11" s="21">
        <f t="shared" si="22"/>
        <v>344.47210099999995</v>
      </c>
      <c r="AF11" s="21">
        <f t="shared" si="22"/>
        <v>49.140099999999997</v>
      </c>
      <c r="AG11" s="21">
        <f t="shared" si="23"/>
        <v>7.01</v>
      </c>
      <c r="AH11" s="21">
        <f t="shared" si="24"/>
        <v>1</v>
      </c>
      <c r="AI11" s="22"/>
      <c r="AJ11" s="3">
        <f t="shared" si="25"/>
        <v>9259916230.5904198</v>
      </c>
      <c r="AK11" s="3">
        <f t="shared" si="25"/>
        <v>1320958092.8089044</v>
      </c>
      <c r="AL11" s="3">
        <f t="shared" si="25"/>
        <v>188439100.25804627</v>
      </c>
      <c r="AM11" s="3">
        <f t="shared" si="25"/>
        <v>26881469.366340414</v>
      </c>
      <c r="AN11" s="3">
        <f t="shared" si="25"/>
        <v>3834731.7213039105</v>
      </c>
      <c r="AO11" s="3">
        <f t="shared" si="25"/>
        <v>547037.33542138524</v>
      </c>
      <c r="AP11" s="3">
        <f t="shared" si="25"/>
        <v>78036.70976053999</v>
      </c>
      <c r="AQ11" s="3">
        <f t="shared" si="25"/>
        <v>11132.198253999999</v>
      </c>
      <c r="AR11" s="3">
        <f t="shared" si="25"/>
        <v>1588.0454</v>
      </c>
      <c r="AS11" s="3">
        <f t="shared" si="26"/>
        <v>226.54</v>
      </c>
      <c r="GS11" s="3" t="e">
        <f t="shared" si="27"/>
        <v>#VALUE!</v>
      </c>
      <c r="GT11" s="3" t="e">
        <f t="shared" si="28"/>
        <v>#VALUE!</v>
      </c>
      <c r="GU11" s="3" t="e">
        <f t="shared" si="29"/>
        <v>#VALUE!</v>
      </c>
      <c r="GV11" s="3" t="e">
        <f t="shared" si="30"/>
        <v>#VALUE!</v>
      </c>
      <c r="GW11" s="3">
        <f t="shared" si="31"/>
        <v>2390.5580420950364</v>
      </c>
      <c r="GX11" s="3">
        <f t="shared" si="32"/>
        <v>2381.4168639061509</v>
      </c>
      <c r="GY11" s="3">
        <f t="shared" si="33"/>
        <v>2428.386805014648</v>
      </c>
      <c r="GZ11" s="3">
        <f t="shared" si="34"/>
        <v>2913.6254744836338</v>
      </c>
      <c r="HA11" s="3">
        <f t="shared" si="35"/>
        <v>1980.5875671669532</v>
      </c>
      <c r="HB11" s="3">
        <f t="shared" si="36"/>
        <v>2390.5580444444454</v>
      </c>
      <c r="HD11" s="17">
        <f>$D$11</f>
        <v>7.01</v>
      </c>
      <c r="HE11" s="23">
        <f t="shared" si="37"/>
        <v>0.98062355166662052</v>
      </c>
      <c r="HF11" s="23">
        <f t="shared" si="37"/>
        <v>0.9775550638229511</v>
      </c>
      <c r="HG11" s="23">
        <f t="shared" si="37"/>
        <v>0.99829905768438387</v>
      </c>
      <c r="HH11" s="23">
        <f t="shared" si="37"/>
        <v>0.9995869586651972</v>
      </c>
      <c r="HI11" s="23">
        <f t="shared" si="37"/>
        <v>0.99999999986562549</v>
      </c>
      <c r="HJ11" s="23" t="e">
        <f t="shared" si="37"/>
        <v>#VALUE!</v>
      </c>
      <c r="HK11" s="23" t="e">
        <f t="shared" si="37"/>
        <v>#VALUE!</v>
      </c>
      <c r="HL11" s="23" t="e">
        <f t="shared" si="37"/>
        <v>#VALUE!</v>
      </c>
      <c r="HM11" s="23" t="e">
        <f t="shared" si="37"/>
        <v>#VALUE!</v>
      </c>
      <c r="HO11" s="17">
        <f>$D$11</f>
        <v>7.01</v>
      </c>
      <c r="HP11" s="24" t="e">
        <f t="shared" si="38"/>
        <v>#VALUE!</v>
      </c>
      <c r="HQ11" s="24" t="e">
        <f t="shared" si="39"/>
        <v>#VALUE!</v>
      </c>
      <c r="HR11" s="24" t="e">
        <f t="shared" si="40"/>
        <v>#VALUE!</v>
      </c>
      <c r="HS11" s="24" t="e">
        <f t="shared" si="41"/>
        <v>#VALUE!</v>
      </c>
      <c r="HT11" s="24" t="e">
        <f t="shared" si="42"/>
        <v>#VALUE!</v>
      </c>
      <c r="HU11" s="24" t="e">
        <f t="shared" si="43"/>
        <v>#VALUE!</v>
      </c>
      <c r="HV11" s="24" t="e">
        <f t="shared" si="44"/>
        <v>#VALUE!</v>
      </c>
      <c r="HW11" s="24" t="e">
        <f t="shared" si="45"/>
        <v>#VALUE!</v>
      </c>
      <c r="HX11" s="24" t="e">
        <f t="shared" si="46"/>
        <v>#VALUE!</v>
      </c>
      <c r="HZ11" s="17">
        <f>$D$11</f>
        <v>7.01</v>
      </c>
      <c r="IA11" s="24" t="e">
        <f t="shared" ref="IA11:II11" si="52">IF(OR(ABS(F21-$E$11)&gt;$IA$4*(HP11/SUMIFS($HP11:$HX11,$HP11:$HX11,"&gt;=0",$HP11:$HX11,"&lt;=1")+F$4/SUMIFS($F$4:$N$4,$F$4:$N$4,"&gt;=0",$F$4:$N$4,"&lt;=1")),F21&lt;0),0,F$4/SUMIFS($F$4:$N$4,$F$4:$N$4,"&gt;=0",$F$4:$N$4,"&lt;=1"))</f>
        <v>#VALUE!</v>
      </c>
      <c r="IB11" s="24" t="e">
        <f t="shared" si="52"/>
        <v>#VALUE!</v>
      </c>
      <c r="IC11" s="24" t="e">
        <f t="shared" si="52"/>
        <v>#VALUE!</v>
      </c>
      <c r="ID11" s="24" t="e">
        <f t="shared" si="52"/>
        <v>#VALUE!</v>
      </c>
      <c r="IE11" s="24" t="e">
        <f t="shared" si="52"/>
        <v>#VALUE!</v>
      </c>
      <c r="IF11" s="24" t="e">
        <f t="shared" si="52"/>
        <v>#VALUE!</v>
      </c>
      <c r="IG11" s="24" t="e">
        <f t="shared" si="52"/>
        <v>#VALUE!</v>
      </c>
      <c r="IH11" s="24" t="e">
        <f t="shared" si="52"/>
        <v>#VALUE!</v>
      </c>
      <c r="II11" s="24" t="e">
        <f t="shared" si="52"/>
        <v>#VALUE!</v>
      </c>
      <c r="IK11" s="17">
        <f>$D$11</f>
        <v>7.01</v>
      </c>
      <c r="IL11" s="24" t="e">
        <f t="shared" si="48"/>
        <v>#VALUE!</v>
      </c>
      <c r="IM11" s="24" t="e">
        <f t="shared" si="49"/>
        <v>#VALUE!</v>
      </c>
      <c r="IN11" s="24" t="e">
        <f t="shared" si="49"/>
        <v>#VALUE!</v>
      </c>
      <c r="IO11" s="24" t="e">
        <f t="shared" si="49"/>
        <v>#VALUE!</v>
      </c>
      <c r="IP11" s="24" t="e">
        <f t="shared" si="49"/>
        <v>#VALUE!</v>
      </c>
      <c r="IQ11" s="24" t="e">
        <f t="shared" si="49"/>
        <v>#VALUE!</v>
      </c>
      <c r="IR11" s="24" t="e">
        <f t="shared" si="49"/>
        <v>#VALUE!</v>
      </c>
      <c r="IS11" s="24" t="e">
        <f t="shared" si="49"/>
        <v>#VALUE!</v>
      </c>
      <c r="IT11" s="24" t="e">
        <f t="shared" si="49"/>
        <v>#VALUE!</v>
      </c>
      <c r="IV11" s="17">
        <f>$D$11</f>
        <v>7.01</v>
      </c>
      <c r="IW11" s="24">
        <f t="shared" si="50"/>
        <v>0</v>
      </c>
      <c r="IX11" s="24">
        <f t="shared" si="51"/>
        <v>0</v>
      </c>
      <c r="IY11" s="24">
        <f t="shared" si="51"/>
        <v>0</v>
      </c>
      <c r="IZ11" s="24">
        <f t="shared" si="51"/>
        <v>0</v>
      </c>
      <c r="JA11" s="24">
        <f t="shared" si="51"/>
        <v>0</v>
      </c>
      <c r="JB11" s="24">
        <f t="shared" si="51"/>
        <v>0</v>
      </c>
      <c r="JC11" s="24">
        <f t="shared" si="51"/>
        <v>0</v>
      </c>
      <c r="JD11" s="24">
        <f t="shared" si="51"/>
        <v>0</v>
      </c>
      <c r="JE11" s="24">
        <f t="shared" si="51"/>
        <v>0</v>
      </c>
    </row>
    <row r="12" spans="1:265">
      <c r="A12" s="24">
        <f>IFERROR(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,MEDIAN(F1:J1))</f>
        <v>3.8907253720676938E-3</v>
      </c>
      <c r="C12" s="3">
        <f>$C$11+COUNT(D12)*$C$6</f>
        <v>7.01</v>
      </c>
      <c r="D12" s="26">
        <f>D11+1</f>
        <v>8.01</v>
      </c>
      <c r="E12" s="60">
        <f>IFERROR(MEDIAN(IF(AND(55%&lt;=$F$1,$F$1&lt;=100%),F12,IF(AND(55%&lt;=$G$1,$G$1&lt;=100%),G12,IF(AND(55%&lt;=$H$1,$H$1&lt;=100%),H12,IF(AND(55%&lt;=$I$1,$I$1&lt;=100%),I12,IF(AND(55%&lt;=$J$1,$J$1&lt;=100%),J12,IF(AND(55%&lt;=$K$1,$K$1&lt;=100%),K12,IF(AND(55%&lt;=$L$1,$L$1&lt;=100%),L12,IF(AND(55%&lt;=$M$1,$M$1&lt;=100%),M12,IF(AND(55%&lt;=$N$1,$N$1&lt;=100%),N12,F12)))))))))),MEDIAN(F12:J12))</f>
        <v>226.53999996955878</v>
      </c>
      <c r="F12" s="28">
        <f t="shared" si="12"/>
        <v>222.15045939455621</v>
      </c>
      <c r="G12" s="28">
        <f t="shared" si="13"/>
        <v>231.62467584154865</v>
      </c>
      <c r="H12" s="28">
        <f t="shared" si="14"/>
        <v>226.92533147217966</v>
      </c>
      <c r="I12" s="28">
        <f t="shared" si="15"/>
        <v>226.44642961601377</v>
      </c>
      <c r="J12" s="28">
        <f t="shared" si="16"/>
        <v>226.53999996955878</v>
      </c>
      <c r="K12" s="28" t="e">
        <f t="shared" si="17"/>
        <v>#VALUE!</v>
      </c>
      <c r="L12" s="28" t="e">
        <f t="shared" si="18"/>
        <v>#VALUE!</v>
      </c>
      <c r="M12" s="28" t="e">
        <f t="shared" si="19"/>
        <v>#VALUE!</v>
      </c>
      <c r="N12" s="28" t="e">
        <f t="shared" si="20"/>
        <v>#VALUE!</v>
      </c>
      <c r="O12" s="29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E12" s="22"/>
      <c r="AF12" s="22"/>
    </row>
    <row r="13" spans="1:265">
      <c r="A13" s="24">
        <f>A12-$E$1</f>
        <v>-1.7298854952139453E-2</v>
      </c>
      <c r="C13" s="3">
        <f>$C$11+COUNT($D$12:D13)*$C$6</f>
        <v>7.01</v>
      </c>
      <c r="D13" s="26">
        <f t="shared" ref="D13:D40" si="53">D12+1</f>
        <v>9.01</v>
      </c>
      <c r="E13" s="60">
        <f t="shared" ref="E13:E40" si="54">IFERROR(MEDIAN(IF(AND(55%&lt;=$F$1,$F$1&lt;=100%),F13,IF(AND(55%&lt;=$G$1,$G$1&lt;=100%),G13,IF(AND(55%&lt;=$H$1,$H$1&lt;=100%),H13,IF(AND(55%&lt;=$I$1,$I$1&lt;=100%),I13,IF(AND(55%&lt;=$J$1,$J$1&lt;=100%),J13,IF(AND(55%&lt;=$K$1,$K$1&lt;=100%),K13,IF(AND(55%&lt;=$L$1,$L$1&lt;=100%),L13,IF(AND(55%&lt;=$M$1,$M$1&lt;=100%),M13,IF(AND(55%&lt;=$N$1,$N$1&lt;=100%),N13,F13)))))))))),MEDIAN(F13:J13))</f>
        <v>226.53999996955878</v>
      </c>
      <c r="F13" s="28">
        <f t="shared" si="12"/>
        <v>222.15045939455621</v>
      </c>
      <c r="G13" s="28">
        <f t="shared" si="13"/>
        <v>231.62467584154865</v>
      </c>
      <c r="H13" s="28">
        <f t="shared" si="14"/>
        <v>226.92533147217966</v>
      </c>
      <c r="I13" s="28">
        <f t="shared" si="15"/>
        <v>226.44642961601377</v>
      </c>
      <c r="J13" s="28">
        <f t="shared" si="16"/>
        <v>226.53999996955878</v>
      </c>
      <c r="K13" s="28" t="e">
        <f t="shared" si="17"/>
        <v>#VALUE!</v>
      </c>
      <c r="L13" s="28" t="e">
        <f t="shared" si="18"/>
        <v>#VALUE!</v>
      </c>
      <c r="M13" s="28" t="e">
        <f t="shared" si="19"/>
        <v>#VALUE!</v>
      </c>
      <c r="N13" s="28" t="e">
        <f t="shared" si="20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65">
      <c r="A14" s="24">
        <f t="shared" ref="A14:A40" si="55">A13-$E$1</f>
        <v>-3.84884352763466E-2</v>
      </c>
      <c r="C14" s="3">
        <f>$C$11+COUNT($D$12:D14)*$C$6</f>
        <v>7.01</v>
      </c>
      <c r="D14" s="26">
        <f t="shared" si="53"/>
        <v>10.01</v>
      </c>
      <c r="E14" s="60">
        <f t="shared" si="54"/>
        <v>226.53999996955878</v>
      </c>
      <c r="F14" s="28">
        <f t="shared" si="12"/>
        <v>222.15045939455621</v>
      </c>
      <c r="G14" s="28">
        <f t="shared" si="13"/>
        <v>231.62467584154865</v>
      </c>
      <c r="H14" s="28">
        <f t="shared" si="14"/>
        <v>226.92533147217966</v>
      </c>
      <c r="I14" s="28">
        <f t="shared" si="15"/>
        <v>226.44642961601377</v>
      </c>
      <c r="J14" s="28">
        <f t="shared" si="16"/>
        <v>226.53999996955878</v>
      </c>
      <c r="K14" s="28" t="e">
        <f t="shared" si="17"/>
        <v>#VALUE!</v>
      </c>
      <c r="L14" s="28" t="e">
        <f t="shared" si="18"/>
        <v>#VALUE!</v>
      </c>
      <c r="M14" s="28" t="e">
        <f t="shared" si="19"/>
        <v>#VALUE!</v>
      </c>
      <c r="N14" s="28" t="e">
        <f t="shared" si="20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65">
      <c r="A15" s="24">
        <f t="shared" si="55"/>
        <v>-5.9678015600553747E-2</v>
      </c>
      <c r="C15" s="3">
        <f>$C$11+COUNT($D$12:D15)*$C$6</f>
        <v>7.01</v>
      </c>
      <c r="D15" s="26">
        <f t="shared" si="53"/>
        <v>11.01</v>
      </c>
      <c r="E15" s="60">
        <f t="shared" si="54"/>
        <v>226.53999996955878</v>
      </c>
      <c r="F15" s="28">
        <f t="shared" si="12"/>
        <v>222.15045939455621</v>
      </c>
      <c r="G15" s="28">
        <f t="shared" si="13"/>
        <v>231.62467584154865</v>
      </c>
      <c r="H15" s="28">
        <f t="shared" si="14"/>
        <v>226.92533147217966</v>
      </c>
      <c r="I15" s="28">
        <f t="shared" si="15"/>
        <v>226.44642961601377</v>
      </c>
      <c r="J15" s="28">
        <f t="shared" si="16"/>
        <v>226.53999996955878</v>
      </c>
      <c r="K15" s="28" t="e">
        <f t="shared" si="17"/>
        <v>#VALUE!</v>
      </c>
      <c r="L15" s="28" t="e">
        <f t="shared" si="18"/>
        <v>#VALUE!</v>
      </c>
      <c r="M15" s="28" t="e">
        <f t="shared" si="19"/>
        <v>#VALUE!</v>
      </c>
      <c r="N15" s="28" t="e">
        <f t="shared" si="20"/>
        <v>#VALUE!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>
        <f t="shared" si="55"/>
        <v>-8.0867595924760893E-2</v>
      </c>
      <c r="C16" s="3">
        <f>$C$11+COUNT($D$12:D16)*$C$6</f>
        <v>7.01</v>
      </c>
      <c r="D16" s="26">
        <f t="shared" si="53"/>
        <v>12.01</v>
      </c>
      <c r="E16" s="60">
        <f t="shared" si="54"/>
        <v>226.53999996955878</v>
      </c>
      <c r="F16" s="28">
        <f t="shared" si="12"/>
        <v>222.15045939455621</v>
      </c>
      <c r="G16" s="28">
        <f t="shared" si="13"/>
        <v>231.62467584154865</v>
      </c>
      <c r="H16" s="28">
        <f t="shared" si="14"/>
        <v>226.92533147217966</v>
      </c>
      <c r="I16" s="28">
        <f t="shared" si="15"/>
        <v>226.44642961601377</v>
      </c>
      <c r="J16" s="28">
        <f t="shared" si="16"/>
        <v>226.53999996955878</v>
      </c>
      <c r="K16" s="28" t="e">
        <f t="shared" si="17"/>
        <v>#VALUE!</v>
      </c>
      <c r="L16" s="28" t="e">
        <f t="shared" si="18"/>
        <v>#VALUE!</v>
      </c>
      <c r="M16" s="28" t="e">
        <f t="shared" si="19"/>
        <v>#VALUE!</v>
      </c>
      <c r="N16" s="28" t="e">
        <f t="shared" si="20"/>
        <v>#VALUE!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9">
      <c r="A17" s="24">
        <f t="shared" si="55"/>
        <v>-0.10205717624896804</v>
      </c>
      <c r="C17" s="3">
        <f>$C$11+COUNT($D$12:D17)*$C$6</f>
        <v>7.01</v>
      </c>
      <c r="D17" s="26">
        <f t="shared" si="53"/>
        <v>13.01</v>
      </c>
      <c r="E17" s="60">
        <f t="shared" si="54"/>
        <v>226.53999996955878</v>
      </c>
      <c r="F17" s="28">
        <f t="shared" si="12"/>
        <v>222.15045939455621</v>
      </c>
      <c r="G17" s="28">
        <f t="shared" si="13"/>
        <v>231.62467584154865</v>
      </c>
      <c r="H17" s="28">
        <f t="shared" si="14"/>
        <v>226.92533147217966</v>
      </c>
      <c r="I17" s="28">
        <f t="shared" si="15"/>
        <v>226.44642961601377</v>
      </c>
      <c r="J17" s="28">
        <f t="shared" si="16"/>
        <v>226.53999996955878</v>
      </c>
      <c r="K17" s="28" t="e">
        <f t="shared" si="17"/>
        <v>#VALUE!</v>
      </c>
      <c r="L17" s="28" t="e">
        <f t="shared" si="18"/>
        <v>#VALUE!</v>
      </c>
      <c r="M17" s="28" t="e">
        <f t="shared" si="19"/>
        <v>#VALUE!</v>
      </c>
      <c r="N17" s="28" t="e">
        <f t="shared" si="20"/>
        <v>#VALUE!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9">
      <c r="A18" s="24">
        <f t="shared" si="55"/>
        <v>-0.12324675657317519</v>
      </c>
      <c r="C18" s="3">
        <f>$C$11+COUNT($D$12:D18)*$C$6</f>
        <v>7.01</v>
      </c>
      <c r="D18" s="26">
        <f t="shared" si="53"/>
        <v>14.01</v>
      </c>
      <c r="E18" s="60">
        <f t="shared" si="54"/>
        <v>226.53999996955878</v>
      </c>
      <c r="F18" s="28">
        <f t="shared" si="12"/>
        <v>222.15045939455621</v>
      </c>
      <c r="G18" s="28">
        <f t="shared" si="13"/>
        <v>231.62467584154865</v>
      </c>
      <c r="H18" s="28">
        <f t="shared" si="14"/>
        <v>226.92533147217966</v>
      </c>
      <c r="I18" s="28">
        <f t="shared" si="15"/>
        <v>226.44642961601377</v>
      </c>
      <c r="J18" s="28">
        <f t="shared" si="16"/>
        <v>226.53999996955878</v>
      </c>
      <c r="K18" s="28" t="e">
        <f t="shared" si="17"/>
        <v>#VALUE!</v>
      </c>
      <c r="L18" s="28" t="e">
        <f t="shared" si="18"/>
        <v>#VALUE!</v>
      </c>
      <c r="M18" s="28" t="e">
        <f t="shared" si="19"/>
        <v>#VALUE!</v>
      </c>
      <c r="N18" s="28" t="e">
        <f t="shared" si="20"/>
        <v>#VALUE!</v>
      </c>
      <c r="O18" s="29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4"/>
    </row>
    <row r="19" spans="1:29">
      <c r="A19" s="24">
        <f t="shared" si="55"/>
        <v>-0.14443633689738233</v>
      </c>
      <c r="C19" s="3">
        <f>$C$11+COUNT($D$12:D19)*$C$6</f>
        <v>7.01</v>
      </c>
      <c r="D19" s="26">
        <f t="shared" si="53"/>
        <v>15.01</v>
      </c>
      <c r="E19" s="60">
        <f t="shared" si="54"/>
        <v>226.53999996955878</v>
      </c>
      <c r="F19" s="28">
        <f t="shared" si="12"/>
        <v>222.15045939455621</v>
      </c>
      <c r="G19" s="28">
        <f t="shared" si="13"/>
        <v>231.62467584154865</v>
      </c>
      <c r="H19" s="28">
        <f t="shared" si="14"/>
        <v>226.92533147217966</v>
      </c>
      <c r="I19" s="28">
        <f t="shared" si="15"/>
        <v>226.44642961601377</v>
      </c>
      <c r="J19" s="28">
        <f t="shared" si="16"/>
        <v>226.53999996955878</v>
      </c>
      <c r="K19" s="28" t="e">
        <f t="shared" si="17"/>
        <v>#VALUE!</v>
      </c>
      <c r="L19" s="28" t="e">
        <f t="shared" si="18"/>
        <v>#VALUE!</v>
      </c>
      <c r="M19" s="28" t="e">
        <f t="shared" si="19"/>
        <v>#VALUE!</v>
      </c>
      <c r="N19" s="28" t="e">
        <f t="shared" si="20"/>
        <v>#VALUE!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>
      <c r="A20" s="24">
        <f t="shared" si="55"/>
        <v>-0.16562591722158948</v>
      </c>
      <c r="C20" s="3">
        <f>$C$11+COUNT($D$12:D20)*$C$6</f>
        <v>7.01</v>
      </c>
      <c r="D20" s="26">
        <f t="shared" si="53"/>
        <v>16.009999999999998</v>
      </c>
      <c r="E20" s="60">
        <f t="shared" si="54"/>
        <v>226.53999996955878</v>
      </c>
      <c r="F20" s="28">
        <f t="shared" si="12"/>
        <v>222.15045939455621</v>
      </c>
      <c r="G20" s="28">
        <f t="shared" si="13"/>
        <v>231.62467584154865</v>
      </c>
      <c r="H20" s="28">
        <f t="shared" si="14"/>
        <v>226.92533147217966</v>
      </c>
      <c r="I20" s="28">
        <f t="shared" si="15"/>
        <v>226.44642961601377</v>
      </c>
      <c r="J20" s="28">
        <f t="shared" si="16"/>
        <v>226.53999996955878</v>
      </c>
      <c r="K20" s="28" t="e">
        <f t="shared" si="17"/>
        <v>#VALUE!</v>
      </c>
      <c r="L20" s="28" t="e">
        <f t="shared" si="18"/>
        <v>#VALUE!</v>
      </c>
      <c r="M20" s="28" t="e">
        <f t="shared" si="19"/>
        <v>#VALUE!</v>
      </c>
      <c r="N20" s="28" t="e">
        <f t="shared" si="20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55"/>
        <v>-0.18681549754579663</v>
      </c>
      <c r="C21" s="3">
        <f>$C$11+COUNT($D$12:D21)*$C$6</f>
        <v>7.01</v>
      </c>
      <c r="D21" s="26">
        <f t="shared" si="53"/>
        <v>17.009999999999998</v>
      </c>
      <c r="E21" s="60">
        <f t="shared" si="54"/>
        <v>226.53999996955878</v>
      </c>
      <c r="F21" s="28">
        <f t="shared" si="12"/>
        <v>222.15045939455621</v>
      </c>
      <c r="G21" s="28">
        <f t="shared" si="13"/>
        <v>231.62467584154865</v>
      </c>
      <c r="H21" s="28">
        <f t="shared" si="14"/>
        <v>226.92533147217966</v>
      </c>
      <c r="I21" s="28">
        <f t="shared" si="15"/>
        <v>226.44642961601377</v>
      </c>
      <c r="J21" s="28">
        <f t="shared" si="16"/>
        <v>226.53999996955878</v>
      </c>
      <c r="K21" s="28" t="e">
        <f t="shared" si="17"/>
        <v>#VALUE!</v>
      </c>
      <c r="L21" s="28" t="e">
        <f t="shared" si="18"/>
        <v>#VALUE!</v>
      </c>
      <c r="M21" s="28" t="e">
        <f t="shared" si="19"/>
        <v>#VALUE!</v>
      </c>
      <c r="N21" s="28" t="e">
        <f t="shared" si="20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55"/>
        <v>-0.20800507787000377</v>
      </c>
      <c r="C22" s="3">
        <f>$C$11+COUNT($D$12:D22)*$C$6</f>
        <v>7.01</v>
      </c>
      <c r="D22" s="26">
        <f t="shared" si="53"/>
        <v>18.009999999999998</v>
      </c>
      <c r="E22" s="60">
        <f t="shared" si="54"/>
        <v>226.53999996955878</v>
      </c>
      <c r="F22" s="28">
        <f t="shared" si="12"/>
        <v>222.15045939455621</v>
      </c>
      <c r="G22" s="28">
        <f t="shared" si="13"/>
        <v>231.62467584154865</v>
      </c>
      <c r="H22" s="28">
        <f t="shared" si="14"/>
        <v>226.92533147217966</v>
      </c>
      <c r="I22" s="28">
        <f t="shared" si="15"/>
        <v>226.44642961601377</v>
      </c>
      <c r="J22" s="28">
        <f t="shared" si="16"/>
        <v>226.53999996955878</v>
      </c>
      <c r="K22" s="28" t="e">
        <f t="shared" si="17"/>
        <v>#VALUE!</v>
      </c>
      <c r="L22" s="28" t="e">
        <f t="shared" si="18"/>
        <v>#VALUE!</v>
      </c>
      <c r="M22" s="28" t="e">
        <f t="shared" si="19"/>
        <v>#VALUE!</v>
      </c>
      <c r="N22" s="28" t="e">
        <f t="shared" si="20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55"/>
        <v>-0.22919465819421092</v>
      </c>
      <c r="C23" s="3">
        <f>$C$11+COUNT($D$12:D23)*$C$6</f>
        <v>7.01</v>
      </c>
      <c r="D23" s="26">
        <f t="shared" si="53"/>
        <v>19.009999999999998</v>
      </c>
      <c r="E23" s="60">
        <f t="shared" si="54"/>
        <v>226.53999996955878</v>
      </c>
      <c r="F23" s="28">
        <f t="shared" si="12"/>
        <v>222.15045939455621</v>
      </c>
      <c r="G23" s="28">
        <f t="shared" si="13"/>
        <v>231.62467584154865</v>
      </c>
      <c r="H23" s="28">
        <f t="shared" si="14"/>
        <v>226.92533147217966</v>
      </c>
      <c r="I23" s="28">
        <f t="shared" si="15"/>
        <v>226.44642961601377</v>
      </c>
      <c r="J23" s="28">
        <f t="shared" si="16"/>
        <v>226.53999996955878</v>
      </c>
      <c r="K23" s="28" t="e">
        <f t="shared" si="17"/>
        <v>#VALUE!</v>
      </c>
      <c r="L23" s="28" t="e">
        <f t="shared" si="18"/>
        <v>#VALUE!</v>
      </c>
      <c r="M23" s="28" t="e">
        <f t="shared" si="19"/>
        <v>#VALUE!</v>
      </c>
      <c r="N23" s="28" t="e">
        <f t="shared" si="20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55"/>
        <v>-0.25038423851841807</v>
      </c>
      <c r="C24" s="3">
        <f>$C$11+COUNT($D$12:D24)*$C$6</f>
        <v>7.01</v>
      </c>
      <c r="D24" s="26">
        <f t="shared" si="53"/>
        <v>20.009999999999998</v>
      </c>
      <c r="E24" s="60">
        <f t="shared" si="54"/>
        <v>226.53999996955878</v>
      </c>
      <c r="F24" s="28">
        <f t="shared" si="12"/>
        <v>222.15045939455621</v>
      </c>
      <c r="G24" s="28">
        <f t="shared" si="13"/>
        <v>231.62467584154865</v>
      </c>
      <c r="H24" s="28">
        <f t="shared" si="14"/>
        <v>226.92533147217966</v>
      </c>
      <c r="I24" s="28">
        <f t="shared" si="15"/>
        <v>226.44642961601377</v>
      </c>
      <c r="J24" s="28">
        <f t="shared" si="16"/>
        <v>226.53999996955878</v>
      </c>
      <c r="K24" s="28" t="e">
        <f t="shared" si="17"/>
        <v>#VALUE!</v>
      </c>
      <c r="L24" s="28" t="e">
        <f t="shared" si="18"/>
        <v>#VALUE!</v>
      </c>
      <c r="M24" s="28" t="e">
        <f t="shared" si="19"/>
        <v>#VALUE!</v>
      </c>
      <c r="N24" s="28" t="e">
        <f t="shared" si="20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55"/>
        <v>-0.27157381884262521</v>
      </c>
      <c r="C25" s="3">
        <f>$C$11+COUNT($D$12:D25)*$C$6</f>
        <v>7.01</v>
      </c>
      <c r="D25" s="26">
        <f t="shared" si="53"/>
        <v>21.009999999999998</v>
      </c>
      <c r="E25" s="60">
        <f t="shared" si="54"/>
        <v>226.53999996955878</v>
      </c>
      <c r="F25" s="28">
        <f t="shared" si="12"/>
        <v>222.15045939455621</v>
      </c>
      <c r="G25" s="28">
        <f t="shared" si="13"/>
        <v>231.62467584154865</v>
      </c>
      <c r="H25" s="28">
        <f t="shared" si="14"/>
        <v>226.92533147217966</v>
      </c>
      <c r="I25" s="28">
        <f t="shared" si="15"/>
        <v>226.44642961601377</v>
      </c>
      <c r="J25" s="28">
        <f t="shared" si="16"/>
        <v>226.53999996955878</v>
      </c>
      <c r="K25" s="28" t="e">
        <f t="shared" si="17"/>
        <v>#VALUE!</v>
      </c>
      <c r="L25" s="28" t="e">
        <f t="shared" si="18"/>
        <v>#VALUE!</v>
      </c>
      <c r="M25" s="28" t="e">
        <f t="shared" si="19"/>
        <v>#VALUE!</v>
      </c>
      <c r="N25" s="28" t="e">
        <f t="shared" si="20"/>
        <v>#VALUE!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4">
        <f t="shared" si="55"/>
        <v>-0.29276339916683236</v>
      </c>
      <c r="C26" s="3">
        <f>$C$11+COUNT($D$12:D26)*$C$6</f>
        <v>7.01</v>
      </c>
      <c r="D26" s="26">
        <f t="shared" si="53"/>
        <v>22.009999999999998</v>
      </c>
      <c r="E26" s="60">
        <f t="shared" si="54"/>
        <v>226.53999996955878</v>
      </c>
      <c r="F26" s="28">
        <f t="shared" si="12"/>
        <v>222.15045939455621</v>
      </c>
      <c r="G26" s="28">
        <f t="shared" si="13"/>
        <v>231.62467584154865</v>
      </c>
      <c r="H26" s="28">
        <f t="shared" si="14"/>
        <v>226.92533147217966</v>
      </c>
      <c r="I26" s="28">
        <f t="shared" si="15"/>
        <v>226.44642961601377</v>
      </c>
      <c r="J26" s="28">
        <f t="shared" si="16"/>
        <v>226.53999996955878</v>
      </c>
      <c r="K26" s="28" t="e">
        <f t="shared" si="17"/>
        <v>#VALUE!</v>
      </c>
      <c r="L26" s="28" t="e">
        <f t="shared" si="18"/>
        <v>#VALUE!</v>
      </c>
      <c r="M26" s="28" t="e">
        <f t="shared" si="19"/>
        <v>#VALUE!</v>
      </c>
      <c r="N26" s="28" t="e">
        <f t="shared" si="20"/>
        <v>#VALUE!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29">
      <c r="A27" s="24">
        <f t="shared" si="55"/>
        <v>-0.31395297949103951</v>
      </c>
      <c r="C27" s="3">
        <f>$C$11+COUNT($D$12:D27)*$C$6</f>
        <v>7.01</v>
      </c>
      <c r="D27" s="26">
        <f t="shared" si="53"/>
        <v>23.009999999999998</v>
      </c>
      <c r="E27" s="60">
        <f t="shared" si="54"/>
        <v>226.53999996955878</v>
      </c>
      <c r="F27" s="28">
        <f t="shared" si="12"/>
        <v>222.15045939455621</v>
      </c>
      <c r="G27" s="28">
        <f t="shared" si="13"/>
        <v>231.62467584154865</v>
      </c>
      <c r="H27" s="28">
        <f t="shared" si="14"/>
        <v>226.92533147217966</v>
      </c>
      <c r="I27" s="28">
        <f t="shared" si="15"/>
        <v>226.44642961601377</v>
      </c>
      <c r="J27" s="28">
        <f t="shared" si="16"/>
        <v>226.53999996955878</v>
      </c>
      <c r="K27" s="28" t="e">
        <f t="shared" si="17"/>
        <v>#VALUE!</v>
      </c>
      <c r="L27" s="28" t="e">
        <f t="shared" si="18"/>
        <v>#VALUE!</v>
      </c>
      <c r="M27" s="28" t="e">
        <f t="shared" si="19"/>
        <v>#VALUE!</v>
      </c>
      <c r="N27" s="28" t="e">
        <f t="shared" si="20"/>
        <v>#VALUE!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29">
      <c r="A28" s="24">
        <f t="shared" si="55"/>
        <v>-0.33514255981524665</v>
      </c>
      <c r="C28" s="3">
        <f>$C$11+COUNT($D$12:D28)*$C$6</f>
        <v>7.01</v>
      </c>
      <c r="D28" s="26">
        <f t="shared" si="53"/>
        <v>24.009999999999998</v>
      </c>
      <c r="E28" s="60">
        <f t="shared" si="54"/>
        <v>226.53999996955878</v>
      </c>
      <c r="F28" s="28">
        <f t="shared" si="12"/>
        <v>222.15045939455621</v>
      </c>
      <c r="G28" s="28">
        <f t="shared" si="13"/>
        <v>231.62467584154865</v>
      </c>
      <c r="H28" s="28">
        <f t="shared" si="14"/>
        <v>226.92533147217966</v>
      </c>
      <c r="I28" s="28">
        <f t="shared" si="15"/>
        <v>226.44642961601377</v>
      </c>
      <c r="J28" s="28">
        <f t="shared" si="16"/>
        <v>226.53999996955878</v>
      </c>
      <c r="K28" s="28" t="e">
        <f t="shared" si="17"/>
        <v>#VALUE!</v>
      </c>
      <c r="L28" s="28" t="e">
        <f t="shared" si="18"/>
        <v>#VALUE!</v>
      </c>
      <c r="M28" s="28" t="e">
        <f t="shared" si="19"/>
        <v>#VALUE!</v>
      </c>
      <c r="N28" s="28" t="e">
        <f t="shared" si="20"/>
        <v>#VALUE!</v>
      </c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1:29">
      <c r="A29" s="24">
        <f t="shared" si="55"/>
        <v>-0.3563321401394538</v>
      </c>
      <c r="C29" s="3">
        <f>$C$11+COUNT($D$12:D29)*$C$6</f>
        <v>7.01</v>
      </c>
      <c r="D29" s="26">
        <f t="shared" si="53"/>
        <v>25.009999999999998</v>
      </c>
      <c r="E29" s="60">
        <f t="shared" si="54"/>
        <v>226.53999996955878</v>
      </c>
      <c r="F29" s="28">
        <f t="shared" si="12"/>
        <v>222.15045939455621</v>
      </c>
      <c r="G29" s="28">
        <f t="shared" si="13"/>
        <v>231.62467584154865</v>
      </c>
      <c r="H29" s="28">
        <f t="shared" si="14"/>
        <v>226.92533147217966</v>
      </c>
      <c r="I29" s="28">
        <f t="shared" si="15"/>
        <v>226.44642961601377</v>
      </c>
      <c r="J29" s="28">
        <f t="shared" si="16"/>
        <v>226.53999996955878</v>
      </c>
      <c r="K29" s="28" t="e">
        <f t="shared" si="17"/>
        <v>#VALUE!</v>
      </c>
      <c r="L29" s="28" t="e">
        <f t="shared" si="18"/>
        <v>#VALUE!</v>
      </c>
      <c r="M29" s="28" t="e">
        <f t="shared" si="19"/>
        <v>#VALUE!</v>
      </c>
      <c r="N29" s="28" t="e">
        <f t="shared" si="20"/>
        <v>#VALUE!</v>
      </c>
    </row>
    <row r="30" spans="1:29">
      <c r="A30" s="24">
        <f t="shared" si="55"/>
        <v>-0.37752172046366095</v>
      </c>
      <c r="C30" s="3">
        <f>$C$11+COUNT($D$12:D30)*$C$6</f>
        <v>7.01</v>
      </c>
      <c r="D30" s="26">
        <f t="shared" si="53"/>
        <v>26.009999999999998</v>
      </c>
      <c r="E30" s="60">
        <f t="shared" si="54"/>
        <v>226.53999996955878</v>
      </c>
      <c r="F30" s="28">
        <f t="shared" si="12"/>
        <v>222.15045939455621</v>
      </c>
      <c r="G30" s="28">
        <f t="shared" si="13"/>
        <v>231.62467584154865</v>
      </c>
      <c r="H30" s="28">
        <f t="shared" si="14"/>
        <v>226.92533147217966</v>
      </c>
      <c r="I30" s="28">
        <f t="shared" si="15"/>
        <v>226.44642961601377</v>
      </c>
      <c r="J30" s="28">
        <f t="shared" si="16"/>
        <v>226.53999996955878</v>
      </c>
      <c r="K30" s="28" t="e">
        <f t="shared" si="17"/>
        <v>#VALUE!</v>
      </c>
      <c r="L30" s="28" t="e">
        <f t="shared" si="18"/>
        <v>#VALUE!</v>
      </c>
      <c r="M30" s="28" t="e">
        <f t="shared" si="19"/>
        <v>#VALUE!</v>
      </c>
      <c r="N30" s="28" t="e">
        <f t="shared" si="20"/>
        <v>#VALUE!</v>
      </c>
    </row>
    <row r="31" spans="1:29">
      <c r="A31" s="24">
        <f t="shared" si="55"/>
        <v>-0.39871130078786809</v>
      </c>
      <c r="C31" s="3">
        <f>$C$11+COUNT($D$12:D31)*$C$6</f>
        <v>7.01</v>
      </c>
      <c r="D31" s="26">
        <f t="shared" si="53"/>
        <v>27.009999999999998</v>
      </c>
      <c r="E31" s="60">
        <f t="shared" si="54"/>
        <v>226.53999996955878</v>
      </c>
      <c r="F31" s="28">
        <f t="shared" si="12"/>
        <v>222.15045939455621</v>
      </c>
      <c r="G31" s="28">
        <f t="shared" si="13"/>
        <v>231.62467584154865</v>
      </c>
      <c r="H31" s="28">
        <f t="shared" si="14"/>
        <v>226.92533147217966</v>
      </c>
      <c r="I31" s="28">
        <f t="shared" si="15"/>
        <v>226.44642961601377</v>
      </c>
      <c r="J31" s="28">
        <f t="shared" si="16"/>
        <v>226.53999996955878</v>
      </c>
      <c r="K31" s="28" t="e">
        <f t="shared" si="17"/>
        <v>#VALUE!</v>
      </c>
      <c r="L31" s="28" t="e">
        <f t="shared" si="18"/>
        <v>#VALUE!</v>
      </c>
      <c r="M31" s="28" t="e">
        <f t="shared" si="19"/>
        <v>#VALUE!</v>
      </c>
      <c r="N31" s="28" t="e">
        <f t="shared" si="20"/>
        <v>#VALUE!</v>
      </c>
    </row>
    <row r="32" spans="1:29">
      <c r="A32" s="24">
        <f t="shared" si="55"/>
        <v>-0.41990088111207524</v>
      </c>
      <c r="C32" s="3">
        <f>$C$11+COUNT($D$12:D32)*$C$6</f>
        <v>7.01</v>
      </c>
      <c r="D32" s="26">
        <f t="shared" si="53"/>
        <v>28.009999999999998</v>
      </c>
      <c r="E32" s="60">
        <f t="shared" si="54"/>
        <v>226.53999996955878</v>
      </c>
      <c r="F32" s="28">
        <f t="shared" si="12"/>
        <v>222.15045939455621</v>
      </c>
      <c r="G32" s="28">
        <f t="shared" si="13"/>
        <v>231.62467584154865</v>
      </c>
      <c r="H32" s="28">
        <f t="shared" si="14"/>
        <v>226.92533147217966</v>
      </c>
      <c r="I32" s="28">
        <f t="shared" si="15"/>
        <v>226.44642961601377</v>
      </c>
      <c r="J32" s="28">
        <f t="shared" si="16"/>
        <v>226.53999996955878</v>
      </c>
      <c r="K32" s="28" t="e">
        <f t="shared" si="17"/>
        <v>#VALUE!</v>
      </c>
      <c r="L32" s="28" t="e">
        <f t="shared" si="18"/>
        <v>#VALUE!</v>
      </c>
      <c r="M32" s="28" t="e">
        <f t="shared" si="19"/>
        <v>#VALUE!</v>
      </c>
      <c r="N32" s="28" t="e">
        <f t="shared" si="20"/>
        <v>#VALUE!</v>
      </c>
    </row>
    <row r="33" spans="1:200">
      <c r="A33" s="24">
        <f t="shared" si="55"/>
        <v>-0.44109046143628239</v>
      </c>
      <c r="C33" s="3">
        <f>$C$11+COUNT($D$12:D33)*$C$6</f>
        <v>7.01</v>
      </c>
      <c r="D33" s="26">
        <f t="shared" si="53"/>
        <v>29.009999999999998</v>
      </c>
      <c r="E33" s="60">
        <f t="shared" si="54"/>
        <v>226.53999996955878</v>
      </c>
      <c r="F33" s="28">
        <f t="shared" si="12"/>
        <v>222.15045939455621</v>
      </c>
      <c r="G33" s="28">
        <f t="shared" si="13"/>
        <v>231.62467584154865</v>
      </c>
      <c r="H33" s="28">
        <f t="shared" si="14"/>
        <v>226.92533147217966</v>
      </c>
      <c r="I33" s="28">
        <f t="shared" si="15"/>
        <v>226.44642961601377</v>
      </c>
      <c r="J33" s="28">
        <f t="shared" si="16"/>
        <v>226.53999996955878</v>
      </c>
      <c r="K33" s="28" t="e">
        <f t="shared" si="17"/>
        <v>#VALUE!</v>
      </c>
      <c r="L33" s="28" t="e">
        <f t="shared" si="18"/>
        <v>#VALUE!</v>
      </c>
      <c r="M33" s="28" t="e">
        <f t="shared" si="19"/>
        <v>#VALUE!</v>
      </c>
      <c r="N33" s="28" t="e">
        <f t="shared" si="20"/>
        <v>#VALUE!</v>
      </c>
    </row>
    <row r="34" spans="1:200">
      <c r="A34" s="24">
        <f t="shared" si="55"/>
        <v>-0.46228004176048954</v>
      </c>
      <c r="C34" s="3">
        <f>$C$11+COUNT($D$12:D34)*$C$6</f>
        <v>7.01</v>
      </c>
      <c r="D34" s="26">
        <f t="shared" si="53"/>
        <v>30.009999999999998</v>
      </c>
      <c r="E34" s="60">
        <f t="shared" si="54"/>
        <v>226.53999996955878</v>
      </c>
      <c r="F34" s="28">
        <f t="shared" si="12"/>
        <v>222.15045939455621</v>
      </c>
      <c r="G34" s="28">
        <f t="shared" si="13"/>
        <v>231.62467584154865</v>
      </c>
      <c r="H34" s="28">
        <f t="shared" si="14"/>
        <v>226.92533147217966</v>
      </c>
      <c r="I34" s="28">
        <f t="shared" si="15"/>
        <v>226.44642961601377</v>
      </c>
      <c r="J34" s="28">
        <f t="shared" si="16"/>
        <v>226.53999996955878</v>
      </c>
      <c r="K34" s="28" t="e">
        <f t="shared" si="17"/>
        <v>#VALUE!</v>
      </c>
      <c r="L34" s="28" t="e">
        <f t="shared" si="18"/>
        <v>#VALUE!</v>
      </c>
      <c r="M34" s="28" t="e">
        <f t="shared" si="19"/>
        <v>#VALUE!</v>
      </c>
      <c r="N34" s="28" t="e">
        <f t="shared" si="20"/>
        <v>#VALUE!</v>
      </c>
    </row>
    <row r="35" spans="1:200">
      <c r="A35" s="24">
        <f t="shared" si="55"/>
        <v>-0.48346962208469668</v>
      </c>
      <c r="C35" s="3">
        <f>$C$11+COUNT($D$12:D35)*$C$6</f>
        <v>7.01</v>
      </c>
      <c r="D35" s="26">
        <f t="shared" si="53"/>
        <v>31.009999999999998</v>
      </c>
      <c r="E35" s="60">
        <f t="shared" si="54"/>
        <v>226.53999996955878</v>
      </c>
      <c r="F35" s="28">
        <f t="shared" si="12"/>
        <v>222.15045939455621</v>
      </c>
      <c r="G35" s="28">
        <f t="shared" si="13"/>
        <v>231.62467584154865</v>
      </c>
      <c r="H35" s="28">
        <f t="shared" si="14"/>
        <v>226.92533147217966</v>
      </c>
      <c r="I35" s="28">
        <f t="shared" si="15"/>
        <v>226.44642961601377</v>
      </c>
      <c r="J35" s="28">
        <f t="shared" si="16"/>
        <v>226.53999996955878</v>
      </c>
      <c r="K35" s="28" t="e">
        <f t="shared" si="17"/>
        <v>#VALUE!</v>
      </c>
      <c r="L35" s="28" t="e">
        <f t="shared" si="18"/>
        <v>#VALUE!</v>
      </c>
      <c r="M35" s="28" t="e">
        <f t="shared" si="19"/>
        <v>#VALUE!</v>
      </c>
      <c r="N35" s="28" t="e">
        <f t="shared" si="20"/>
        <v>#VALUE!</v>
      </c>
    </row>
    <row r="36" spans="1:200">
      <c r="A36" s="24">
        <f t="shared" si="55"/>
        <v>-0.50465920240890383</v>
      </c>
      <c r="C36" s="3">
        <f>$C$11+COUNT($D$12:D36)*$C$6</f>
        <v>7.01</v>
      </c>
      <c r="D36" s="26">
        <f t="shared" si="53"/>
        <v>32.01</v>
      </c>
      <c r="E36" s="60">
        <f t="shared" si="54"/>
        <v>226.53999996955878</v>
      </c>
      <c r="F36" s="28">
        <f t="shared" si="12"/>
        <v>222.15045939455621</v>
      </c>
      <c r="G36" s="28">
        <f t="shared" si="13"/>
        <v>231.62467584154865</v>
      </c>
      <c r="H36" s="28">
        <f t="shared" si="14"/>
        <v>226.92533147217966</v>
      </c>
      <c r="I36" s="28">
        <f t="shared" si="15"/>
        <v>226.44642961601377</v>
      </c>
      <c r="J36" s="28">
        <f t="shared" si="16"/>
        <v>226.53999996955878</v>
      </c>
      <c r="K36" s="28" t="e">
        <f t="shared" si="17"/>
        <v>#VALUE!</v>
      </c>
      <c r="L36" s="28" t="e">
        <f t="shared" si="18"/>
        <v>#VALUE!</v>
      </c>
      <c r="M36" s="28" t="e">
        <f t="shared" si="19"/>
        <v>#VALUE!</v>
      </c>
      <c r="N36" s="28" t="e">
        <f t="shared" si="20"/>
        <v>#VALUE!</v>
      </c>
    </row>
    <row r="37" spans="1:200">
      <c r="A37" s="24">
        <f t="shared" si="55"/>
        <v>-0.52584878273311098</v>
      </c>
      <c r="C37" s="3">
        <f>$C$11+COUNT($D$12:D37)*$C$6</f>
        <v>7.01</v>
      </c>
      <c r="D37" s="26">
        <f t="shared" si="53"/>
        <v>33.01</v>
      </c>
      <c r="E37" s="60">
        <f t="shared" si="54"/>
        <v>226.53999996955878</v>
      </c>
      <c r="F37" s="28">
        <f t="shared" si="12"/>
        <v>222.15045939455621</v>
      </c>
      <c r="G37" s="28">
        <f t="shared" si="13"/>
        <v>231.62467584154865</v>
      </c>
      <c r="H37" s="28">
        <f t="shared" si="14"/>
        <v>226.92533147217966</v>
      </c>
      <c r="I37" s="28">
        <f t="shared" si="15"/>
        <v>226.44642961601377</v>
      </c>
      <c r="J37" s="28">
        <f t="shared" si="16"/>
        <v>226.53999996955878</v>
      </c>
      <c r="K37" s="28" t="e">
        <f t="shared" si="17"/>
        <v>#VALUE!</v>
      </c>
      <c r="L37" s="28" t="e">
        <f t="shared" si="18"/>
        <v>#VALUE!</v>
      </c>
      <c r="M37" s="28" t="e">
        <f t="shared" si="19"/>
        <v>#VALUE!</v>
      </c>
      <c r="N37" s="28" t="e">
        <f t="shared" si="20"/>
        <v>#VALUE!</v>
      </c>
    </row>
    <row r="38" spans="1:200">
      <c r="A38" s="24">
        <f t="shared" si="55"/>
        <v>-0.54703836305731812</v>
      </c>
      <c r="C38" s="3">
        <f>$C$11+COUNT($D$12:D38)*$C$6</f>
        <v>7.01</v>
      </c>
      <c r="D38" s="26">
        <f t="shared" si="53"/>
        <v>34.01</v>
      </c>
      <c r="E38" s="60">
        <f t="shared" si="54"/>
        <v>226.53999996955878</v>
      </c>
      <c r="F38" s="28">
        <f t="shared" si="12"/>
        <v>222.15045939455621</v>
      </c>
      <c r="G38" s="28">
        <f t="shared" si="13"/>
        <v>231.62467584154865</v>
      </c>
      <c r="H38" s="28">
        <f t="shared" si="14"/>
        <v>226.92533147217966</v>
      </c>
      <c r="I38" s="28">
        <f t="shared" si="15"/>
        <v>226.44642961601377</v>
      </c>
      <c r="J38" s="28">
        <f t="shared" si="16"/>
        <v>226.53999996955878</v>
      </c>
      <c r="K38" s="28" t="e">
        <f t="shared" si="17"/>
        <v>#VALUE!</v>
      </c>
      <c r="L38" s="28" t="e">
        <f t="shared" si="18"/>
        <v>#VALUE!</v>
      </c>
      <c r="M38" s="28" t="e">
        <f t="shared" si="19"/>
        <v>#VALUE!</v>
      </c>
      <c r="N38" s="28" t="e">
        <f t="shared" si="20"/>
        <v>#VALUE!</v>
      </c>
    </row>
    <row r="39" spans="1:200">
      <c r="A39" s="24">
        <f t="shared" si="55"/>
        <v>-0.56822794338152527</v>
      </c>
      <c r="C39" s="3">
        <f>$C$11+COUNT($D$12:D39)*$C$6</f>
        <v>7.01</v>
      </c>
      <c r="D39" s="26">
        <f t="shared" si="53"/>
        <v>35.01</v>
      </c>
      <c r="E39" s="60">
        <f t="shared" si="54"/>
        <v>226.53999996955878</v>
      </c>
      <c r="F39" s="28">
        <f t="shared" si="12"/>
        <v>222.15045939455621</v>
      </c>
      <c r="G39" s="28">
        <f t="shared" si="13"/>
        <v>231.62467584154865</v>
      </c>
      <c r="H39" s="28">
        <f t="shared" si="14"/>
        <v>226.92533147217966</v>
      </c>
      <c r="I39" s="28">
        <f t="shared" si="15"/>
        <v>226.44642961601377</v>
      </c>
      <c r="J39" s="28">
        <f t="shared" si="16"/>
        <v>226.53999996955878</v>
      </c>
      <c r="K39" s="28" t="e">
        <f t="shared" si="17"/>
        <v>#VALUE!</v>
      </c>
      <c r="L39" s="28" t="e">
        <f t="shared" si="18"/>
        <v>#VALUE!</v>
      </c>
      <c r="M39" s="28" t="e">
        <f t="shared" si="19"/>
        <v>#VALUE!</v>
      </c>
      <c r="N39" s="28" t="e">
        <f t="shared" si="20"/>
        <v>#VALUE!</v>
      </c>
    </row>
    <row r="40" spans="1:200">
      <c r="A40" s="24">
        <f t="shared" si="55"/>
        <v>-0.58941752370573242</v>
      </c>
      <c r="C40" s="3">
        <f>$C$11+COUNT($D$12:D40)*$C$6</f>
        <v>7.01</v>
      </c>
      <c r="D40" s="26">
        <f t="shared" si="53"/>
        <v>36.01</v>
      </c>
      <c r="E40" s="60">
        <f t="shared" si="54"/>
        <v>226.53999996955878</v>
      </c>
      <c r="F40" s="28">
        <f t="shared" si="12"/>
        <v>222.15045939455621</v>
      </c>
      <c r="G40" s="28">
        <f t="shared" si="13"/>
        <v>231.62467584154865</v>
      </c>
      <c r="H40" s="28">
        <f t="shared" si="14"/>
        <v>226.92533147217966</v>
      </c>
      <c r="I40" s="28">
        <f t="shared" si="15"/>
        <v>226.44642961601377</v>
      </c>
      <c r="J40" s="28">
        <f t="shared" si="16"/>
        <v>226.53999996955878</v>
      </c>
      <c r="K40" s="28" t="e">
        <f t="shared" si="17"/>
        <v>#VALUE!</v>
      </c>
      <c r="L40" s="28" t="e">
        <f t="shared" si="18"/>
        <v>#VALUE!</v>
      </c>
      <c r="M40" s="28" t="e">
        <f t="shared" si="19"/>
        <v>#VALUE!</v>
      </c>
      <c r="N40" s="28" t="e">
        <f t="shared" si="20"/>
        <v>#VALUE!</v>
      </c>
    </row>
    <row r="44" spans="1:200">
      <c r="FN44" s="6"/>
      <c r="FQ44" s="31" t="s">
        <v>24</v>
      </c>
      <c r="FW44" s="31" t="s">
        <v>25</v>
      </c>
      <c r="FZ44" s="31" t="s">
        <v>26</v>
      </c>
      <c r="GC44" s="31" t="s">
        <v>27</v>
      </c>
      <c r="GF44" s="31" t="s">
        <v>28</v>
      </c>
      <c r="GI44" s="31" t="s">
        <v>29</v>
      </c>
      <c r="GL44" s="31" t="s">
        <v>30</v>
      </c>
      <c r="GO44" s="31" t="s">
        <v>31</v>
      </c>
      <c r="GR44" s="31" t="s">
        <v>32</v>
      </c>
    </row>
    <row r="46" spans="1:200">
      <c r="FP46" s="6"/>
      <c r="FQ46" s="3">
        <f>EX4/BC4</f>
        <v>11.768301294285463</v>
      </c>
      <c r="FY46" s="6"/>
      <c r="FZ46" s="3">
        <f>DZ4/BA4</f>
        <v>-0.66770972256814209</v>
      </c>
      <c r="GB46" s="6"/>
      <c r="GC46" s="3">
        <f>DN4/AZ4</f>
        <v>-0.10725562852735258</v>
      </c>
      <c r="GE46" s="6"/>
      <c r="GF46" s="3">
        <f>DB4/AY4</f>
        <v>7.2978397080610144E-2</v>
      </c>
      <c r="GI46" s="3" t="e">
        <f>CP4/AX4</f>
        <v>#VALUE!</v>
      </c>
      <c r="GL46" s="3" t="e">
        <f>CD4/AW4</f>
        <v>#VALUE!</v>
      </c>
      <c r="GN46" s="6"/>
      <c r="GO46" s="3" t="e">
        <f>BR4/AV4</f>
        <v>#VALUE!</v>
      </c>
      <c r="GQ46" s="6"/>
      <c r="GR46" s="3" t="e">
        <f>BF4/AU4</f>
        <v>#VALUE!</v>
      </c>
    </row>
    <row r="47" spans="1:200">
      <c r="FS47" s="6"/>
      <c r="GB47" s="6"/>
      <c r="GC47" s="3">
        <f>DY4/AZ4</f>
        <v>0.81297469516608356</v>
      </c>
      <c r="GF47" s="3">
        <f>DM4/AY4</f>
        <v>-1.3316828913555521</v>
      </c>
      <c r="GI47" s="3" t="e">
        <f>DA4/AX4</f>
        <v>#VALUE!</v>
      </c>
      <c r="GL47" s="3" t="e">
        <f>CO4/AW4</f>
        <v>#VALUE!</v>
      </c>
      <c r="GO47" s="3" t="e">
        <f>CC4/AV4</f>
        <v>#VALUE!</v>
      </c>
      <c r="GR47" s="3" t="e">
        <f>BQ4/AU4</f>
        <v>#VALUE!</v>
      </c>
    </row>
    <row r="48" spans="1:200">
      <c r="FW48" s="3">
        <f>EL4/BB4</f>
        <v>1.4488297923782592</v>
      </c>
      <c r="FY48" s="6"/>
      <c r="FZ48" s="3">
        <f>EK4/BA4</f>
        <v>8.472496355996249</v>
      </c>
      <c r="GB48" s="6"/>
      <c r="GC48" s="3">
        <f>EJ4/AZ4</f>
        <v>2.2368283348343971</v>
      </c>
      <c r="GF48" s="3">
        <f>DX4/AY4</f>
        <v>7.8771834826475819</v>
      </c>
      <c r="GI48" s="3" t="e">
        <f>DL4/AX4</f>
        <v>#VALUE!</v>
      </c>
      <c r="GL48" s="3" t="e">
        <f>CZ4/AW4</f>
        <v>#VALUE!</v>
      </c>
      <c r="GO48" s="3" t="e">
        <f>CN4/AV4</f>
        <v>#VALUE!</v>
      </c>
      <c r="GR48" s="3" t="e">
        <f>CB4/AU4</f>
        <v>#VALUE!</v>
      </c>
    </row>
    <row r="49" spans="170:200">
      <c r="GB49" s="6"/>
      <c r="GC49" s="3">
        <f>EU4/AZ4</f>
        <v>-8.3457290451788566</v>
      </c>
      <c r="GF49" s="3">
        <f>EI4/AY4</f>
        <v>-13.967369918661594</v>
      </c>
      <c r="GI49" s="3" t="e">
        <f>DW4/AX4</f>
        <v>#VALUE!</v>
      </c>
      <c r="GL49" s="3" t="e">
        <f>DK4/AW4</f>
        <v>#VALUE!</v>
      </c>
      <c r="GO49" s="3" t="e">
        <f>CY4/AV4</f>
        <v>#VALUE!</v>
      </c>
      <c r="GR49" s="3" t="e">
        <f>CM4/AU4</f>
        <v>#VALUE!</v>
      </c>
    </row>
    <row r="50" spans="170:200">
      <c r="FY50" s="6"/>
      <c r="FZ50" s="3">
        <f>EV4/BA4</f>
        <v>-16.307996141150628</v>
      </c>
      <c r="GB50" s="6"/>
      <c r="GC50" s="3">
        <f>FF4/AZ4</f>
        <v>153.98038849970413</v>
      </c>
      <c r="GF50" s="3">
        <f>ET4/AY4</f>
        <v>3.7238896993599364</v>
      </c>
      <c r="GI50" s="3" t="e">
        <f>EH4/AX4</f>
        <v>#VALUE!</v>
      </c>
      <c r="GL50" s="3" t="e">
        <f>DV4/AW4</f>
        <v>#VALUE!</v>
      </c>
      <c r="GO50" s="3" t="e">
        <f>DJ4/AV4</f>
        <v>#VALUE!</v>
      </c>
      <c r="GR50" s="3" t="e">
        <f>CX4/AU4</f>
        <v>#VALUE!</v>
      </c>
    </row>
    <row r="51" spans="170:200">
      <c r="FN51" s="6"/>
      <c r="GF51" s="3">
        <f>FE4/AY4</f>
        <v>153.66999999997608</v>
      </c>
      <c r="GI51" s="3" t="e">
        <f>ES4/AX4</f>
        <v>#VALUE!</v>
      </c>
      <c r="GL51" s="3" t="e">
        <f>EG4/AW4</f>
        <v>#VALUE!</v>
      </c>
      <c r="GO51" s="3" t="e">
        <f>DU4/AV4</f>
        <v>#VALUE!</v>
      </c>
      <c r="GR51" s="3" t="e">
        <f>DI4/AU4</f>
        <v>#VALUE!</v>
      </c>
    </row>
    <row r="52" spans="170:200">
      <c r="FQ52" s="3">
        <f>FI4/BC4</f>
        <v>139.65466732161511</v>
      </c>
      <c r="FY52" s="6"/>
      <c r="FZ52" s="3">
        <f>FG4/BA4</f>
        <v>154.9124372295293</v>
      </c>
      <c r="GI52" s="3" t="e">
        <f>FD4/AX4</f>
        <v>#VALUE!</v>
      </c>
      <c r="GL52" s="3" t="e">
        <f>ER4/AW4</f>
        <v>#VALUE!</v>
      </c>
      <c r="GO52" s="3" t="e">
        <f>EF4/AV4</f>
        <v>#VALUE!</v>
      </c>
      <c r="GR52" s="3" t="e">
        <f>DT4/AU4</f>
        <v>#VALUE!</v>
      </c>
    </row>
    <row r="53" spans="170:200">
      <c r="GL53" s="3" t="e">
        <f>FC4/AW4</f>
        <v>#VALUE!</v>
      </c>
      <c r="GO53" s="3" t="e">
        <f>EQ4/AV4</f>
        <v>#VALUE!</v>
      </c>
      <c r="GR53" s="3" t="e">
        <f>EE4/AU4</f>
        <v>#VALUE!</v>
      </c>
    </row>
    <row r="54" spans="170:200">
      <c r="FS54" s="6"/>
      <c r="GO54" s="3" t="e">
        <f>FB4/AV4</f>
        <v>#VALUE!</v>
      </c>
      <c r="GR54" s="3" t="e">
        <f>EP4/AU4</f>
        <v>#VALUE!</v>
      </c>
    </row>
    <row r="55" spans="170:200">
      <c r="GR55" s="3" t="e">
        <f>FA4/AU4</f>
        <v>#VALUE!</v>
      </c>
    </row>
    <row r="60" spans="170:200">
      <c r="FW60" s="3">
        <f>EW4/BB4</f>
        <v>1.650936959782995</v>
      </c>
    </row>
    <row r="67" spans="175:179">
      <c r="FS67" s="6"/>
    </row>
    <row r="73" spans="175:179">
      <c r="FW73" s="3">
        <f>FH4/BB4</f>
        <v>148.85596687302296</v>
      </c>
    </row>
  </sheetData>
  <mergeCells count="1">
    <mergeCell ref="IA4:ID4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E72"/>
  <sheetViews>
    <sheetView zoomScale="80" zoomScaleNormal="80" workbookViewId="0">
      <selection activeCell="A12" sqref="A12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7" width="27.42578125" style="3" bestFit="1" customWidth="1"/>
    <col min="8" max="13" width="24.7109375" style="3" customWidth="1"/>
    <col min="14" max="14" width="31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5</v>
      </c>
      <c r="D1" s="51"/>
      <c r="E1" s="51">
        <f>MEDIAN(F1-G1,G1-H1,H1-I1)</f>
        <v>5.1984168971714872E-3</v>
      </c>
      <c r="F1" s="48">
        <f>1-F4</f>
        <v>0.19868439080050193</v>
      </c>
      <c r="G1" s="48">
        <f t="shared" ref="G1:N1" si="0">1-G4</f>
        <v>9.1173625708558248E-3</v>
      </c>
      <c r="H1" s="48">
        <f t="shared" si="0"/>
        <v>5.1984169140760761E-3</v>
      </c>
      <c r="I1" s="48">
        <f t="shared" si="0"/>
        <v>1.6904588839850021E-11</v>
      </c>
      <c r="J1" s="48" t="e">
        <f t="shared" si="0"/>
        <v>#VALUE!</v>
      </c>
      <c r="K1" s="48" t="e">
        <f t="shared" si="0"/>
        <v>#VALUE!</v>
      </c>
      <c r="L1" s="48" t="e">
        <f t="shared" si="0"/>
        <v>#VALUE!</v>
      </c>
      <c r="M1" s="48" t="e">
        <f t="shared" si="0"/>
        <v>#VALUE!</v>
      </c>
      <c r="N1" s="48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/>
      <c r="G2" s="5"/>
      <c r="H2" s="5"/>
      <c r="I2" s="5"/>
      <c r="J2" s="5"/>
      <c r="K2" s="5"/>
      <c r="L2" s="5"/>
      <c r="M2" s="5"/>
      <c r="N2" s="5"/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ABS(F11-$E$10)</f>
        <v>10.185724721829018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0.80131560919949807</v>
      </c>
      <c r="G3" s="8">
        <f t="shared" ref="G3:O3" si="2">IFERROR(IF(AND(G4&gt;0,G4&lt;=100.09%),G4,0),0)</f>
        <v>0.99088263742914418</v>
      </c>
      <c r="H3" s="8">
        <f t="shared" si="2"/>
        <v>0.99480158308592392</v>
      </c>
      <c r="I3" s="8">
        <f t="shared" si="2"/>
        <v>0.99999999998309541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COUNT($D$6:D10)</f>
        <v>5</v>
      </c>
      <c r="E4" s="6"/>
      <c r="F4" s="9">
        <f>HA4/HB4</f>
        <v>0.80131560919949807</v>
      </c>
      <c r="G4" s="9">
        <f>GZ4/HB4</f>
        <v>0.99088263742914418</v>
      </c>
      <c r="H4" s="9">
        <f>GY4/HB4</f>
        <v>0.99480158308592392</v>
      </c>
      <c r="I4" s="9">
        <f>GX4/HB4</f>
        <v>0.99999999998309541</v>
      </c>
      <c r="J4" s="9" t="e">
        <f>GW4/HB4</f>
        <v>#VALUE!</v>
      </c>
      <c r="K4" s="9" t="e">
        <f>GV4/HB4</f>
        <v>#VALUE!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MDETERM(AU5:BD9)</f>
        <v>#VALUE!</v>
      </c>
      <c r="AV4" s="6" t="e">
        <f>MDETERM(AV5:BD9)</f>
        <v>#VALUE!</v>
      </c>
      <c r="AW4" s="6" t="e">
        <f>MDETERM(AW5:BD9)</f>
        <v>#VALUE!</v>
      </c>
      <c r="AX4" s="6" t="e">
        <f>MDETERM(AX5:BD9)</f>
        <v>#VALUE!</v>
      </c>
      <c r="AY4" s="6" t="e">
        <f>MDETERM(AY5:BD9)</f>
        <v>#VALUE!</v>
      </c>
      <c r="AZ4" s="6">
        <f>MDETERM(AZ5:BD9)</f>
        <v>18450114.251663264</v>
      </c>
      <c r="BA4" s="6">
        <f>MDETERM(BA5:BD8)</f>
        <v>266181.57781720575</v>
      </c>
      <c r="BB4" s="6">
        <f>MDETERM(BB5:BD7)</f>
        <v>-3652.466874428766</v>
      </c>
      <c r="BC4" s="6">
        <f>MDETERM(BC5:BD6)</f>
        <v>-87.320400000000006</v>
      </c>
      <c r="BD4" s="6">
        <f>MDETERM(BD5)</f>
        <v>5</v>
      </c>
      <c r="BE4" s="6"/>
      <c r="BF4" s="6" t="e">
        <f>MDETERM(BF5:BO9)</f>
        <v>#VALUE!</v>
      </c>
      <c r="BG4" s="6" t="e">
        <f>MDETERM(BG5:BO9)</f>
        <v>#VALUE!</v>
      </c>
      <c r="BH4" s="6" t="e">
        <f>MDETERM(BH5:BO9)</f>
        <v>#VALUE!</v>
      </c>
      <c r="BI4" s="6" t="e">
        <f>MDETERM(BI5:BO9)</f>
        <v>#VALUE!</v>
      </c>
      <c r="BJ4" s="6" t="e">
        <f>MDETERM(BJ5:BO9)</f>
        <v>#VALUE!</v>
      </c>
      <c r="BK4" s="6">
        <f>MDETERM(BK5:BO9)</f>
        <v>18450114.251663264</v>
      </c>
      <c r="BL4" s="6">
        <f>MDETERM(BL5:BO8)</f>
        <v>266181.57781720575</v>
      </c>
      <c r="BM4" s="6">
        <f>MDETERM(BM5:BO7)</f>
        <v>-3652.466874428766</v>
      </c>
      <c r="BN4" s="6">
        <f>MDETERM(BN5:BO6)</f>
        <v>-87.320400000000006</v>
      </c>
      <c r="BO4" s="6">
        <f>MDETERM(BO5)</f>
        <v>5</v>
      </c>
      <c r="BP4" s="6"/>
      <c r="BQ4" s="6" t="e">
        <f>MDETERM(BQ5:BZ9)</f>
        <v>#VALUE!</v>
      </c>
      <c r="BR4" s="6" t="e">
        <f>MDETERM(BR5:BZ9)</f>
        <v>#VALUE!</v>
      </c>
      <c r="BS4" s="6" t="e">
        <f>MDETERM(BS5:BZ9)</f>
        <v>#VALUE!</v>
      </c>
      <c r="BT4" s="6" t="e">
        <f>MDETERM(BT5:BZ9)</f>
        <v>#VALUE!</v>
      </c>
      <c r="BU4" s="6" t="e">
        <f>MDETERM(BU5:BZ9)</f>
        <v>#VALUE!</v>
      </c>
      <c r="BV4" s="6">
        <f>MDETERM(BV5:BZ9)</f>
        <v>18450114.251663264</v>
      </c>
      <c r="BW4" s="6">
        <f>MDETERM(BW5:BZ8)</f>
        <v>266181.57781720575</v>
      </c>
      <c r="BX4" s="6">
        <f>MDETERM(BX5:BZ7)</f>
        <v>-3652.466874428766</v>
      </c>
      <c r="BY4" s="6">
        <f>MDETERM(BY5:BZ6)</f>
        <v>-87.320400000000006</v>
      </c>
      <c r="BZ4" s="6">
        <f>MDETERM(BZ5)</f>
        <v>5</v>
      </c>
      <c r="CA4" s="6"/>
      <c r="CB4" s="6" t="e">
        <f>MDETERM(CB5:CK9)</f>
        <v>#VALUE!</v>
      </c>
      <c r="CC4" s="6" t="e">
        <f>MDETERM(CC5:CK9)</f>
        <v>#VALUE!</v>
      </c>
      <c r="CD4" s="6" t="e">
        <f>MDETERM(CD5:CK9)</f>
        <v>#VALUE!</v>
      </c>
      <c r="CE4" s="6" t="e">
        <f>MDETERM(CE5:CK9)</f>
        <v>#VALUE!</v>
      </c>
      <c r="CF4" s="6" t="e">
        <f>MDETERM(CF5:CK9)</f>
        <v>#VALUE!</v>
      </c>
      <c r="CG4" s="6">
        <f>MDETERM(CG5:CK9)</f>
        <v>18450114.251663264</v>
      </c>
      <c r="CH4" s="6">
        <f>MDETERM(CH5:CK8)</f>
        <v>266181.57781720575</v>
      </c>
      <c r="CI4" s="6">
        <f>MDETERM(CI5:CK7)</f>
        <v>-3652.466874428766</v>
      </c>
      <c r="CJ4" s="6">
        <f>MDETERM(CJ5:CK6)</f>
        <v>-87.320400000000006</v>
      </c>
      <c r="CK4" s="6">
        <f>MDETERM(CK5)</f>
        <v>5</v>
      </c>
      <c r="CL4" s="6"/>
      <c r="CM4" s="6" t="e">
        <f>MDETERM(CM5:CV9)</f>
        <v>#VALUE!</v>
      </c>
      <c r="CN4" s="6" t="e">
        <f>MDETERM(CN5:CV9)</f>
        <v>#VALUE!</v>
      </c>
      <c r="CO4" s="6" t="e">
        <f>MDETERM(CO5:CV9)</f>
        <v>#VALUE!</v>
      </c>
      <c r="CP4" s="6" t="e">
        <f>MDETERM(CP5:CV9)</f>
        <v>#VALUE!</v>
      </c>
      <c r="CQ4" s="6" t="e">
        <f>MDETERM(CQ5:CV9)</f>
        <v>#VALUE!</v>
      </c>
      <c r="CR4" s="6">
        <f>MDETERM(CR5:CV9)</f>
        <v>18450114.251663264</v>
      </c>
      <c r="CS4" s="6">
        <f>MDETERM(CS5:CV8)</f>
        <v>266181.57781720575</v>
      </c>
      <c r="CT4" s="6">
        <f>MDETERM(CT5:CV7)</f>
        <v>-3652.466874428766</v>
      </c>
      <c r="CU4" s="6">
        <f>MDETERM(CU5:CV6)</f>
        <v>-87.320400000000006</v>
      </c>
      <c r="CV4" s="6">
        <f>MDETERM(CV5)</f>
        <v>5</v>
      </c>
      <c r="CW4" s="6"/>
      <c r="CX4" s="6" t="e">
        <f>MDETERM(CX5:DG9)</f>
        <v>#VALUE!</v>
      </c>
      <c r="CY4" s="6" t="e">
        <f>MDETERM(CY5:DG9)</f>
        <v>#VALUE!</v>
      </c>
      <c r="CZ4" s="6" t="e">
        <f>MDETERM(CZ5:DG9)</f>
        <v>#VALUE!</v>
      </c>
      <c r="DA4" s="6" t="e">
        <f>MDETERM(DA5:DG9)</f>
        <v>#VALUE!</v>
      </c>
      <c r="DB4" s="6" t="e">
        <f>MDETERM(DB5:DG9)</f>
        <v>#VALUE!</v>
      </c>
      <c r="DC4" s="6">
        <f>MDETERM(DC5:DG9)</f>
        <v>18450114.251663264</v>
      </c>
      <c r="DD4" s="6">
        <f>MDETERM(DD5:DG8)</f>
        <v>266181.57781720575</v>
      </c>
      <c r="DE4" s="6">
        <f>MDETERM(DE5:DG7)</f>
        <v>-3652.466874428766</v>
      </c>
      <c r="DF4" s="6">
        <f>MDETERM(DF5:DG6)</f>
        <v>-87.320400000000006</v>
      </c>
      <c r="DG4" s="6">
        <f>MDETERM(DG5)</f>
        <v>5</v>
      </c>
      <c r="DH4" s="6"/>
      <c r="DI4" s="6" t="e">
        <f>MDETERM(DI5:DR9)</f>
        <v>#VALUE!</v>
      </c>
      <c r="DJ4" s="6" t="e">
        <f>MDETERM(DJ5:DR9)</f>
        <v>#VALUE!</v>
      </c>
      <c r="DK4" s="6" t="e">
        <f>MDETERM(DK5:DR9)</f>
        <v>#VALUE!</v>
      </c>
      <c r="DL4" s="6" t="e">
        <f>MDETERM(DL5:DR9)</f>
        <v>#VALUE!</v>
      </c>
      <c r="DM4" s="6" t="e">
        <f>MDETERM(DM5:DR9)</f>
        <v>#VALUE!</v>
      </c>
      <c r="DN4" s="6">
        <f>MDETERM(DN5:DR9)</f>
        <v>-7927458.8078962537</v>
      </c>
      <c r="DO4" s="6">
        <f>MDETERM(DO5:DR8)</f>
        <v>266181.57781720575</v>
      </c>
      <c r="DP4" s="6">
        <f>MDETERM(DP5:DR7)</f>
        <v>-3652.466874428766</v>
      </c>
      <c r="DQ4" s="6">
        <f>MDETERM(DQ5:DR6)</f>
        <v>-87.320400000000006</v>
      </c>
      <c r="DR4" s="6">
        <f>MDETERM(DR5)</f>
        <v>5</v>
      </c>
      <c r="DS4" s="6"/>
      <c r="DT4" s="6" t="e">
        <f>MDETERM(DT5:EC9)</f>
        <v>#VALUE!</v>
      </c>
      <c r="DU4" s="6" t="e">
        <f>MDETERM(DU5:EC9)</f>
        <v>#VALUE!</v>
      </c>
      <c r="DV4" s="6" t="e">
        <f>MDETERM(DV5:EC9)</f>
        <v>#VALUE!</v>
      </c>
      <c r="DW4" s="6" t="e">
        <f>MDETERM(DW5:EC9)</f>
        <v>#VALUE!</v>
      </c>
      <c r="DX4" s="6" t="e">
        <f>MDETERM(DX5:EC9)</f>
        <v>#VALUE!</v>
      </c>
      <c r="DY4" s="6">
        <f>MDETERM(DY5:EC9)</f>
        <v>74813027.918399528</v>
      </c>
      <c r="DZ4" s="6">
        <f>MDETERM(DZ5:EC8)</f>
        <v>-96844.881973682015</v>
      </c>
      <c r="EA4" s="6">
        <f>MDETERM(EA5:EC7)</f>
        <v>-3652.466874428766</v>
      </c>
      <c r="EB4" s="6">
        <f>MDETERM(EB5:EC6)</f>
        <v>-87.320400000000006</v>
      </c>
      <c r="EC4" s="6">
        <f>MDETERM(EC5)</f>
        <v>5</v>
      </c>
      <c r="ED4" s="6"/>
      <c r="EE4" s="6" t="e">
        <f>MDETERM(EE5:EN9)</f>
        <v>#VALUE!</v>
      </c>
      <c r="EF4" s="6" t="e">
        <f>MDETERM(EF5:EN9)</f>
        <v>#VALUE!</v>
      </c>
      <c r="EG4" s="6" t="e">
        <f>MDETERM(EG5:EN9)</f>
        <v>#VALUE!</v>
      </c>
      <c r="EH4" s="6" t="e">
        <f>MDETERM(EH5:EN9)</f>
        <v>#VALUE!</v>
      </c>
      <c r="EI4" s="6" t="e">
        <f>MDETERM(EI5:EN9)</f>
        <v>#VALUE!</v>
      </c>
      <c r="EJ4" s="6">
        <f>MDETERM(EJ5:EN9)</f>
        <v>-138833278.76943383</v>
      </c>
      <c r="EK4" s="6">
        <f>MDETERM(EK5:EN8)</f>
        <v>1654262.4381288255</v>
      </c>
      <c r="EL4" s="6">
        <f>MDETERM(EL5:EN7)</f>
        <v>-12199.507972999219</v>
      </c>
      <c r="EM4" s="6">
        <f>MDETERM(EM5:EN6)</f>
        <v>-87.320400000000006</v>
      </c>
      <c r="EN4" s="6">
        <f>MDETERM(EN5)</f>
        <v>5</v>
      </c>
      <c r="EO4" s="6"/>
      <c r="EP4" s="6" t="e">
        <f>MDETERM(EP5:EY9)</f>
        <v>#VALUE!</v>
      </c>
      <c r="EQ4" s="6" t="e">
        <f>MDETERM(EQ5:EY9)</f>
        <v>#VALUE!</v>
      </c>
      <c r="ER4" s="6" t="e">
        <f>MDETERM(ER5:EY9)</f>
        <v>#VALUE!</v>
      </c>
      <c r="ES4" s="6" t="e">
        <f>MDETERM(ES5:EY9)</f>
        <v>#VALUE!</v>
      </c>
      <c r="ET4" s="6" t="e">
        <f>MDETERM(ET5:EY9)</f>
        <v>#VALUE!</v>
      </c>
      <c r="EU4" s="6">
        <f>MDETERM(EU5:EY9)</f>
        <v>3637260.8136028484</v>
      </c>
      <c r="EV4" s="6">
        <f>MDETERM(EV5:EY8)</f>
        <v>-3311170.971130962</v>
      </c>
      <c r="EW4" s="6">
        <f>MDETERM(EW5:EY7)</f>
        <v>25644.031338798784</v>
      </c>
      <c r="EX4" s="10">
        <f>MDETERM(EX5:EY6)</f>
        <v>-928.0141000000001</v>
      </c>
      <c r="EY4" s="6">
        <f>MDETERM(EY5)</f>
        <v>5</v>
      </c>
      <c r="EZ4" s="6"/>
      <c r="FA4" s="6" t="e">
        <f>MDETERM(FA5:FJ9)</f>
        <v>#VALUE!</v>
      </c>
      <c r="FB4" s="6" t="e">
        <f>MDETERM(FB5:FJ9)</f>
        <v>#VALUE!</v>
      </c>
      <c r="FC4" s="6" t="e">
        <f>MDETERM(FC5:FJ9)</f>
        <v>#VALUE!</v>
      </c>
      <c r="FD4" s="6" t="e">
        <f>MDETERM(FD5:FJ9)</f>
        <v>#VALUE!</v>
      </c>
      <c r="FE4" s="6" t="e">
        <f>MDETERM(FE5:FJ9)</f>
        <v>#VALUE!</v>
      </c>
      <c r="FF4" s="6">
        <f>MDETERM(FF5:FJ9)</f>
        <v>2835229057.0532141</v>
      </c>
      <c r="FG4" s="6">
        <f>MDETERM(FG5:FJ8)</f>
        <v>41068164.555545829</v>
      </c>
      <c r="FH4" s="6">
        <f>MDETERM(FH5:FJ7)</f>
        <v>-559365.15997662302</v>
      </c>
      <c r="FI4" s="6">
        <f>MDETERM(FI5:FJ6)</f>
        <v>-12364.250052000001</v>
      </c>
      <c r="FJ4" s="6">
        <f>MDETERM(FJ5)</f>
        <v>839.33999999999992</v>
      </c>
      <c r="GR4" s="6" t="s">
        <v>15</v>
      </c>
      <c r="GS4" s="6" t="e">
        <f t="shared" ref="GS4:HB4" si="3">SUM(GS6:GS10)</f>
        <v>#VALUE!</v>
      </c>
      <c r="GT4" s="6" t="e">
        <f t="shared" si="3"/>
        <v>#VALUE!</v>
      </c>
      <c r="GU4" s="6" t="e">
        <f t="shared" si="3"/>
        <v>#VALUE!</v>
      </c>
      <c r="GV4" s="6" t="e">
        <f t="shared" si="3"/>
        <v>#VALUE!</v>
      </c>
      <c r="GW4" s="6" t="e">
        <f t="shared" si="3"/>
        <v>#VALUE!</v>
      </c>
      <c r="GX4" s="6">
        <f t="shared" si="3"/>
        <v>2461.6132799583879</v>
      </c>
      <c r="GY4" s="6">
        <f t="shared" si="3"/>
        <v>2448.8167878893341</v>
      </c>
      <c r="GZ4" s="6">
        <f t="shared" si="3"/>
        <v>2439.1698592170069</v>
      </c>
      <c r="HA4" s="6">
        <f t="shared" si="3"/>
        <v>1972.529145076775</v>
      </c>
      <c r="HB4" s="6">
        <f t="shared" si="3"/>
        <v>2461.6132800000005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5o. GRADO'!C5</f>
        <v>CÓDIGO</v>
      </c>
      <c r="D5" s="4" t="str">
        <f>'MODELO DE 5o. GRADO'!D5</f>
        <v>AÑO</v>
      </c>
      <c r="E5" s="4" t="str">
        <f>'MODELO DE 5o.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4">H5+1</f>
        <v>4</v>
      </c>
      <c r="J5" s="13">
        <f t="shared" si="4"/>
        <v>5</v>
      </c>
      <c r="K5" s="13">
        <f t="shared" si="4"/>
        <v>6</v>
      </c>
      <c r="L5" s="13">
        <f t="shared" si="4"/>
        <v>7</v>
      </c>
      <c r="M5" s="13">
        <f t="shared" si="4"/>
        <v>8</v>
      </c>
      <c r="N5" s="13">
        <f t="shared" si="4"/>
        <v>9</v>
      </c>
      <c r="O5" s="4"/>
      <c r="P5" s="14">
        <f t="shared" ref="P5:AH5" si="5">SUM(P6:P10)</f>
        <v>9848584485586.7539</v>
      </c>
      <c r="Q5" s="14">
        <f t="shared" si="5"/>
        <v>1870217182892.6526</v>
      </c>
      <c r="R5" s="14">
        <f t="shared" si="5"/>
        <v>355261616168.88086</v>
      </c>
      <c r="S5" s="14">
        <f t="shared" si="5"/>
        <v>67515014529.01812</v>
      </c>
      <c r="T5" s="14">
        <f t="shared" si="5"/>
        <v>12838971793.785629</v>
      </c>
      <c r="U5" s="14">
        <f t="shared" si="5"/>
        <v>2443734979.4316726</v>
      </c>
      <c r="V5" s="14">
        <f t="shared" si="5"/>
        <v>465732596.84735948</v>
      </c>
      <c r="W5" s="14">
        <f t="shared" si="5"/>
        <v>88922455.746082664</v>
      </c>
      <c r="X5" s="14">
        <f t="shared" si="5"/>
        <v>17021998.387975961</v>
      </c>
      <c r="Y5" s="14">
        <f t="shared" si="5"/>
        <v>3270450.7198545421</v>
      </c>
      <c r="Z5" s="14">
        <f t="shared" si="5"/>
        <v>631660.05740050087</v>
      </c>
      <c r="AA5" s="14">
        <f t="shared" si="5"/>
        <v>122921.73399835845</v>
      </c>
      <c r="AB5" s="14">
        <f t="shared" si="5"/>
        <v>24183.236905793932</v>
      </c>
      <c r="AC5" s="14">
        <f t="shared" si="5"/>
        <v>4834.9686169715987</v>
      </c>
      <c r="AD5" s="14">
        <f t="shared" si="5"/>
        <v>990.56918243999974</v>
      </c>
      <c r="AE5" s="14">
        <f t="shared" si="5"/>
        <v>210.97942799999996</v>
      </c>
      <c r="AF5" s="14">
        <f t="shared" si="5"/>
        <v>48.018000000000001</v>
      </c>
      <c r="AG5" s="14">
        <f t="shared" si="5"/>
        <v>12.36</v>
      </c>
      <c r="AH5" s="14">
        <f t="shared" si="5"/>
        <v>5</v>
      </c>
      <c r="AI5" s="4"/>
      <c r="AJ5" s="4">
        <f t="shared" ref="AJ5:AS5" si="6">SUM(AJ6:AJ10)</f>
        <v>675294010.89404225</v>
      </c>
      <c r="AK5" s="4">
        <f t="shared" si="6"/>
        <v>130083680.6931292</v>
      </c>
      <c r="AL5" s="4">
        <f t="shared" si="6"/>
        <v>25219330.195758354</v>
      </c>
      <c r="AM5" s="4">
        <f t="shared" si="6"/>
        <v>4934809.9560948852</v>
      </c>
      <c r="AN5" s="4">
        <f t="shared" si="6"/>
        <v>978889.06202607986</v>
      </c>
      <c r="AO5" s="4">
        <f t="shared" si="6"/>
        <v>198227.85279016866</v>
      </c>
      <c r="AP5" s="4">
        <f t="shared" si="6"/>
        <v>41478.74651728999</v>
      </c>
      <c r="AQ5" s="4">
        <f t="shared" si="6"/>
        <v>9181.1071749999992</v>
      </c>
      <c r="AR5" s="4">
        <f t="shared" si="6"/>
        <v>2260.4512999999997</v>
      </c>
      <c r="AS5" s="4">
        <f t="shared" si="6"/>
        <v>839.33999999999992</v>
      </c>
      <c r="AU5" s="15">
        <f>$Y$5</f>
        <v>3270450.7198545421</v>
      </c>
      <c r="AV5" s="15">
        <f>$Z$5</f>
        <v>631660.05740050087</v>
      </c>
      <c r="AW5" s="15">
        <f>$AA$5</f>
        <v>122921.73399835845</v>
      </c>
      <c r="AX5" s="15">
        <f>$AB$5</f>
        <v>24183.236905793932</v>
      </c>
      <c r="AY5" s="15">
        <f>$AC$5</f>
        <v>4834.9686169715987</v>
      </c>
      <c r="AZ5" s="15">
        <f>$AD$5</f>
        <v>990.56918243999974</v>
      </c>
      <c r="BA5" s="15">
        <f>$AE$5</f>
        <v>210.97942799999996</v>
      </c>
      <c r="BB5" s="3">
        <f>$AF$5</f>
        <v>48.018000000000001</v>
      </c>
      <c r="BC5" s="3">
        <f>$AG$5</f>
        <v>12.36</v>
      </c>
      <c r="BD5" s="3">
        <f>$AH$5</f>
        <v>5</v>
      </c>
      <c r="BF5" s="16">
        <f>$AS$5</f>
        <v>839.33999999999992</v>
      </c>
      <c r="BG5" s="15">
        <f>$Z$5</f>
        <v>631660.05740050087</v>
      </c>
      <c r="BH5" s="15">
        <f>$AA$5</f>
        <v>122921.73399835845</v>
      </c>
      <c r="BI5" s="15">
        <f>$AB$5</f>
        <v>24183.236905793932</v>
      </c>
      <c r="BJ5" s="15">
        <f>$AC$5</f>
        <v>4834.9686169715987</v>
      </c>
      <c r="BK5" s="15">
        <f>$AD$5</f>
        <v>990.56918243999974</v>
      </c>
      <c r="BL5" s="15">
        <f>$AE$5</f>
        <v>210.97942799999996</v>
      </c>
      <c r="BM5" s="3">
        <f>$AF$5</f>
        <v>48.018000000000001</v>
      </c>
      <c r="BN5" s="3">
        <f>$AG$5</f>
        <v>12.36</v>
      </c>
      <c r="BO5" s="3">
        <f>$AH$5</f>
        <v>5</v>
      </c>
      <c r="BQ5" s="15">
        <f>$Y$5</f>
        <v>3270450.7198545421</v>
      </c>
      <c r="BR5" s="16">
        <f>$AS$5</f>
        <v>839.33999999999992</v>
      </c>
      <c r="BS5" s="15">
        <f>$AA$5</f>
        <v>122921.73399835845</v>
      </c>
      <c r="BT5" s="15">
        <f>$AB$5</f>
        <v>24183.236905793932</v>
      </c>
      <c r="BU5" s="15">
        <f>$AC$5</f>
        <v>4834.9686169715987</v>
      </c>
      <c r="BV5" s="15">
        <f>$AD$5</f>
        <v>990.56918243999974</v>
      </c>
      <c r="BW5" s="15">
        <f>$AE$5</f>
        <v>210.97942799999996</v>
      </c>
      <c r="BX5" s="3">
        <f>$AF$5</f>
        <v>48.018000000000001</v>
      </c>
      <c r="BY5" s="3">
        <f>$AG$5</f>
        <v>12.36</v>
      </c>
      <c r="BZ5" s="3">
        <f>$AH$5</f>
        <v>5</v>
      </c>
      <c r="CB5" s="15">
        <f>$Y$5</f>
        <v>3270450.7198545421</v>
      </c>
      <c r="CC5" s="15">
        <f>$Z$5</f>
        <v>631660.05740050087</v>
      </c>
      <c r="CD5" s="16">
        <f>$AS$5</f>
        <v>839.33999999999992</v>
      </c>
      <c r="CE5" s="15">
        <f>$AB$5</f>
        <v>24183.236905793932</v>
      </c>
      <c r="CF5" s="15">
        <f>$AC$5</f>
        <v>4834.9686169715987</v>
      </c>
      <c r="CG5" s="15">
        <f>$AD$5</f>
        <v>990.56918243999974</v>
      </c>
      <c r="CH5" s="15">
        <f>$AE$5</f>
        <v>210.97942799999996</v>
      </c>
      <c r="CI5" s="3">
        <f>$AF$5</f>
        <v>48.018000000000001</v>
      </c>
      <c r="CJ5" s="3">
        <f>$AG$5</f>
        <v>12.36</v>
      </c>
      <c r="CK5" s="3">
        <f>$AH$5</f>
        <v>5</v>
      </c>
      <c r="CM5" s="15">
        <f>$Y$5</f>
        <v>3270450.7198545421</v>
      </c>
      <c r="CN5" s="15">
        <f>$Z$5</f>
        <v>631660.05740050087</v>
      </c>
      <c r="CO5" s="15">
        <f>$AA$5</f>
        <v>122921.73399835845</v>
      </c>
      <c r="CP5" s="16">
        <f>$AS$5</f>
        <v>839.33999999999992</v>
      </c>
      <c r="CQ5" s="15">
        <f>$AC$5</f>
        <v>4834.9686169715987</v>
      </c>
      <c r="CR5" s="15">
        <f>$AD$5</f>
        <v>990.56918243999974</v>
      </c>
      <c r="CS5" s="15">
        <f>$AE$5</f>
        <v>210.97942799999996</v>
      </c>
      <c r="CT5" s="3">
        <f>$AF$5</f>
        <v>48.018000000000001</v>
      </c>
      <c r="CU5" s="3">
        <f>$AG$5</f>
        <v>12.36</v>
      </c>
      <c r="CV5" s="3">
        <f>$AH$5</f>
        <v>5</v>
      </c>
      <c r="CX5" s="15">
        <f>$Y$5</f>
        <v>3270450.7198545421</v>
      </c>
      <c r="CY5" s="15">
        <f>$Z$5</f>
        <v>631660.05740050087</v>
      </c>
      <c r="CZ5" s="15">
        <f>$AA$5</f>
        <v>122921.73399835845</v>
      </c>
      <c r="DA5" s="15">
        <f>$AB$5</f>
        <v>24183.236905793932</v>
      </c>
      <c r="DB5" s="16">
        <f>$AS$5</f>
        <v>839.33999999999992</v>
      </c>
      <c r="DC5" s="15">
        <f>$AD$5</f>
        <v>990.56918243999974</v>
      </c>
      <c r="DD5" s="15">
        <f>$AE$5</f>
        <v>210.97942799999996</v>
      </c>
      <c r="DE5" s="3">
        <f>$AF$5</f>
        <v>48.018000000000001</v>
      </c>
      <c r="DF5" s="3">
        <f>$AG$5</f>
        <v>12.36</v>
      </c>
      <c r="DG5" s="3">
        <f>$AH$5</f>
        <v>5</v>
      </c>
      <c r="DI5" s="15">
        <f>$Y$5</f>
        <v>3270450.7198545421</v>
      </c>
      <c r="DJ5" s="15">
        <f>$Z$5</f>
        <v>631660.05740050087</v>
      </c>
      <c r="DK5" s="15">
        <f>$AA$5</f>
        <v>122921.73399835845</v>
      </c>
      <c r="DL5" s="15">
        <f>$AB$5</f>
        <v>24183.236905793932</v>
      </c>
      <c r="DM5" s="15">
        <f>$AC$5</f>
        <v>4834.9686169715987</v>
      </c>
      <c r="DN5" s="16">
        <f>$AS$5</f>
        <v>839.33999999999992</v>
      </c>
      <c r="DO5" s="15">
        <f>$AE$5</f>
        <v>210.97942799999996</v>
      </c>
      <c r="DP5" s="3">
        <f>$AF$5</f>
        <v>48.018000000000001</v>
      </c>
      <c r="DQ5" s="3">
        <f>$AG$5</f>
        <v>12.36</v>
      </c>
      <c r="DR5" s="3">
        <f>$AH$5</f>
        <v>5</v>
      </c>
      <c r="DT5" s="15">
        <f>$Y$5</f>
        <v>3270450.7198545421</v>
      </c>
      <c r="DU5" s="15">
        <f>$Z$5</f>
        <v>631660.05740050087</v>
      </c>
      <c r="DV5" s="15">
        <f>$AA$5</f>
        <v>122921.73399835845</v>
      </c>
      <c r="DW5" s="15">
        <f>$AB$5</f>
        <v>24183.236905793932</v>
      </c>
      <c r="DX5" s="15">
        <f>$AC$5</f>
        <v>4834.9686169715987</v>
      </c>
      <c r="DY5" s="15">
        <f>$AD$5</f>
        <v>990.56918243999974</v>
      </c>
      <c r="DZ5" s="16">
        <f>$AS$5</f>
        <v>839.33999999999992</v>
      </c>
      <c r="EA5" s="3">
        <f>$AF$5</f>
        <v>48.018000000000001</v>
      </c>
      <c r="EB5" s="3">
        <f>$AG$5</f>
        <v>12.36</v>
      </c>
      <c r="EC5" s="3">
        <f>$AH$5</f>
        <v>5</v>
      </c>
      <c r="EE5" s="15">
        <f>$Y$5</f>
        <v>3270450.7198545421</v>
      </c>
      <c r="EF5" s="15">
        <f>$Z$5</f>
        <v>631660.05740050087</v>
      </c>
      <c r="EG5" s="15">
        <f>$AA$5</f>
        <v>122921.73399835845</v>
      </c>
      <c r="EH5" s="15">
        <f>$AB$5</f>
        <v>24183.236905793932</v>
      </c>
      <c r="EI5" s="15">
        <f>$AC$5</f>
        <v>4834.9686169715987</v>
      </c>
      <c r="EJ5" s="15">
        <f>$AD$5</f>
        <v>990.56918243999974</v>
      </c>
      <c r="EK5" s="15">
        <f>$AE$5</f>
        <v>210.97942799999996</v>
      </c>
      <c r="EL5" s="16">
        <f>$AS$5</f>
        <v>839.33999999999992</v>
      </c>
      <c r="EM5" s="3">
        <f>$AG$5</f>
        <v>12.36</v>
      </c>
      <c r="EN5" s="3">
        <f>$AH$5</f>
        <v>5</v>
      </c>
      <c r="EP5" s="15">
        <f>$Y$5</f>
        <v>3270450.7198545421</v>
      </c>
      <c r="EQ5" s="15">
        <f>$Z$5</f>
        <v>631660.05740050087</v>
      </c>
      <c r="ER5" s="15">
        <f>$AA$5</f>
        <v>122921.73399835845</v>
      </c>
      <c r="ES5" s="15">
        <f>$AB$5</f>
        <v>24183.236905793932</v>
      </c>
      <c r="ET5" s="15">
        <f>$AC$5</f>
        <v>4834.9686169715987</v>
      </c>
      <c r="EU5" s="15">
        <f>$AD$5</f>
        <v>990.56918243999974</v>
      </c>
      <c r="EV5" s="15">
        <f>$AE$5</f>
        <v>210.97942799999996</v>
      </c>
      <c r="EW5" s="3">
        <f>$AF$5</f>
        <v>48.018000000000001</v>
      </c>
      <c r="EX5" s="16">
        <f>$AS$5</f>
        <v>839.33999999999992</v>
      </c>
      <c r="EY5" s="3">
        <f>$AH$5</f>
        <v>5</v>
      </c>
      <c r="FA5" s="15">
        <f>$Y$5</f>
        <v>3270450.7198545421</v>
      </c>
      <c r="FB5" s="15">
        <f>$Z$5</f>
        <v>631660.05740050087</v>
      </c>
      <c r="FC5" s="15">
        <f>$AA$5</f>
        <v>122921.73399835845</v>
      </c>
      <c r="FD5" s="15">
        <f>$AB$5</f>
        <v>24183.236905793932</v>
      </c>
      <c r="FE5" s="15">
        <f>$AC$5</f>
        <v>4834.9686169715987</v>
      </c>
      <c r="FF5" s="15">
        <f>$AD$5</f>
        <v>990.56918243999974</v>
      </c>
      <c r="FG5" s="15">
        <f>$AE$5</f>
        <v>210.97942799999996</v>
      </c>
      <c r="FH5" s="3">
        <f>$AF$5</f>
        <v>48.018000000000001</v>
      </c>
      <c r="FI5" s="3">
        <f>$AG$5</f>
        <v>12.36</v>
      </c>
      <c r="FJ5" s="16">
        <f>$AS$5</f>
        <v>839.33999999999992</v>
      </c>
      <c r="GR5" s="6" t="s">
        <v>23</v>
      </c>
      <c r="GS5" s="6" t="e">
        <f>AVERAGE($N$6:$N$10)</f>
        <v>#VALUE!</v>
      </c>
      <c r="GT5" s="6" t="e">
        <f>AVERAGE($M$6:$M$10)</f>
        <v>#VALUE!</v>
      </c>
      <c r="GU5" s="6" t="e">
        <f>AVERAGE($L$6:$L$10)</f>
        <v>#VALUE!</v>
      </c>
      <c r="GV5" s="6" t="e">
        <f>AVERAGE($K$6:$K$10)</f>
        <v>#VALUE!</v>
      </c>
      <c r="GW5" s="6" t="e">
        <f>AVERAGE($J$6:$J$10)</f>
        <v>#VALUE!</v>
      </c>
      <c r="GX5" s="6">
        <f>AVERAGE($I$6:$I$10)</f>
        <v>167.8679999998686</v>
      </c>
      <c r="GY5" s="6">
        <f>AVERAGE($H$6:$H$10)</f>
        <v>167.86799999999397</v>
      </c>
      <c r="GZ5" s="6">
        <f>AVERAGE($G$6:$G$10)</f>
        <v>167.86799999999988</v>
      </c>
      <c r="HA5" s="6">
        <f>AVERAGE($F$6:$F$10)</f>
        <v>167.86800000000002</v>
      </c>
      <c r="HB5" s="6">
        <f>AVERAGE(AS6:AS10)</f>
        <v>167.86799999999999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7">HF5+1</f>
        <v>3</v>
      </c>
      <c r="HH5" s="18">
        <f t="shared" si="7"/>
        <v>4</v>
      </c>
      <c r="HI5" s="18">
        <f t="shared" si="7"/>
        <v>5</v>
      </c>
      <c r="HJ5" s="18">
        <f t="shared" si="7"/>
        <v>6</v>
      </c>
      <c r="HK5" s="18">
        <f t="shared" si="7"/>
        <v>7</v>
      </c>
      <c r="HL5" s="18">
        <f t="shared" si="7"/>
        <v>8</v>
      </c>
      <c r="HM5" s="18">
        <f t="shared" si="7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8">HQ5+1</f>
        <v>3</v>
      </c>
      <c r="HS5" s="19">
        <f t="shared" si="8"/>
        <v>4</v>
      </c>
      <c r="HT5" s="19">
        <f t="shared" si="8"/>
        <v>5</v>
      </c>
      <c r="HU5" s="19">
        <f t="shared" si="8"/>
        <v>6</v>
      </c>
      <c r="HV5" s="19">
        <f t="shared" si="8"/>
        <v>7</v>
      </c>
      <c r="HW5" s="19">
        <f t="shared" si="8"/>
        <v>8</v>
      </c>
      <c r="HX5" s="19">
        <f t="shared" si="8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9">IB5+1</f>
        <v>3</v>
      </c>
      <c r="ID5" s="19">
        <f t="shared" si="9"/>
        <v>4</v>
      </c>
      <c r="IE5" s="19">
        <f t="shared" si="9"/>
        <v>5</v>
      </c>
      <c r="IF5" s="19">
        <f t="shared" si="9"/>
        <v>6</v>
      </c>
      <c r="IG5" s="19">
        <f t="shared" si="9"/>
        <v>7</v>
      </c>
      <c r="IH5" s="19">
        <f t="shared" si="9"/>
        <v>8</v>
      </c>
      <c r="II5" s="19">
        <f t="shared" si="9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0">IM5+1</f>
        <v>3</v>
      </c>
      <c r="IO5" s="19">
        <f t="shared" si="10"/>
        <v>4</v>
      </c>
      <c r="IP5" s="19">
        <f t="shared" si="10"/>
        <v>5</v>
      </c>
      <c r="IQ5" s="19">
        <f t="shared" si="10"/>
        <v>6</v>
      </c>
      <c r="IR5" s="19">
        <f t="shared" si="10"/>
        <v>7</v>
      </c>
      <c r="IS5" s="19">
        <f t="shared" si="10"/>
        <v>8</v>
      </c>
      <c r="IT5" s="19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</row>
    <row r="6" spans="1:265">
      <c r="A6" s="15"/>
      <c r="B6" s="3">
        <v>1</v>
      </c>
      <c r="C6" s="3">
        <f>'MODELO DE 5o. GRADO'!C6</f>
        <v>0</v>
      </c>
      <c r="D6" s="4">
        <f>'MODELO DE 5o. GRADO'!D6</f>
        <v>0</v>
      </c>
      <c r="E6" s="20">
        <f>'MODELO DE 5o. GRADO'!E6</f>
        <v>153.66999999999999</v>
      </c>
      <c r="F6" s="20">
        <f t="shared" ref="F6:F40" si="12">$FQ$45*C6+$FQ$51</f>
        <v>141.59635150549013</v>
      </c>
      <c r="G6" s="20">
        <f t="shared" ref="G6:G40" si="13">$FW$47*POWER(C6,2)+$FW$59*C6+$FW$72</f>
        <v>153.14722328976794</v>
      </c>
      <c r="H6" s="20">
        <f t="shared" ref="H6:H40" si="14">$FZ$45*POWER(C6,3)+$FZ$47*POWER(C6,2)+$FZ$49*C6+$FZ$51</f>
        <v>154.28627665490987</v>
      </c>
      <c r="I6" s="20">
        <f t="shared" ref="I6:I40" si="15">$GC$45*POWER(C6,4)+$GC$46*POWER(C6,3)+$GC$47*POWER(C6,2)+$GC$48*C6+$GC$49</f>
        <v>153.67000000000652</v>
      </c>
      <c r="J6" s="20" t="e">
        <f t="shared" ref="J6:J40" si="16">$GF$45*POWER(C6,5)+$GF$46*POWER(C6,4)+$GF$47*POWER(C6,3)+$GF$48*POWER(C6,2)+$GF$49*C6+$GF$50</f>
        <v>#VALUE!</v>
      </c>
      <c r="K6" s="20" t="e">
        <f t="shared" ref="K6:K40" si="17">$GI$45*POWER(C6,6)+$GI$46*POWER(C6,5)+$GI$47*POWER(C6,4)+$GI$48*POWER(C6,3)+$GI$49*POWER(C6,2)+$GI$50*C6+$GI$51</f>
        <v>#VALUE!</v>
      </c>
      <c r="L6" s="20" t="e">
        <f t="shared" ref="L6:L40" si="18">$GL$45*POWER(C6,7)+$GL$46*POWER(C6,6)+$GL$47*POWER(C6,5)+$GL$48*POWER(C6,4)+$GL$49*POWER(C6,3)+$GL$50*POWER(C6,2)+$GL$51*C6+$GL$52</f>
        <v>#VALUE!</v>
      </c>
      <c r="M6" s="20" t="e">
        <f t="shared" ref="M6:M40" si="19">$GO$45*POWER(C6,8)+$GO$46*POWER(C6,7)+$GO$47*POWER(C6,6)+$GO$48*POWER(C6,5)+$GO$49*POWER(C6,4)+$GO$50*POWER(C6,3)+$GO$51*POWER(C6,2)+$GO$52*C6+$GO$53</f>
        <v>#VALUE!</v>
      </c>
      <c r="N6" s="20" t="e">
        <f t="shared" ref="N6:N40" si="20">$GR$45*POWER(C6,9)+$GR$46*POWER(C6,8)+$GR$47*POWER(C6,7)+$GR$48*POWER(C6,6)+$GR$49*POWER(C6,5)+$GR$50*POWER(C6,4)+$GR$51*POWER(C6,3)+$GR$52*POWER(C6,2)+$GR$53*C6+$GR$54</f>
        <v>#VALUE!</v>
      </c>
      <c r="P6" s="21">
        <f t="shared" ref="P6:AE10" si="21">POWER($C6,P$1)</f>
        <v>0</v>
      </c>
      <c r="Q6" s="21">
        <f t="shared" si="21"/>
        <v>0</v>
      </c>
      <c r="R6" s="21">
        <f t="shared" si="21"/>
        <v>0</v>
      </c>
      <c r="S6" s="21">
        <f t="shared" si="21"/>
        <v>0</v>
      </c>
      <c r="T6" s="21">
        <f t="shared" si="21"/>
        <v>0</v>
      </c>
      <c r="U6" s="21">
        <f t="shared" si="21"/>
        <v>0</v>
      </c>
      <c r="V6" s="21">
        <f t="shared" si="21"/>
        <v>0</v>
      </c>
      <c r="W6" s="21">
        <f t="shared" si="21"/>
        <v>0</v>
      </c>
      <c r="X6" s="21">
        <f t="shared" si="21"/>
        <v>0</v>
      </c>
      <c r="Y6" s="21">
        <f t="shared" si="21"/>
        <v>0</v>
      </c>
      <c r="Z6" s="21">
        <f t="shared" si="21"/>
        <v>0</v>
      </c>
      <c r="AA6" s="21">
        <f t="shared" si="21"/>
        <v>0</v>
      </c>
      <c r="AB6" s="21">
        <f t="shared" si="21"/>
        <v>0</v>
      </c>
      <c r="AC6" s="21">
        <f t="shared" si="21"/>
        <v>0</v>
      </c>
      <c r="AD6" s="21">
        <f t="shared" si="21"/>
        <v>0</v>
      </c>
      <c r="AE6" s="21">
        <f t="shared" si="21"/>
        <v>0</v>
      </c>
      <c r="AF6" s="21">
        <f>POWER($C6,AF$1)</f>
        <v>0</v>
      </c>
      <c r="AG6" s="21">
        <f>C6</f>
        <v>0</v>
      </c>
      <c r="AH6" s="21">
        <f>COUNT(C6)</f>
        <v>1</v>
      </c>
      <c r="AI6" s="22"/>
      <c r="AJ6" s="3">
        <f t="shared" ref="AJ6:AR10" si="22">PRODUCT(Y6,$AS6)</f>
        <v>0</v>
      </c>
      <c r="AK6" s="3">
        <f t="shared" si="22"/>
        <v>0</v>
      </c>
      <c r="AL6" s="3">
        <f t="shared" si="22"/>
        <v>0</v>
      </c>
      <c r="AM6" s="3">
        <f t="shared" si="22"/>
        <v>0</v>
      </c>
      <c r="AN6" s="3">
        <f t="shared" si="22"/>
        <v>0</v>
      </c>
      <c r="AO6" s="3">
        <f t="shared" si="22"/>
        <v>0</v>
      </c>
      <c r="AP6" s="3">
        <f t="shared" si="22"/>
        <v>0</v>
      </c>
      <c r="AQ6" s="3">
        <f t="shared" si="22"/>
        <v>0</v>
      </c>
      <c r="AR6" s="3">
        <f t="shared" si="22"/>
        <v>0</v>
      </c>
      <c r="AS6" s="3">
        <f>E6</f>
        <v>153.66999999999999</v>
      </c>
      <c r="AU6" s="15">
        <f>$X$5</f>
        <v>17021998.387975961</v>
      </c>
      <c r="AV6" s="15">
        <f>$Y$5</f>
        <v>3270450.7198545421</v>
      </c>
      <c r="AW6" s="15">
        <f>$Z$5</f>
        <v>631660.05740050087</v>
      </c>
      <c r="AX6" s="15">
        <f>$AA$5</f>
        <v>122921.73399835845</v>
      </c>
      <c r="AY6" s="15">
        <f>$AB$5</f>
        <v>24183.236905793932</v>
      </c>
      <c r="AZ6" s="15">
        <f>$AC$5</f>
        <v>4834.9686169715987</v>
      </c>
      <c r="BA6" s="15">
        <f>$AD$5</f>
        <v>990.56918243999974</v>
      </c>
      <c r="BB6" s="3">
        <f>$AE$5</f>
        <v>210.97942799999996</v>
      </c>
      <c r="BC6" s="3">
        <f>$AF$5</f>
        <v>48.018000000000001</v>
      </c>
      <c r="BD6" s="3">
        <f>$AG$5</f>
        <v>12.36</v>
      </c>
      <c r="BF6" s="16">
        <f>$AR$5</f>
        <v>2260.4512999999997</v>
      </c>
      <c r="BG6" s="15">
        <f>$Y$5</f>
        <v>3270450.7198545421</v>
      </c>
      <c r="BH6" s="15">
        <f>$Z$5</f>
        <v>631660.05740050087</v>
      </c>
      <c r="BI6" s="15">
        <f>$AA$5</f>
        <v>122921.73399835845</v>
      </c>
      <c r="BJ6" s="15">
        <f>$AB$5</f>
        <v>24183.236905793932</v>
      </c>
      <c r="BK6" s="15">
        <f>$AC$5</f>
        <v>4834.9686169715987</v>
      </c>
      <c r="BL6" s="15">
        <f>$AD$5</f>
        <v>990.56918243999974</v>
      </c>
      <c r="BM6" s="3">
        <f>$AE$5</f>
        <v>210.97942799999996</v>
      </c>
      <c r="BN6" s="3">
        <f>$AF$5</f>
        <v>48.018000000000001</v>
      </c>
      <c r="BO6" s="3">
        <f>$AG$5</f>
        <v>12.36</v>
      </c>
      <c r="BQ6" s="15">
        <f>$X$5</f>
        <v>17021998.387975961</v>
      </c>
      <c r="BR6" s="16">
        <f>$AR$5</f>
        <v>2260.4512999999997</v>
      </c>
      <c r="BS6" s="15">
        <f>$Z$5</f>
        <v>631660.05740050087</v>
      </c>
      <c r="BT6" s="15">
        <f>$AA$5</f>
        <v>122921.73399835845</v>
      </c>
      <c r="BU6" s="15">
        <f>$AB$5</f>
        <v>24183.236905793932</v>
      </c>
      <c r="BV6" s="15">
        <f>$AC$5</f>
        <v>4834.9686169715987</v>
      </c>
      <c r="BW6" s="15">
        <f>$AD$5</f>
        <v>990.56918243999974</v>
      </c>
      <c r="BX6" s="3">
        <f>$AE$5</f>
        <v>210.97942799999996</v>
      </c>
      <c r="BY6" s="3">
        <f>$AF$5</f>
        <v>48.018000000000001</v>
      </c>
      <c r="BZ6" s="3">
        <f>$AG$5</f>
        <v>12.36</v>
      </c>
      <c r="CB6" s="15">
        <f>$X$5</f>
        <v>17021998.387975961</v>
      </c>
      <c r="CC6" s="15">
        <f>$Y$5</f>
        <v>3270450.7198545421</v>
      </c>
      <c r="CD6" s="16">
        <f>$AR$5</f>
        <v>2260.4512999999997</v>
      </c>
      <c r="CE6" s="15">
        <f>$AA$5</f>
        <v>122921.73399835845</v>
      </c>
      <c r="CF6" s="15">
        <f>$AB$5</f>
        <v>24183.236905793932</v>
      </c>
      <c r="CG6" s="15">
        <f>$AC$5</f>
        <v>4834.9686169715987</v>
      </c>
      <c r="CH6" s="15">
        <f>$AD$5</f>
        <v>990.56918243999974</v>
      </c>
      <c r="CI6" s="3">
        <f>$AE$5</f>
        <v>210.97942799999996</v>
      </c>
      <c r="CJ6" s="3">
        <f>$AF$5</f>
        <v>48.018000000000001</v>
      </c>
      <c r="CK6" s="3">
        <f>$AG$5</f>
        <v>12.36</v>
      </c>
      <c r="CM6" s="15">
        <f>$X$5</f>
        <v>17021998.387975961</v>
      </c>
      <c r="CN6" s="15">
        <f>$Y$5</f>
        <v>3270450.7198545421</v>
      </c>
      <c r="CO6" s="15">
        <f>$Z$5</f>
        <v>631660.05740050087</v>
      </c>
      <c r="CP6" s="16">
        <f>$AR$5</f>
        <v>2260.4512999999997</v>
      </c>
      <c r="CQ6" s="15">
        <f>$AB$5</f>
        <v>24183.236905793932</v>
      </c>
      <c r="CR6" s="15">
        <f>$AC$5</f>
        <v>4834.9686169715987</v>
      </c>
      <c r="CS6" s="15">
        <f>$AD$5</f>
        <v>990.56918243999974</v>
      </c>
      <c r="CT6" s="3">
        <f>$AE$5</f>
        <v>210.97942799999996</v>
      </c>
      <c r="CU6" s="3">
        <f>$AF$5</f>
        <v>48.018000000000001</v>
      </c>
      <c r="CV6" s="3">
        <f>$AG$5</f>
        <v>12.36</v>
      </c>
      <c r="CX6" s="15">
        <f>$X$5</f>
        <v>17021998.387975961</v>
      </c>
      <c r="CY6" s="15">
        <f>$Y$5</f>
        <v>3270450.7198545421</v>
      </c>
      <c r="CZ6" s="15">
        <f>$Z$5</f>
        <v>631660.05740050087</v>
      </c>
      <c r="DA6" s="15">
        <f>$AA$5</f>
        <v>122921.73399835845</v>
      </c>
      <c r="DB6" s="16">
        <f>$AR$5</f>
        <v>2260.4512999999997</v>
      </c>
      <c r="DC6" s="15">
        <f>$AC$5</f>
        <v>4834.9686169715987</v>
      </c>
      <c r="DD6" s="15">
        <f>$AD$5</f>
        <v>990.56918243999974</v>
      </c>
      <c r="DE6" s="3">
        <f>$AE$5</f>
        <v>210.97942799999996</v>
      </c>
      <c r="DF6" s="3">
        <f>$AF$5</f>
        <v>48.018000000000001</v>
      </c>
      <c r="DG6" s="3">
        <f>$AG$5</f>
        <v>12.36</v>
      </c>
      <c r="DI6" s="15">
        <f>$X$5</f>
        <v>17021998.387975961</v>
      </c>
      <c r="DJ6" s="15">
        <f>$Y$5</f>
        <v>3270450.7198545421</v>
      </c>
      <c r="DK6" s="15">
        <f>$Z$5</f>
        <v>631660.05740050087</v>
      </c>
      <c r="DL6" s="15">
        <f>$AA$5</f>
        <v>122921.73399835845</v>
      </c>
      <c r="DM6" s="15">
        <f>$AB$5</f>
        <v>24183.236905793932</v>
      </c>
      <c r="DN6" s="16">
        <f>$AR$5</f>
        <v>2260.4512999999997</v>
      </c>
      <c r="DO6" s="15">
        <f>$AD$5</f>
        <v>990.56918243999974</v>
      </c>
      <c r="DP6" s="3">
        <f>$AE$5</f>
        <v>210.97942799999996</v>
      </c>
      <c r="DQ6" s="3">
        <f>$AF$5</f>
        <v>48.018000000000001</v>
      </c>
      <c r="DR6" s="3">
        <f>$AG$5</f>
        <v>12.36</v>
      </c>
      <c r="DT6" s="15">
        <f>$X$5</f>
        <v>17021998.387975961</v>
      </c>
      <c r="DU6" s="15">
        <f>$Y$5</f>
        <v>3270450.7198545421</v>
      </c>
      <c r="DV6" s="15">
        <f>$Z$5</f>
        <v>631660.05740050087</v>
      </c>
      <c r="DW6" s="15">
        <f>$AA$5</f>
        <v>122921.73399835845</v>
      </c>
      <c r="DX6" s="15">
        <f>$AB$5</f>
        <v>24183.236905793932</v>
      </c>
      <c r="DY6" s="15">
        <f>$AC$5</f>
        <v>4834.9686169715987</v>
      </c>
      <c r="DZ6" s="16">
        <f>$AR$5</f>
        <v>2260.4512999999997</v>
      </c>
      <c r="EA6" s="3">
        <f>$AE$5</f>
        <v>210.97942799999996</v>
      </c>
      <c r="EB6" s="3">
        <f>$AF$5</f>
        <v>48.018000000000001</v>
      </c>
      <c r="EC6" s="3">
        <f>$AG$5</f>
        <v>12.36</v>
      </c>
      <c r="EE6" s="15">
        <f>$X$5</f>
        <v>17021998.387975961</v>
      </c>
      <c r="EF6" s="15">
        <f>$Y$5</f>
        <v>3270450.7198545421</v>
      </c>
      <c r="EG6" s="15">
        <f>$Z$5</f>
        <v>631660.05740050087</v>
      </c>
      <c r="EH6" s="15">
        <f>$AA$5</f>
        <v>122921.73399835845</v>
      </c>
      <c r="EI6" s="15">
        <f>$AB$5</f>
        <v>24183.236905793932</v>
      </c>
      <c r="EJ6" s="15">
        <f>$AC$5</f>
        <v>4834.9686169715987</v>
      </c>
      <c r="EK6" s="15">
        <f>$AD$5</f>
        <v>990.56918243999974</v>
      </c>
      <c r="EL6" s="16">
        <f>$AR$5</f>
        <v>2260.4512999999997</v>
      </c>
      <c r="EM6" s="3">
        <f>$AF$5</f>
        <v>48.018000000000001</v>
      </c>
      <c r="EN6" s="3">
        <f>$AG$5</f>
        <v>12.36</v>
      </c>
      <c r="EP6" s="15">
        <f>$X$5</f>
        <v>17021998.387975961</v>
      </c>
      <c r="EQ6" s="15">
        <f>$Y$5</f>
        <v>3270450.7198545421</v>
      </c>
      <c r="ER6" s="15">
        <f>$Z$5</f>
        <v>631660.05740050087</v>
      </c>
      <c r="ES6" s="15">
        <f>$AA$5</f>
        <v>122921.73399835845</v>
      </c>
      <c r="ET6" s="15">
        <f>$AB$5</f>
        <v>24183.236905793932</v>
      </c>
      <c r="EU6" s="15">
        <f>$AC$5</f>
        <v>4834.9686169715987</v>
      </c>
      <c r="EV6" s="15">
        <f>$AD$5</f>
        <v>990.56918243999974</v>
      </c>
      <c r="EW6" s="3">
        <f>$AE$5</f>
        <v>210.97942799999996</v>
      </c>
      <c r="EX6" s="16">
        <f>$AR$5</f>
        <v>2260.4512999999997</v>
      </c>
      <c r="EY6" s="3">
        <f>$AG$5</f>
        <v>12.36</v>
      </c>
      <c r="FA6" s="15">
        <f>$X$5</f>
        <v>17021998.387975961</v>
      </c>
      <c r="FB6" s="15">
        <f>$Y$5</f>
        <v>3270450.7198545421</v>
      </c>
      <c r="FC6" s="15">
        <f>$Z$5</f>
        <v>631660.05740050087</v>
      </c>
      <c r="FD6" s="15">
        <f>$AA$5</f>
        <v>122921.73399835845</v>
      </c>
      <c r="FE6" s="15">
        <f>$AB$5</f>
        <v>24183.236905793932</v>
      </c>
      <c r="FF6" s="15">
        <f>$AC$5</f>
        <v>4834.9686169715987</v>
      </c>
      <c r="FG6" s="15">
        <f>$AD$5</f>
        <v>990.56918243999974</v>
      </c>
      <c r="FH6" s="3">
        <f>$AE$5</f>
        <v>210.97942799999996</v>
      </c>
      <c r="FI6" s="3">
        <f>$AF$5</f>
        <v>48.018000000000001</v>
      </c>
      <c r="FJ6" s="16">
        <f>$AR$5</f>
        <v>2260.4512999999997</v>
      </c>
      <c r="GS6" s="3" t="e">
        <f>POWER(N6-$GS$5,2)</f>
        <v>#VALUE!</v>
      </c>
      <c r="GT6" s="3" t="e">
        <f>POWER(M6-$GT$5,2)</f>
        <v>#VALUE!</v>
      </c>
      <c r="GU6" s="3" t="e">
        <f>POWER(L6-$GU$5,2)</f>
        <v>#VALUE!</v>
      </c>
      <c r="GV6" s="3" t="e">
        <f>POWER(K6-$GV$5,2)</f>
        <v>#VALUE!</v>
      </c>
      <c r="GW6" s="3" t="e">
        <f>POWER(J6-$GW$5,2)</f>
        <v>#VALUE!</v>
      </c>
      <c r="GX6" s="3">
        <f>POWER(I6-$GX$5,2)</f>
        <v>201.58320399608354</v>
      </c>
      <c r="GY6" s="3">
        <f>POWER(H6-$GY$5,2)</f>
        <v>184.46320902240245</v>
      </c>
      <c r="GZ6" s="3">
        <f>POWER(G6-$GZ$5,2)</f>
        <v>216.70126695250724</v>
      </c>
      <c r="HA6" s="3">
        <f>POWER(F6-$HA$5,2)</f>
        <v>690.19951461908374</v>
      </c>
      <c r="HB6" s="3">
        <f>POWER(AS6-$HB$5,2)</f>
        <v>201.58320400000022</v>
      </c>
      <c r="HD6" s="17">
        <f>$D$6</f>
        <v>0</v>
      </c>
      <c r="HE6" s="23">
        <f t="shared" ref="HE6:HM10" si="23">1-ABS($E6-F6)/$E6</f>
        <v>0.92143132365126668</v>
      </c>
      <c r="HF6" s="23">
        <f t="shared" si="23"/>
        <v>0.99659805615779229</v>
      </c>
      <c r="HG6" s="23">
        <f t="shared" si="23"/>
        <v>0.99598960984635987</v>
      </c>
      <c r="HH6" s="23">
        <f t="shared" si="23"/>
        <v>0.99999999999995748</v>
      </c>
      <c r="HI6" s="23" t="e">
        <f t="shared" si="23"/>
        <v>#VALUE!</v>
      </c>
      <c r="HJ6" s="23" t="e">
        <f t="shared" si="23"/>
        <v>#VALUE!</v>
      </c>
      <c r="HK6" s="23" t="e">
        <f t="shared" si="23"/>
        <v>#VALUE!</v>
      </c>
      <c r="HL6" s="23" t="e">
        <f t="shared" si="23"/>
        <v>#VALUE!</v>
      </c>
      <c r="HM6" s="23" t="e">
        <f t="shared" si="23"/>
        <v>#VALUE!</v>
      </c>
      <c r="HO6" s="17">
        <f>$D$6</f>
        <v>0</v>
      </c>
      <c r="HP6" s="24" t="e">
        <f>HE6/MAX(HE6:HM6)</f>
        <v>#VALUE!</v>
      </c>
      <c r="HQ6" s="24" t="e">
        <f>HF6/MAX(HE6:HM6)</f>
        <v>#VALUE!</v>
      </c>
      <c r="HR6" s="24" t="e">
        <f>HG6/MAX(HE6:HM6)</f>
        <v>#VALUE!</v>
      </c>
      <c r="HS6" s="24" t="e">
        <f>HH6/MAX(HE6:HM6)</f>
        <v>#VALUE!</v>
      </c>
      <c r="HT6" s="24" t="e">
        <f>HI6/MAX(HE6:HM6)</f>
        <v>#VALUE!</v>
      </c>
      <c r="HU6" s="24" t="e">
        <f>HJ6/MAX(HE6:HM6)</f>
        <v>#VALUE!</v>
      </c>
      <c r="HV6" s="24" t="e">
        <f>HK6/MAX(HE6:HM6)</f>
        <v>#VALUE!</v>
      </c>
      <c r="HW6" s="24" t="e">
        <f>HL6/MAX(HE6:HM6)</f>
        <v>#VALUE!</v>
      </c>
      <c r="HX6" s="24" t="e">
        <f>HM6/MAX(HE6:HM6)</f>
        <v>#VALUE!</v>
      </c>
      <c r="HZ6" s="17">
        <f>$D$6</f>
        <v>0</v>
      </c>
      <c r="IA6" s="24" t="e">
        <f t="shared" ref="IA6:II9" si="24">IF(OR(ABS(F11-$E$10)&gt;$IA$4*(HP6/SUMIFS($HP6:$HX6,$HP6:$HX6,"&gt;=0",$HP6:$HX6,"&lt;=1")+F$4/SUMIFS($F$4:$N$4,$F$4:$N$4,"&gt;=0",$F$4:$N$4,"&lt;=1")),F11&lt;0),0,F$4/SUMIFS($F$4:$N$4,$F$4:$N$4,"&gt;=0",$F$4:$N$4,"&lt;=1"))</f>
        <v>#VALUE!</v>
      </c>
      <c r="IB6" s="24" t="e">
        <f t="shared" si="24"/>
        <v>#VALUE!</v>
      </c>
      <c r="IC6" s="24" t="e">
        <f t="shared" si="24"/>
        <v>#VALUE!</v>
      </c>
      <c r="ID6" s="24" t="e">
        <f t="shared" si="24"/>
        <v>#VALUE!</v>
      </c>
      <c r="IE6" s="24" t="e">
        <f t="shared" si="24"/>
        <v>#VALUE!</v>
      </c>
      <c r="IF6" s="24" t="e">
        <f t="shared" si="24"/>
        <v>#VALUE!</v>
      </c>
      <c r="IG6" s="24" t="e">
        <f t="shared" si="24"/>
        <v>#VALUE!</v>
      </c>
      <c r="IH6" s="24" t="e">
        <f t="shared" si="24"/>
        <v>#VALUE!</v>
      </c>
      <c r="II6" s="24" t="e">
        <f t="shared" si="24"/>
        <v>#VALUE!</v>
      </c>
      <c r="IK6" s="17">
        <f>$D$6</f>
        <v>0</v>
      </c>
      <c r="IL6" s="24" t="e">
        <f>IF(AND(HP6&gt;75%,HP6&lt;1),HP6*IA6,0)</f>
        <v>#VALUE!</v>
      </c>
      <c r="IM6" s="24" t="e">
        <f t="shared" ref="IM6:IT10" si="25">IF(AND(HQ6&gt;75%,HQ6&lt;1),HQ6*IB6,0)</f>
        <v>#VALUE!</v>
      </c>
      <c r="IN6" s="24" t="e">
        <f t="shared" si="25"/>
        <v>#VALUE!</v>
      </c>
      <c r="IO6" s="24" t="e">
        <f t="shared" si="25"/>
        <v>#VALUE!</v>
      </c>
      <c r="IP6" s="24" t="e">
        <f t="shared" si="25"/>
        <v>#VALUE!</v>
      </c>
      <c r="IQ6" s="24" t="e">
        <f t="shared" si="25"/>
        <v>#VALUE!</v>
      </c>
      <c r="IR6" s="24" t="e">
        <f t="shared" si="25"/>
        <v>#VALUE!</v>
      </c>
      <c r="IS6" s="24" t="e">
        <f t="shared" si="25"/>
        <v>#VALUE!</v>
      </c>
      <c r="IT6" s="24" t="e">
        <f t="shared" si="25"/>
        <v>#VALUE!</v>
      </c>
      <c r="IV6" s="17">
        <f>$D$6</f>
        <v>0</v>
      </c>
      <c r="IW6" s="24">
        <f>IFERROR(IL6/SUM($IL6:$IT6),0)</f>
        <v>0</v>
      </c>
      <c r="IX6" s="24">
        <f t="shared" ref="IX6:JE10" si="26">IFERROR(IM6/SUM($IL6:$IT6),0)</f>
        <v>0</v>
      </c>
      <c r="IY6" s="24">
        <f t="shared" si="26"/>
        <v>0</v>
      </c>
      <c r="IZ6" s="24">
        <f t="shared" si="26"/>
        <v>0</v>
      </c>
      <c r="JA6" s="24">
        <f t="shared" si="26"/>
        <v>0</v>
      </c>
      <c r="JB6" s="24">
        <f t="shared" si="26"/>
        <v>0</v>
      </c>
      <c r="JC6" s="24">
        <f t="shared" si="26"/>
        <v>0</v>
      </c>
      <c r="JD6" s="24">
        <f t="shared" si="26"/>
        <v>0</v>
      </c>
      <c r="JE6" s="24">
        <f t="shared" si="26"/>
        <v>0</v>
      </c>
    </row>
    <row r="7" spans="1:265">
      <c r="A7" s="15"/>
      <c r="B7" s="3">
        <f>B6+1</f>
        <v>2</v>
      </c>
      <c r="C7" s="3">
        <f>'MODELO DE 5o. GRADO'!C7</f>
        <v>1.07</v>
      </c>
      <c r="D7" s="4">
        <f>'MODELO DE 5o. GRADO'!D7</f>
        <v>1.07</v>
      </c>
      <c r="E7" s="20">
        <f>'MODELO DE 5o. GRADO'!E7</f>
        <v>149.66999999999999</v>
      </c>
      <c r="F7" s="20">
        <f t="shared" si="12"/>
        <v>152.96797929235322</v>
      </c>
      <c r="G7" s="20">
        <f t="shared" si="13"/>
        <v>149.45878549761551</v>
      </c>
      <c r="H7" s="20">
        <f t="shared" si="14"/>
        <v>147.64559538410458</v>
      </c>
      <c r="I7" s="20">
        <f t="shared" si="15"/>
        <v>149.66999999997907</v>
      </c>
      <c r="J7" s="20" t="e">
        <f t="shared" si="16"/>
        <v>#VALUE!</v>
      </c>
      <c r="K7" s="20" t="e">
        <f t="shared" si="17"/>
        <v>#VALUE!</v>
      </c>
      <c r="L7" s="20" t="e">
        <f t="shared" si="18"/>
        <v>#VALUE!</v>
      </c>
      <c r="M7" s="20" t="e">
        <f t="shared" si="19"/>
        <v>#VALUE!</v>
      </c>
      <c r="N7" s="20" t="e">
        <f t="shared" si="20"/>
        <v>#VALUE!</v>
      </c>
      <c r="P7" s="21">
        <f t="shared" si="21"/>
        <v>3.3799322757325352</v>
      </c>
      <c r="Q7" s="21">
        <f t="shared" si="21"/>
        <v>3.1588152109649861</v>
      </c>
      <c r="R7" s="21">
        <f t="shared" si="21"/>
        <v>2.9521637485654075</v>
      </c>
      <c r="S7" s="21">
        <f t="shared" si="21"/>
        <v>2.7590315407153345</v>
      </c>
      <c r="T7" s="21">
        <f t="shared" si="21"/>
        <v>2.5785341502012469</v>
      </c>
      <c r="U7" s="21">
        <f t="shared" si="21"/>
        <v>2.4098450001880813</v>
      </c>
      <c r="V7" s="21">
        <f t="shared" si="21"/>
        <v>2.2521915889608235</v>
      </c>
      <c r="W7" s="21">
        <f t="shared" si="21"/>
        <v>2.1048519522998355</v>
      </c>
      <c r="X7" s="21">
        <f t="shared" si="21"/>
        <v>1.9671513572895656</v>
      </c>
      <c r="Y7" s="21">
        <f t="shared" si="21"/>
        <v>1.8384592124201549</v>
      </c>
      <c r="Z7" s="21">
        <f t="shared" si="21"/>
        <v>1.7181861798319202</v>
      </c>
      <c r="AA7" s="21">
        <f t="shared" si="21"/>
        <v>1.6057814764784302</v>
      </c>
      <c r="AB7" s="21">
        <f t="shared" si="21"/>
        <v>1.5007303518490001</v>
      </c>
      <c r="AC7" s="21">
        <f t="shared" si="21"/>
        <v>1.4025517307000002</v>
      </c>
      <c r="AD7" s="21">
        <f t="shared" si="21"/>
        <v>1.31079601</v>
      </c>
      <c r="AE7" s="21">
        <f t="shared" si="21"/>
        <v>1.2250430000000001</v>
      </c>
      <c r="AF7" s="21">
        <f>POWER($C7,AF$1)</f>
        <v>1.1449</v>
      </c>
      <c r="AG7" s="21">
        <f>C7</f>
        <v>1.07</v>
      </c>
      <c r="AH7" s="21">
        <f>COUNT(C7)</f>
        <v>1</v>
      </c>
      <c r="AI7" s="22"/>
      <c r="AJ7" s="3">
        <f t="shared" si="22"/>
        <v>275.16219032292457</v>
      </c>
      <c r="AK7" s="3">
        <f t="shared" si="22"/>
        <v>257.16092553544348</v>
      </c>
      <c r="AL7" s="3">
        <f t="shared" si="22"/>
        <v>240.33731358452661</v>
      </c>
      <c r="AM7" s="3">
        <f t="shared" si="22"/>
        <v>224.61431176123983</v>
      </c>
      <c r="AN7" s="3">
        <f t="shared" si="22"/>
        <v>209.91991753386901</v>
      </c>
      <c r="AO7" s="3">
        <f t="shared" si="22"/>
        <v>196.18683881669998</v>
      </c>
      <c r="AP7" s="3">
        <f t="shared" si="22"/>
        <v>183.35218581000001</v>
      </c>
      <c r="AQ7" s="3">
        <f t="shared" si="22"/>
        <v>171.35718299999999</v>
      </c>
      <c r="AR7" s="3">
        <f t="shared" si="22"/>
        <v>160.14689999999999</v>
      </c>
      <c r="AS7" s="3">
        <f>E7</f>
        <v>149.66999999999999</v>
      </c>
      <c r="AU7" s="15">
        <f>$W$5</f>
        <v>88922455.746082664</v>
      </c>
      <c r="AV7" s="15">
        <f>$X$5</f>
        <v>17021998.387975961</v>
      </c>
      <c r="AW7" s="15">
        <f>$Y$5</f>
        <v>3270450.7198545421</v>
      </c>
      <c r="AX7" s="15">
        <f>$Z$5</f>
        <v>631660.05740050087</v>
      </c>
      <c r="AY7" s="15">
        <f>$AA$5</f>
        <v>122921.73399835845</v>
      </c>
      <c r="AZ7" s="15">
        <f>$AB$5</f>
        <v>24183.236905793932</v>
      </c>
      <c r="BA7" s="15">
        <f>$AC$5</f>
        <v>4834.9686169715987</v>
      </c>
      <c r="BB7" s="3">
        <f>$AD$5</f>
        <v>990.56918243999974</v>
      </c>
      <c r="BC7" s="3">
        <f>$AE$5</f>
        <v>210.97942799999996</v>
      </c>
      <c r="BD7" s="3">
        <f>$AF$5</f>
        <v>48.018000000000001</v>
      </c>
      <c r="BF7" s="16">
        <f>$AQ$5</f>
        <v>9181.1071749999992</v>
      </c>
      <c r="BG7" s="15">
        <f>$X$5</f>
        <v>17021998.387975961</v>
      </c>
      <c r="BH7" s="15">
        <f>$Y$5</f>
        <v>3270450.7198545421</v>
      </c>
      <c r="BI7" s="15">
        <f>$Z$5</f>
        <v>631660.05740050087</v>
      </c>
      <c r="BJ7" s="15">
        <f>$AA$5</f>
        <v>122921.73399835845</v>
      </c>
      <c r="BK7" s="15">
        <f>$AB$5</f>
        <v>24183.236905793932</v>
      </c>
      <c r="BL7" s="15">
        <f>$AC$5</f>
        <v>4834.9686169715987</v>
      </c>
      <c r="BM7" s="3">
        <f>$AD$5</f>
        <v>990.56918243999974</v>
      </c>
      <c r="BN7" s="3">
        <f>$AE$5</f>
        <v>210.97942799999996</v>
      </c>
      <c r="BO7" s="3">
        <f>$AF$5</f>
        <v>48.018000000000001</v>
      </c>
      <c r="BQ7" s="15">
        <f>$W$5</f>
        <v>88922455.746082664</v>
      </c>
      <c r="BR7" s="16">
        <f>$AQ$5</f>
        <v>9181.1071749999992</v>
      </c>
      <c r="BS7" s="15">
        <f>$Y$5</f>
        <v>3270450.7198545421</v>
      </c>
      <c r="BT7" s="15">
        <f>$Z$5</f>
        <v>631660.05740050087</v>
      </c>
      <c r="BU7" s="15">
        <f>$AA$5</f>
        <v>122921.73399835845</v>
      </c>
      <c r="BV7" s="15">
        <f>$AB$5</f>
        <v>24183.236905793932</v>
      </c>
      <c r="BW7" s="15">
        <f>$AC$5</f>
        <v>4834.9686169715987</v>
      </c>
      <c r="BX7" s="3">
        <f>$AD$5</f>
        <v>990.56918243999974</v>
      </c>
      <c r="BY7" s="3">
        <f>$AE$5</f>
        <v>210.97942799999996</v>
      </c>
      <c r="BZ7" s="3">
        <f>$AF$5</f>
        <v>48.018000000000001</v>
      </c>
      <c r="CB7" s="15">
        <f>$W$5</f>
        <v>88922455.746082664</v>
      </c>
      <c r="CC7" s="15">
        <f>$X$5</f>
        <v>17021998.387975961</v>
      </c>
      <c r="CD7" s="16">
        <f>$AQ$5</f>
        <v>9181.1071749999992</v>
      </c>
      <c r="CE7" s="15">
        <f>$Z$5</f>
        <v>631660.05740050087</v>
      </c>
      <c r="CF7" s="15">
        <f>$AA$5</f>
        <v>122921.73399835845</v>
      </c>
      <c r="CG7" s="15">
        <f>$AB$5</f>
        <v>24183.236905793932</v>
      </c>
      <c r="CH7" s="15">
        <f>$AC$5</f>
        <v>4834.9686169715987</v>
      </c>
      <c r="CI7" s="3">
        <f>$AD$5</f>
        <v>990.56918243999974</v>
      </c>
      <c r="CJ7" s="3">
        <f>$AE$5</f>
        <v>210.97942799999996</v>
      </c>
      <c r="CK7" s="3">
        <f>$AF$5</f>
        <v>48.018000000000001</v>
      </c>
      <c r="CM7" s="15">
        <f>$W$5</f>
        <v>88922455.746082664</v>
      </c>
      <c r="CN7" s="15">
        <f>$X$5</f>
        <v>17021998.387975961</v>
      </c>
      <c r="CO7" s="15">
        <f>$Y$5</f>
        <v>3270450.7198545421</v>
      </c>
      <c r="CP7" s="16">
        <f>$AQ$5</f>
        <v>9181.1071749999992</v>
      </c>
      <c r="CQ7" s="15">
        <f>$AA$5</f>
        <v>122921.73399835845</v>
      </c>
      <c r="CR7" s="15">
        <f>$AB$5</f>
        <v>24183.236905793932</v>
      </c>
      <c r="CS7" s="15">
        <f>$AC$5</f>
        <v>4834.9686169715987</v>
      </c>
      <c r="CT7" s="3">
        <f>$AD$5</f>
        <v>990.56918243999974</v>
      </c>
      <c r="CU7" s="3">
        <f>$AE$5</f>
        <v>210.97942799999996</v>
      </c>
      <c r="CV7" s="3">
        <f>$AF$5</f>
        <v>48.018000000000001</v>
      </c>
      <c r="CX7" s="15">
        <f>$W$5</f>
        <v>88922455.746082664</v>
      </c>
      <c r="CY7" s="15">
        <f>$X$5</f>
        <v>17021998.387975961</v>
      </c>
      <c r="CZ7" s="15">
        <f>$Y$5</f>
        <v>3270450.7198545421</v>
      </c>
      <c r="DA7" s="15">
        <f>$Z$5</f>
        <v>631660.05740050087</v>
      </c>
      <c r="DB7" s="16">
        <f>$AQ$5</f>
        <v>9181.1071749999992</v>
      </c>
      <c r="DC7" s="15">
        <f>$AB$5</f>
        <v>24183.236905793932</v>
      </c>
      <c r="DD7" s="15">
        <f>$AC$5</f>
        <v>4834.9686169715987</v>
      </c>
      <c r="DE7" s="3">
        <f>$AD$5</f>
        <v>990.56918243999974</v>
      </c>
      <c r="DF7" s="3">
        <f>$AE$5</f>
        <v>210.97942799999996</v>
      </c>
      <c r="DG7" s="3">
        <f>$AF$5</f>
        <v>48.018000000000001</v>
      </c>
      <c r="DI7" s="15">
        <f>$W$5</f>
        <v>88922455.746082664</v>
      </c>
      <c r="DJ7" s="15">
        <f>$X$5</f>
        <v>17021998.387975961</v>
      </c>
      <c r="DK7" s="15">
        <f>$Y$5</f>
        <v>3270450.7198545421</v>
      </c>
      <c r="DL7" s="15">
        <f>$Z$5</f>
        <v>631660.05740050087</v>
      </c>
      <c r="DM7" s="15">
        <f>$AA$5</f>
        <v>122921.73399835845</v>
      </c>
      <c r="DN7" s="16">
        <f>$AQ$5</f>
        <v>9181.1071749999992</v>
      </c>
      <c r="DO7" s="15">
        <f>$AC$5</f>
        <v>4834.9686169715987</v>
      </c>
      <c r="DP7" s="3">
        <f>$AD$5</f>
        <v>990.56918243999974</v>
      </c>
      <c r="DQ7" s="3">
        <f>$AE$5</f>
        <v>210.97942799999996</v>
      </c>
      <c r="DR7" s="3">
        <f>$AF$5</f>
        <v>48.018000000000001</v>
      </c>
      <c r="DT7" s="15">
        <f>$W$5</f>
        <v>88922455.746082664</v>
      </c>
      <c r="DU7" s="15">
        <f>$X$5</f>
        <v>17021998.387975961</v>
      </c>
      <c r="DV7" s="15">
        <f>$Y$5</f>
        <v>3270450.7198545421</v>
      </c>
      <c r="DW7" s="15">
        <f>$Z$5</f>
        <v>631660.05740050087</v>
      </c>
      <c r="DX7" s="15">
        <f>$AA$5</f>
        <v>122921.73399835845</v>
      </c>
      <c r="DY7" s="15">
        <f>$AB$5</f>
        <v>24183.236905793932</v>
      </c>
      <c r="DZ7" s="16">
        <f>$AQ$5</f>
        <v>9181.1071749999992</v>
      </c>
      <c r="EA7" s="3">
        <f>$AD$5</f>
        <v>990.56918243999974</v>
      </c>
      <c r="EB7" s="3">
        <f>$AE$5</f>
        <v>210.97942799999996</v>
      </c>
      <c r="EC7" s="3">
        <f>$AF$5</f>
        <v>48.018000000000001</v>
      </c>
      <c r="EE7" s="15">
        <f>$W$5</f>
        <v>88922455.746082664</v>
      </c>
      <c r="EF7" s="15">
        <f>$X$5</f>
        <v>17021998.387975961</v>
      </c>
      <c r="EG7" s="15">
        <f>$Y$5</f>
        <v>3270450.7198545421</v>
      </c>
      <c r="EH7" s="15">
        <f>$Z$5</f>
        <v>631660.05740050087</v>
      </c>
      <c r="EI7" s="15">
        <f>$AA$5</f>
        <v>122921.73399835845</v>
      </c>
      <c r="EJ7" s="15">
        <f>$AB$5</f>
        <v>24183.236905793932</v>
      </c>
      <c r="EK7" s="15">
        <f>$AC$5</f>
        <v>4834.9686169715987</v>
      </c>
      <c r="EL7" s="16">
        <f>$AQ$5</f>
        <v>9181.1071749999992</v>
      </c>
      <c r="EM7" s="3">
        <f>$AE$5</f>
        <v>210.97942799999996</v>
      </c>
      <c r="EN7" s="3">
        <f>$AF$5</f>
        <v>48.018000000000001</v>
      </c>
      <c r="EP7" s="15">
        <f>$W$5</f>
        <v>88922455.746082664</v>
      </c>
      <c r="EQ7" s="15">
        <f>$X$5</f>
        <v>17021998.387975961</v>
      </c>
      <c r="ER7" s="15">
        <f>$Y$5</f>
        <v>3270450.7198545421</v>
      </c>
      <c r="ES7" s="15">
        <f>$Z$5</f>
        <v>631660.05740050087</v>
      </c>
      <c r="ET7" s="15">
        <f>$AA$5</f>
        <v>122921.73399835845</v>
      </c>
      <c r="EU7" s="15">
        <f>$AB$5</f>
        <v>24183.236905793932</v>
      </c>
      <c r="EV7" s="15">
        <f>$AC$5</f>
        <v>4834.9686169715987</v>
      </c>
      <c r="EW7" s="3">
        <f>$AD$5</f>
        <v>990.56918243999974</v>
      </c>
      <c r="EX7" s="16">
        <f>$AQ$5</f>
        <v>9181.1071749999992</v>
      </c>
      <c r="EY7" s="3">
        <f>$AF$5</f>
        <v>48.018000000000001</v>
      </c>
      <c r="FA7" s="15">
        <f>$W$5</f>
        <v>88922455.746082664</v>
      </c>
      <c r="FB7" s="15">
        <f>$X$5</f>
        <v>17021998.387975961</v>
      </c>
      <c r="FC7" s="15">
        <f>$Y$5</f>
        <v>3270450.7198545421</v>
      </c>
      <c r="FD7" s="15">
        <f>$Z$5</f>
        <v>631660.05740050087</v>
      </c>
      <c r="FE7" s="15">
        <f>$AA$5</f>
        <v>122921.73399835845</v>
      </c>
      <c r="FF7" s="15">
        <f>$AB$5</f>
        <v>24183.236905793932</v>
      </c>
      <c r="FG7" s="15">
        <f>$AC$5</f>
        <v>4834.9686169715987</v>
      </c>
      <c r="FH7" s="3">
        <f>$AD$5</f>
        <v>990.56918243999974</v>
      </c>
      <c r="FI7" s="3">
        <f>$AE$5</f>
        <v>210.97942799999996</v>
      </c>
      <c r="FJ7" s="16">
        <f>$AQ$5</f>
        <v>9181.1071749999992</v>
      </c>
      <c r="GS7" s="3" t="e">
        <f>POWER(N7-$GS$5,2)</f>
        <v>#VALUE!</v>
      </c>
      <c r="GT7" s="3" t="e">
        <f>POWER(M7-$GT$5,2)</f>
        <v>#VALUE!</v>
      </c>
      <c r="GU7" s="3" t="e">
        <f>POWER(L7-$GU$5,2)</f>
        <v>#VALUE!</v>
      </c>
      <c r="GV7" s="3" t="e">
        <f>POWER(K7-$GV$5,2)</f>
        <v>#VALUE!</v>
      </c>
      <c r="GW7" s="3" t="e">
        <f>POWER(J7-$GW$5,2)</f>
        <v>#VALUE!</v>
      </c>
      <c r="GX7" s="3">
        <f>POWER(I7-$GX$5,2)</f>
        <v>331.16720399597943</v>
      </c>
      <c r="GY7" s="3">
        <f>POWER(H7-$GY$5,2)</f>
        <v>408.94564844874446</v>
      </c>
      <c r="GZ7" s="3">
        <f>POWER(G7-$GZ$5,2)</f>
        <v>338.89917859479908</v>
      </c>
      <c r="HA7" s="3">
        <f>POWER(F7-$HA$5,2)</f>
        <v>222.01061708830355</v>
      </c>
      <c r="HB7" s="3">
        <f>POWER(AS7-$HB$5,2)</f>
        <v>331.16720400000025</v>
      </c>
      <c r="HD7" s="17">
        <f>$D$7</f>
        <v>1.07</v>
      </c>
      <c r="HE7" s="23">
        <f t="shared" si="23"/>
        <v>0.97796499437193007</v>
      </c>
      <c r="HF7" s="23">
        <f t="shared" si="23"/>
        <v>0.99858879867452077</v>
      </c>
      <c r="HG7" s="23">
        <f t="shared" si="23"/>
        <v>0.98647421249485268</v>
      </c>
      <c r="HH7" s="23">
        <f t="shared" si="23"/>
        <v>0.99999999999986022</v>
      </c>
      <c r="HI7" s="23" t="e">
        <f t="shared" si="23"/>
        <v>#VALUE!</v>
      </c>
      <c r="HJ7" s="23" t="e">
        <f t="shared" si="23"/>
        <v>#VALUE!</v>
      </c>
      <c r="HK7" s="23" t="e">
        <f t="shared" si="23"/>
        <v>#VALUE!</v>
      </c>
      <c r="HL7" s="23" t="e">
        <f t="shared" si="23"/>
        <v>#VALUE!</v>
      </c>
      <c r="HM7" s="23" t="e">
        <f t="shared" si="23"/>
        <v>#VALUE!</v>
      </c>
      <c r="HO7" s="17">
        <f>$D$7</f>
        <v>1.07</v>
      </c>
      <c r="HP7" s="24" t="e">
        <f>HE7/MAX(HE7:HM7)</f>
        <v>#VALUE!</v>
      </c>
      <c r="HQ7" s="24" t="e">
        <f>HF7/MAX(HE7:HM7)</f>
        <v>#VALUE!</v>
      </c>
      <c r="HR7" s="24" t="e">
        <f>HG7/MAX(HE7:HM7)</f>
        <v>#VALUE!</v>
      </c>
      <c r="HS7" s="24" t="e">
        <f>HH7/MAX(HE7:HM7)</f>
        <v>#VALUE!</v>
      </c>
      <c r="HT7" s="24" t="e">
        <f>HI7/MAX(HE7:HM7)</f>
        <v>#VALUE!</v>
      </c>
      <c r="HU7" s="24" t="e">
        <f>HJ7/MAX(HE7:HM7)</f>
        <v>#VALUE!</v>
      </c>
      <c r="HV7" s="24" t="e">
        <f>HK7/MAX(HE7:HM7)</f>
        <v>#VALUE!</v>
      </c>
      <c r="HW7" s="24" t="e">
        <f>HL7/MAX(HE7:HM7)</f>
        <v>#VALUE!</v>
      </c>
      <c r="HX7" s="24" t="e">
        <f>HM7/MAX(HE7:HM7)</f>
        <v>#VALUE!</v>
      </c>
      <c r="HZ7" s="17">
        <f>$D$7</f>
        <v>1.07</v>
      </c>
      <c r="IA7" s="24" t="e">
        <f t="shared" si="24"/>
        <v>#VALUE!</v>
      </c>
      <c r="IB7" s="24" t="e">
        <f t="shared" si="24"/>
        <v>#VALUE!</v>
      </c>
      <c r="IC7" s="24" t="e">
        <f t="shared" si="24"/>
        <v>#VALUE!</v>
      </c>
      <c r="ID7" s="24" t="e">
        <f t="shared" si="24"/>
        <v>#VALUE!</v>
      </c>
      <c r="IE7" s="24" t="e">
        <f t="shared" si="24"/>
        <v>#VALUE!</v>
      </c>
      <c r="IF7" s="24" t="e">
        <f t="shared" si="24"/>
        <v>#VALUE!</v>
      </c>
      <c r="IG7" s="24" t="e">
        <f t="shared" si="24"/>
        <v>#VALUE!</v>
      </c>
      <c r="IH7" s="24" t="e">
        <f t="shared" si="24"/>
        <v>#VALUE!</v>
      </c>
      <c r="II7" s="24" t="e">
        <f t="shared" si="24"/>
        <v>#VALUE!</v>
      </c>
      <c r="IK7" s="17">
        <f>$D$7</f>
        <v>1.07</v>
      </c>
      <c r="IL7" s="24" t="e">
        <f>IF(AND(HP7&gt;75%,HP7&lt;1),HP7*IA7,0)</f>
        <v>#VALUE!</v>
      </c>
      <c r="IM7" s="24" t="e">
        <f t="shared" si="25"/>
        <v>#VALUE!</v>
      </c>
      <c r="IN7" s="24" t="e">
        <f t="shared" si="25"/>
        <v>#VALUE!</v>
      </c>
      <c r="IO7" s="24" t="e">
        <f t="shared" si="25"/>
        <v>#VALUE!</v>
      </c>
      <c r="IP7" s="24" t="e">
        <f t="shared" si="25"/>
        <v>#VALUE!</v>
      </c>
      <c r="IQ7" s="24" t="e">
        <f t="shared" si="25"/>
        <v>#VALUE!</v>
      </c>
      <c r="IR7" s="24" t="e">
        <f t="shared" si="25"/>
        <v>#VALUE!</v>
      </c>
      <c r="IS7" s="24" t="e">
        <f t="shared" si="25"/>
        <v>#VALUE!</v>
      </c>
      <c r="IT7" s="24" t="e">
        <f t="shared" si="25"/>
        <v>#VALUE!</v>
      </c>
      <c r="IV7" s="17">
        <f>$D$7</f>
        <v>1.07</v>
      </c>
      <c r="IW7" s="24">
        <f>IFERROR(IL7/SUM($IL7:$IT7),0)</f>
        <v>0</v>
      </c>
      <c r="IX7" s="24">
        <f t="shared" si="26"/>
        <v>0</v>
      </c>
      <c r="IY7" s="24">
        <f t="shared" si="26"/>
        <v>0</v>
      </c>
      <c r="IZ7" s="24">
        <f t="shared" si="26"/>
        <v>0</v>
      </c>
      <c r="JA7" s="24">
        <f t="shared" si="26"/>
        <v>0</v>
      </c>
      <c r="JB7" s="24">
        <f t="shared" si="26"/>
        <v>0</v>
      </c>
      <c r="JC7" s="24">
        <f t="shared" si="26"/>
        <v>0</v>
      </c>
      <c r="JD7" s="24">
        <f t="shared" si="26"/>
        <v>0</v>
      </c>
      <c r="JE7" s="24">
        <f t="shared" si="26"/>
        <v>0</v>
      </c>
    </row>
    <row r="8" spans="1:265">
      <c r="A8" s="15"/>
      <c r="B8" s="3">
        <f>B7+1</f>
        <v>3</v>
      </c>
      <c r="C8" s="3">
        <f>'MODELO DE 5o. GRADO'!C8</f>
        <v>2.31</v>
      </c>
      <c r="D8" s="4">
        <f>'MODELO DE 5o. GRADO'!D8</f>
        <v>2.31</v>
      </c>
      <c r="E8" s="20">
        <f>'MODELO DE 5o. GRADO'!E8</f>
        <v>151.72</v>
      </c>
      <c r="F8" s="20">
        <f t="shared" si="12"/>
        <v>166.14631429768991</v>
      </c>
      <c r="G8" s="20">
        <f t="shared" si="13"/>
        <v>154.75164088027995</v>
      </c>
      <c r="H8" s="20">
        <f t="shared" si="14"/>
        <v>154.22901112626303</v>
      </c>
      <c r="I8" s="20">
        <f t="shared" si="15"/>
        <v>151.71999999999952</v>
      </c>
      <c r="J8" s="20" t="e">
        <f t="shared" si="16"/>
        <v>#VALUE!</v>
      </c>
      <c r="K8" s="20" t="e">
        <f t="shared" si="17"/>
        <v>#VALUE!</v>
      </c>
      <c r="L8" s="20" t="e">
        <f t="shared" si="18"/>
        <v>#VALUE!</v>
      </c>
      <c r="M8" s="20" t="e">
        <f t="shared" si="19"/>
        <v>#VALUE!</v>
      </c>
      <c r="N8" s="20" t="e">
        <f t="shared" si="20"/>
        <v>#VALUE!</v>
      </c>
      <c r="P8" s="21">
        <f t="shared" si="21"/>
        <v>3507645.0403961972</v>
      </c>
      <c r="Q8" s="21">
        <f t="shared" si="21"/>
        <v>1518461.0564485702</v>
      </c>
      <c r="R8" s="21">
        <f t="shared" si="21"/>
        <v>657342.44867903471</v>
      </c>
      <c r="S8" s="21">
        <f t="shared" si="21"/>
        <v>284563.83059698477</v>
      </c>
      <c r="T8" s="21">
        <f t="shared" si="21"/>
        <v>123187.80545324013</v>
      </c>
      <c r="U8" s="21">
        <f t="shared" si="21"/>
        <v>53328.054308761966</v>
      </c>
      <c r="V8" s="21">
        <f t="shared" si="21"/>
        <v>23085.737796000853</v>
      </c>
      <c r="W8" s="21">
        <f t="shared" si="21"/>
        <v>9993.8258857146539</v>
      </c>
      <c r="X8" s="21">
        <f t="shared" si="21"/>
        <v>4326.3315522574258</v>
      </c>
      <c r="Y8" s="21">
        <f t="shared" si="21"/>
        <v>1872.8708018430416</v>
      </c>
      <c r="Z8" s="21">
        <f t="shared" si="21"/>
        <v>810.76658088443355</v>
      </c>
      <c r="AA8" s="21">
        <f t="shared" si="21"/>
        <v>350.98120384607518</v>
      </c>
      <c r="AB8" s="21">
        <f t="shared" si="21"/>
        <v>151.93991508488099</v>
      </c>
      <c r="AC8" s="21">
        <f t="shared" si="21"/>
        <v>65.774855015100002</v>
      </c>
      <c r="AD8" s="21">
        <f t="shared" si="21"/>
        <v>28.473963210000001</v>
      </c>
      <c r="AE8" s="21">
        <f t="shared" si="21"/>
        <v>12.326391000000001</v>
      </c>
      <c r="AF8" s="21">
        <f>POWER($C8,AF$1)</f>
        <v>5.3361000000000001</v>
      </c>
      <c r="AG8" s="21">
        <f>C8</f>
        <v>2.31</v>
      </c>
      <c r="AH8" s="21">
        <f>COUNT(C8)</f>
        <v>1</v>
      </c>
      <c r="AI8" s="22"/>
      <c r="AJ8" s="3">
        <f t="shared" si="22"/>
        <v>284151.95805562625</v>
      </c>
      <c r="AK8" s="3">
        <f t="shared" si="22"/>
        <v>123009.50565178625</v>
      </c>
      <c r="AL8" s="3">
        <f t="shared" si="22"/>
        <v>53250.868247526523</v>
      </c>
      <c r="AM8" s="3">
        <f t="shared" si="22"/>
        <v>23052.323916678146</v>
      </c>
      <c r="AN8" s="3">
        <f t="shared" si="22"/>
        <v>9979.3610028909716</v>
      </c>
      <c r="AO8" s="3">
        <f t="shared" si="22"/>
        <v>4320.0696982212003</v>
      </c>
      <c r="AP8" s="3">
        <f t="shared" si="22"/>
        <v>1870.1600425200002</v>
      </c>
      <c r="AQ8" s="3">
        <f t="shared" si="22"/>
        <v>809.59309199999996</v>
      </c>
      <c r="AR8" s="3">
        <f t="shared" si="22"/>
        <v>350.47320000000002</v>
      </c>
      <c r="AS8" s="3">
        <f>E8</f>
        <v>151.72</v>
      </c>
      <c r="AU8" s="15">
        <f>$V$5</f>
        <v>465732596.84735948</v>
      </c>
      <c r="AV8" s="15">
        <f>$W$5</f>
        <v>88922455.746082664</v>
      </c>
      <c r="AW8" s="15">
        <f>$X$5</f>
        <v>17021998.387975961</v>
      </c>
      <c r="AX8" s="15">
        <f>$Y$5</f>
        <v>3270450.7198545421</v>
      </c>
      <c r="AY8" s="15">
        <f>$Z$5</f>
        <v>631660.05740050087</v>
      </c>
      <c r="AZ8" s="15">
        <f>$AA$5</f>
        <v>122921.73399835845</v>
      </c>
      <c r="BA8" s="15">
        <f>$AB$5</f>
        <v>24183.236905793932</v>
      </c>
      <c r="BB8" s="15">
        <f>$AC$5</f>
        <v>4834.9686169715987</v>
      </c>
      <c r="BC8" s="15">
        <f>$AD$5</f>
        <v>990.56918243999974</v>
      </c>
      <c r="BD8" s="15">
        <f>$AE$5</f>
        <v>210.97942799999996</v>
      </c>
      <c r="BF8" s="16">
        <f>$AP$5</f>
        <v>41478.74651728999</v>
      </c>
      <c r="BG8" s="15">
        <f>$W$5</f>
        <v>88922455.746082664</v>
      </c>
      <c r="BH8" s="15">
        <f>$X$5</f>
        <v>17021998.387975961</v>
      </c>
      <c r="BI8" s="15">
        <f>$Y$5</f>
        <v>3270450.7198545421</v>
      </c>
      <c r="BJ8" s="15">
        <f>$Z$5</f>
        <v>631660.05740050087</v>
      </c>
      <c r="BK8" s="15">
        <f>$AA$5</f>
        <v>122921.73399835845</v>
      </c>
      <c r="BL8" s="15">
        <f>$AB$5</f>
        <v>24183.236905793932</v>
      </c>
      <c r="BM8" s="15">
        <f>$AC$5</f>
        <v>4834.9686169715987</v>
      </c>
      <c r="BN8" s="15">
        <f>$AD$5</f>
        <v>990.56918243999974</v>
      </c>
      <c r="BO8" s="15">
        <f>$AE$5</f>
        <v>210.97942799999996</v>
      </c>
      <c r="BQ8" s="15">
        <f>$V$5</f>
        <v>465732596.84735948</v>
      </c>
      <c r="BR8" s="16">
        <f>$AP$5</f>
        <v>41478.74651728999</v>
      </c>
      <c r="BS8" s="15">
        <f>$X$5</f>
        <v>17021998.387975961</v>
      </c>
      <c r="BT8" s="15">
        <f>$Y$5</f>
        <v>3270450.7198545421</v>
      </c>
      <c r="BU8" s="15">
        <f>$Z$5</f>
        <v>631660.05740050087</v>
      </c>
      <c r="BV8" s="15">
        <f>$AA$5</f>
        <v>122921.73399835845</v>
      </c>
      <c r="BW8" s="15">
        <f>$AB$5</f>
        <v>24183.236905793932</v>
      </c>
      <c r="BX8" s="15">
        <f>$AC$5</f>
        <v>4834.9686169715987</v>
      </c>
      <c r="BY8" s="15">
        <f>$AD$5</f>
        <v>990.56918243999974</v>
      </c>
      <c r="BZ8" s="15">
        <f>$AE$5</f>
        <v>210.97942799999996</v>
      </c>
      <c r="CB8" s="15">
        <f>$V$5</f>
        <v>465732596.84735948</v>
      </c>
      <c r="CC8" s="15">
        <f>$W$5</f>
        <v>88922455.746082664</v>
      </c>
      <c r="CD8" s="16">
        <f>$AP$5</f>
        <v>41478.74651728999</v>
      </c>
      <c r="CE8" s="15">
        <f>$Y$5</f>
        <v>3270450.7198545421</v>
      </c>
      <c r="CF8" s="15">
        <f>$Z$5</f>
        <v>631660.05740050087</v>
      </c>
      <c r="CG8" s="15">
        <f>$AA$5</f>
        <v>122921.73399835845</v>
      </c>
      <c r="CH8" s="15">
        <f>$AB$5</f>
        <v>24183.236905793932</v>
      </c>
      <c r="CI8" s="15">
        <f>$AC$5</f>
        <v>4834.9686169715987</v>
      </c>
      <c r="CJ8" s="15">
        <f>$AD$5</f>
        <v>990.56918243999974</v>
      </c>
      <c r="CK8" s="15">
        <f>$AE$5</f>
        <v>210.97942799999996</v>
      </c>
      <c r="CM8" s="15">
        <f>$V$5</f>
        <v>465732596.84735948</v>
      </c>
      <c r="CN8" s="15">
        <f>$W$5</f>
        <v>88922455.746082664</v>
      </c>
      <c r="CO8" s="15">
        <f>$X$5</f>
        <v>17021998.387975961</v>
      </c>
      <c r="CP8" s="16">
        <f>$AP$5</f>
        <v>41478.74651728999</v>
      </c>
      <c r="CQ8" s="15">
        <f>$Z$5</f>
        <v>631660.05740050087</v>
      </c>
      <c r="CR8" s="15">
        <f>$AA$5</f>
        <v>122921.73399835845</v>
      </c>
      <c r="CS8" s="15">
        <f>$AB$5</f>
        <v>24183.236905793932</v>
      </c>
      <c r="CT8" s="15">
        <f>$AC$5</f>
        <v>4834.9686169715987</v>
      </c>
      <c r="CU8" s="15">
        <f>$AD$5</f>
        <v>990.56918243999974</v>
      </c>
      <c r="CV8" s="15">
        <f>$AE$5</f>
        <v>210.97942799999996</v>
      </c>
      <c r="CX8" s="15">
        <f>$V$5</f>
        <v>465732596.84735948</v>
      </c>
      <c r="CY8" s="15">
        <f>$W$5</f>
        <v>88922455.746082664</v>
      </c>
      <c r="CZ8" s="15">
        <f>$X$5</f>
        <v>17021998.387975961</v>
      </c>
      <c r="DA8" s="15">
        <f>$Y$5</f>
        <v>3270450.7198545421</v>
      </c>
      <c r="DB8" s="16">
        <f>$AP$5</f>
        <v>41478.74651728999</v>
      </c>
      <c r="DC8" s="15">
        <f>$AA$5</f>
        <v>122921.73399835845</v>
      </c>
      <c r="DD8" s="15">
        <f>$AB$5</f>
        <v>24183.236905793932</v>
      </c>
      <c r="DE8" s="15">
        <f>$AC$5</f>
        <v>4834.9686169715987</v>
      </c>
      <c r="DF8" s="15">
        <f>$AD$5</f>
        <v>990.56918243999974</v>
      </c>
      <c r="DG8" s="15">
        <f>$AE$5</f>
        <v>210.97942799999996</v>
      </c>
      <c r="DI8" s="15">
        <f>$V$5</f>
        <v>465732596.84735948</v>
      </c>
      <c r="DJ8" s="15">
        <f>$W$5</f>
        <v>88922455.746082664</v>
      </c>
      <c r="DK8" s="15">
        <f>$X$5</f>
        <v>17021998.387975961</v>
      </c>
      <c r="DL8" s="15">
        <f>$Y$5</f>
        <v>3270450.7198545421</v>
      </c>
      <c r="DM8" s="15">
        <f>$Z$5</f>
        <v>631660.05740050087</v>
      </c>
      <c r="DN8" s="16">
        <f>$AP$5</f>
        <v>41478.74651728999</v>
      </c>
      <c r="DO8" s="15">
        <f>$AB$5</f>
        <v>24183.236905793932</v>
      </c>
      <c r="DP8" s="15">
        <f>$AC$5</f>
        <v>4834.9686169715987</v>
      </c>
      <c r="DQ8" s="15">
        <f>$AD$5</f>
        <v>990.56918243999974</v>
      </c>
      <c r="DR8" s="15">
        <f>$AE$5</f>
        <v>210.97942799999996</v>
      </c>
      <c r="DS8" s="15"/>
      <c r="DT8" s="15">
        <f>$V$5</f>
        <v>465732596.84735948</v>
      </c>
      <c r="DU8" s="15">
        <f>$W$5</f>
        <v>88922455.746082664</v>
      </c>
      <c r="DV8" s="15">
        <f>$X$5</f>
        <v>17021998.387975961</v>
      </c>
      <c r="DW8" s="15">
        <f>$Y$5</f>
        <v>3270450.7198545421</v>
      </c>
      <c r="DX8" s="15">
        <f>$Z$5</f>
        <v>631660.05740050087</v>
      </c>
      <c r="DY8" s="15">
        <f>$AA$5</f>
        <v>122921.73399835845</v>
      </c>
      <c r="DZ8" s="16">
        <f>$AP$5</f>
        <v>41478.74651728999</v>
      </c>
      <c r="EA8" s="15">
        <f>$AC$5</f>
        <v>4834.9686169715987</v>
      </c>
      <c r="EB8" s="15">
        <f>$AD$5</f>
        <v>990.56918243999974</v>
      </c>
      <c r="EC8" s="15">
        <f>$AE$5</f>
        <v>210.97942799999996</v>
      </c>
      <c r="EE8" s="15">
        <f>$V$5</f>
        <v>465732596.84735948</v>
      </c>
      <c r="EF8" s="15">
        <f>$W$5</f>
        <v>88922455.746082664</v>
      </c>
      <c r="EG8" s="15">
        <f>$X$5</f>
        <v>17021998.387975961</v>
      </c>
      <c r="EH8" s="15">
        <f>$Y$5</f>
        <v>3270450.7198545421</v>
      </c>
      <c r="EI8" s="15">
        <f>$Z$5</f>
        <v>631660.05740050087</v>
      </c>
      <c r="EJ8" s="15">
        <f>$AA$5</f>
        <v>122921.73399835845</v>
      </c>
      <c r="EK8" s="15">
        <f>$AB$5</f>
        <v>24183.236905793932</v>
      </c>
      <c r="EL8" s="16">
        <f>$AP$5</f>
        <v>41478.74651728999</v>
      </c>
      <c r="EM8" s="15">
        <f>$AD$5</f>
        <v>990.56918243999974</v>
      </c>
      <c r="EN8" s="15">
        <f>$AE$5</f>
        <v>210.97942799999996</v>
      </c>
      <c r="EP8" s="15">
        <f>$V$5</f>
        <v>465732596.84735948</v>
      </c>
      <c r="EQ8" s="15">
        <f>$W$5</f>
        <v>88922455.746082664</v>
      </c>
      <c r="ER8" s="15">
        <f>$X$5</f>
        <v>17021998.387975961</v>
      </c>
      <c r="ES8" s="15">
        <f>$Y$5</f>
        <v>3270450.7198545421</v>
      </c>
      <c r="ET8" s="15">
        <f>$Z$5</f>
        <v>631660.05740050087</v>
      </c>
      <c r="EU8" s="15">
        <f>$AA$5</f>
        <v>122921.73399835845</v>
      </c>
      <c r="EV8" s="15">
        <f>$AB$5</f>
        <v>24183.236905793932</v>
      </c>
      <c r="EW8" s="15">
        <f>$AC$5</f>
        <v>4834.9686169715987</v>
      </c>
      <c r="EX8" s="16">
        <f>$AP$5</f>
        <v>41478.74651728999</v>
      </c>
      <c r="EY8" s="15">
        <f>$AE$5</f>
        <v>210.97942799999996</v>
      </c>
      <c r="FA8" s="15">
        <f>$V$5</f>
        <v>465732596.84735948</v>
      </c>
      <c r="FB8" s="15">
        <f>$W$5</f>
        <v>88922455.746082664</v>
      </c>
      <c r="FC8" s="15">
        <f>$X$5</f>
        <v>17021998.387975961</v>
      </c>
      <c r="FD8" s="15">
        <f>$Y$5</f>
        <v>3270450.7198545421</v>
      </c>
      <c r="FE8" s="15">
        <f>$Z$5</f>
        <v>631660.05740050087</v>
      </c>
      <c r="FF8" s="15">
        <f>$AA$5</f>
        <v>122921.73399835845</v>
      </c>
      <c r="FG8" s="15">
        <f>$AB$5</f>
        <v>24183.236905793932</v>
      </c>
      <c r="FH8" s="15">
        <f>$AC$5</f>
        <v>4834.9686169715987</v>
      </c>
      <c r="FI8" s="15">
        <f>$AD$5</f>
        <v>990.56918243999974</v>
      </c>
      <c r="FJ8" s="16">
        <f>$AP$5</f>
        <v>41478.74651728999</v>
      </c>
      <c r="GS8" s="3" t="e">
        <f>POWER(N8-$GS$5,2)</f>
        <v>#VALUE!</v>
      </c>
      <c r="GT8" s="3" t="e">
        <f>POWER(M8-$GT$5,2)</f>
        <v>#VALUE!</v>
      </c>
      <c r="GU8" s="3" t="e">
        <f>POWER(L8-$GU$5,2)</f>
        <v>#VALUE!</v>
      </c>
      <c r="GV8" s="3" t="e">
        <f>POWER(K8-$GV$5,2)</f>
        <v>#VALUE!</v>
      </c>
      <c r="GW8" s="3" t="e">
        <f>POWER(J8-$GW$5,2)</f>
        <v>#VALUE!</v>
      </c>
      <c r="GX8" s="3">
        <f>POWER(I8-$GX$5,2)</f>
        <v>260.75790399577198</v>
      </c>
      <c r="GY8" s="3">
        <f>POWER(H8-$GY$5,2)</f>
        <v>186.02201749775631</v>
      </c>
      <c r="GZ8" s="3">
        <f>POWER(G8-$GZ$5,2)</f>
        <v>172.03887655746021</v>
      </c>
      <c r="HA8" s="3">
        <f>POWER(F8-$HA$5,2)</f>
        <v>2.9642016575390611</v>
      </c>
      <c r="HB8" s="3">
        <f>POWER(AS8-$HB$5,2)</f>
        <v>260.75790399999988</v>
      </c>
      <c r="HD8" s="17">
        <f>$D$8</f>
        <v>2.31</v>
      </c>
      <c r="HE8" s="23">
        <f t="shared" si="23"/>
        <v>0.90491488071651782</v>
      </c>
      <c r="HF8" s="23">
        <f t="shared" si="23"/>
        <v>0.98001818560321674</v>
      </c>
      <c r="HG8" s="23">
        <f t="shared" si="23"/>
        <v>0.98346288474648669</v>
      </c>
      <c r="HH8" s="23">
        <f t="shared" si="23"/>
        <v>0.99999999999999678</v>
      </c>
      <c r="HI8" s="23" t="e">
        <f t="shared" si="23"/>
        <v>#VALUE!</v>
      </c>
      <c r="HJ8" s="23" t="e">
        <f t="shared" si="23"/>
        <v>#VALUE!</v>
      </c>
      <c r="HK8" s="23" t="e">
        <f t="shared" si="23"/>
        <v>#VALUE!</v>
      </c>
      <c r="HL8" s="23" t="e">
        <f t="shared" si="23"/>
        <v>#VALUE!</v>
      </c>
      <c r="HM8" s="23" t="e">
        <f t="shared" si="23"/>
        <v>#VALUE!</v>
      </c>
      <c r="HO8" s="17">
        <f>$D$8</f>
        <v>2.31</v>
      </c>
      <c r="HP8" s="24" t="e">
        <f>HE8/MAX(HE8:HM8)</f>
        <v>#VALUE!</v>
      </c>
      <c r="HQ8" s="24" t="e">
        <f>HF8/MAX(HE8:HM8)</f>
        <v>#VALUE!</v>
      </c>
      <c r="HR8" s="24" t="e">
        <f>HG8/MAX(HE8:HM8)</f>
        <v>#VALUE!</v>
      </c>
      <c r="HS8" s="24" t="e">
        <f>HH8/MAX(HE8:HM8)</f>
        <v>#VALUE!</v>
      </c>
      <c r="HT8" s="24" t="e">
        <f>HI8/MAX(HE8:HM8)</f>
        <v>#VALUE!</v>
      </c>
      <c r="HU8" s="24" t="e">
        <f>HJ8/MAX(HE8:HM8)</f>
        <v>#VALUE!</v>
      </c>
      <c r="HV8" s="24" t="e">
        <f>HK8/MAX(HE8:HM8)</f>
        <v>#VALUE!</v>
      </c>
      <c r="HW8" s="24" t="e">
        <f>HL8/MAX(HE8:HM8)</f>
        <v>#VALUE!</v>
      </c>
      <c r="HX8" s="24" t="e">
        <f>HM8/MAX(HE8:HM8)</f>
        <v>#VALUE!</v>
      </c>
      <c r="HZ8" s="17">
        <f>$D$8</f>
        <v>2.31</v>
      </c>
      <c r="IA8" s="24" t="e">
        <f t="shared" si="24"/>
        <v>#VALUE!</v>
      </c>
      <c r="IB8" s="24" t="e">
        <f t="shared" si="24"/>
        <v>#VALUE!</v>
      </c>
      <c r="IC8" s="24" t="e">
        <f t="shared" si="24"/>
        <v>#VALUE!</v>
      </c>
      <c r="ID8" s="24" t="e">
        <f t="shared" si="24"/>
        <v>#VALUE!</v>
      </c>
      <c r="IE8" s="24" t="e">
        <f t="shared" si="24"/>
        <v>#VALUE!</v>
      </c>
      <c r="IF8" s="24" t="e">
        <f t="shared" si="24"/>
        <v>#VALUE!</v>
      </c>
      <c r="IG8" s="24" t="e">
        <f t="shared" si="24"/>
        <v>#VALUE!</v>
      </c>
      <c r="IH8" s="24" t="e">
        <f t="shared" si="24"/>
        <v>#VALUE!</v>
      </c>
      <c r="II8" s="24" t="e">
        <f t="shared" si="24"/>
        <v>#VALUE!</v>
      </c>
      <c r="IK8" s="17">
        <f>$D$8</f>
        <v>2.31</v>
      </c>
      <c r="IL8" s="24" t="e">
        <f>IF(AND(HP8&gt;75%,HP8&lt;1),HP8*IA8,0)</f>
        <v>#VALUE!</v>
      </c>
      <c r="IM8" s="24" t="e">
        <f t="shared" si="25"/>
        <v>#VALUE!</v>
      </c>
      <c r="IN8" s="24" t="e">
        <f t="shared" si="25"/>
        <v>#VALUE!</v>
      </c>
      <c r="IO8" s="24" t="e">
        <f t="shared" si="25"/>
        <v>#VALUE!</v>
      </c>
      <c r="IP8" s="24" t="e">
        <f t="shared" si="25"/>
        <v>#VALUE!</v>
      </c>
      <c r="IQ8" s="24" t="e">
        <f t="shared" si="25"/>
        <v>#VALUE!</v>
      </c>
      <c r="IR8" s="24" t="e">
        <f t="shared" si="25"/>
        <v>#VALUE!</v>
      </c>
      <c r="IS8" s="24" t="e">
        <f t="shared" si="25"/>
        <v>#VALUE!</v>
      </c>
      <c r="IT8" s="24" t="e">
        <f t="shared" si="25"/>
        <v>#VALUE!</v>
      </c>
      <c r="IV8" s="17">
        <f>$D$8</f>
        <v>2.31</v>
      </c>
      <c r="IW8" s="24">
        <f>IFERROR(IL8/SUM($IL8:$IT8),0)</f>
        <v>0</v>
      </c>
      <c r="IX8" s="24">
        <f t="shared" si="26"/>
        <v>0</v>
      </c>
      <c r="IY8" s="24">
        <f t="shared" si="26"/>
        <v>0</v>
      </c>
      <c r="IZ8" s="24">
        <f t="shared" si="26"/>
        <v>0</v>
      </c>
      <c r="JA8" s="24">
        <f t="shared" si="26"/>
        <v>0</v>
      </c>
      <c r="JB8" s="24">
        <f t="shared" si="26"/>
        <v>0</v>
      </c>
      <c r="JC8" s="24">
        <f t="shared" si="26"/>
        <v>0</v>
      </c>
      <c r="JD8" s="24">
        <f t="shared" si="26"/>
        <v>0</v>
      </c>
      <c r="JE8" s="24">
        <f t="shared" si="26"/>
        <v>0</v>
      </c>
    </row>
    <row r="9" spans="1:265">
      <c r="A9" s="15"/>
      <c r="B9" s="3">
        <f>B8+1</f>
        <v>4</v>
      </c>
      <c r="C9" s="3">
        <f>'MODELO DE 5o. GRADO'!C9</f>
        <v>3.71</v>
      </c>
      <c r="D9" s="4">
        <f>'MODELO DE 5o. GRADO'!D9</f>
        <v>3.71</v>
      </c>
      <c r="E9" s="20">
        <f>'MODELO DE 5o. GRADO'!E9</f>
        <v>176.49</v>
      </c>
      <c r="F9" s="20">
        <f t="shared" si="12"/>
        <v>181.02507962629582</v>
      </c>
      <c r="G9" s="20">
        <f t="shared" si="13"/>
        <v>173.07235715853079</v>
      </c>
      <c r="H9" s="20">
        <f t="shared" si="14"/>
        <v>175.09772338565969</v>
      </c>
      <c r="I9" s="20">
        <f t="shared" si="15"/>
        <v>176.48999999985529</v>
      </c>
      <c r="J9" s="20" t="e">
        <f t="shared" si="16"/>
        <v>#VALUE!</v>
      </c>
      <c r="K9" s="20" t="e">
        <f t="shared" si="17"/>
        <v>#VALUE!</v>
      </c>
      <c r="L9" s="20" t="e">
        <f t="shared" si="18"/>
        <v>#VALUE!</v>
      </c>
      <c r="M9" s="20" t="e">
        <f t="shared" si="19"/>
        <v>#VALUE!</v>
      </c>
      <c r="N9" s="20" t="e">
        <f t="shared" si="20"/>
        <v>#VALUE!</v>
      </c>
      <c r="P9" s="21">
        <f t="shared" si="21"/>
        <v>17730883368.116096</v>
      </c>
      <c r="Q9" s="21">
        <f t="shared" si="21"/>
        <v>4779213845.8533955</v>
      </c>
      <c r="R9" s="21">
        <f t="shared" si="21"/>
        <v>1288197802.1168182</v>
      </c>
      <c r="S9" s="21">
        <f t="shared" si="21"/>
        <v>347223127.25520712</v>
      </c>
      <c r="T9" s="21">
        <f t="shared" si="21"/>
        <v>93591139.421888709</v>
      </c>
      <c r="U9" s="21">
        <f t="shared" si="21"/>
        <v>25226722.216142513</v>
      </c>
      <c r="V9" s="21">
        <f t="shared" si="21"/>
        <v>6799655.5838659061</v>
      </c>
      <c r="W9" s="21">
        <f t="shared" si="21"/>
        <v>1832791.2624975489</v>
      </c>
      <c r="X9" s="21">
        <f t="shared" si="21"/>
        <v>494013.81738478405</v>
      </c>
      <c r="Y9" s="21">
        <f t="shared" si="21"/>
        <v>133157.36317649166</v>
      </c>
      <c r="Z9" s="21">
        <f t="shared" si="21"/>
        <v>35891.472554310421</v>
      </c>
      <c r="AA9" s="21">
        <f t="shared" si="21"/>
        <v>9674.2513623478244</v>
      </c>
      <c r="AB9" s="21">
        <f t="shared" si="21"/>
        <v>2607.6149224657206</v>
      </c>
      <c r="AC9" s="21">
        <f t="shared" si="21"/>
        <v>702.86116508509997</v>
      </c>
      <c r="AD9" s="21">
        <f t="shared" si="21"/>
        <v>189.45044880999998</v>
      </c>
      <c r="AE9" s="21">
        <f t="shared" si="21"/>
        <v>51.064810999999999</v>
      </c>
      <c r="AF9" s="21">
        <f>POWER($C9,AF$1)</f>
        <v>13.764099999999999</v>
      </c>
      <c r="AG9" s="21">
        <f>C9</f>
        <v>3.71</v>
      </c>
      <c r="AH9" s="21">
        <f>COUNT(C9)</f>
        <v>1</v>
      </c>
      <c r="AI9" s="22"/>
      <c r="AJ9" s="3">
        <f t="shared" si="22"/>
        <v>23500943.027019016</v>
      </c>
      <c r="AK9" s="3">
        <f t="shared" si="22"/>
        <v>6334485.9911102466</v>
      </c>
      <c r="AL9" s="3">
        <f t="shared" si="22"/>
        <v>1707408.6229407676</v>
      </c>
      <c r="AM9" s="3">
        <f t="shared" si="22"/>
        <v>460217.95766597503</v>
      </c>
      <c r="AN9" s="3">
        <f t="shared" si="22"/>
        <v>124047.96702586929</v>
      </c>
      <c r="AO9" s="3">
        <f t="shared" si="22"/>
        <v>33436.1097104769</v>
      </c>
      <c r="AP9" s="3">
        <f t="shared" si="22"/>
        <v>9012.4284933899999</v>
      </c>
      <c r="AQ9" s="3">
        <f t="shared" si="22"/>
        <v>2429.226009</v>
      </c>
      <c r="AR9" s="3">
        <f t="shared" si="22"/>
        <v>654.77790000000005</v>
      </c>
      <c r="AS9" s="3">
        <f>E9</f>
        <v>176.49</v>
      </c>
      <c r="AU9" s="15">
        <f>$U$5</f>
        <v>2443734979.4316726</v>
      </c>
      <c r="AV9" s="15">
        <f>$V$5</f>
        <v>465732596.84735948</v>
      </c>
      <c r="AW9" s="15">
        <f>$W$5</f>
        <v>88922455.746082664</v>
      </c>
      <c r="AX9" s="15">
        <f>$X$5</f>
        <v>17021998.387975961</v>
      </c>
      <c r="AY9" s="15">
        <f>$Y$5</f>
        <v>3270450.7198545421</v>
      </c>
      <c r="AZ9" s="15">
        <f>$Z$5</f>
        <v>631660.05740050087</v>
      </c>
      <c r="BA9" s="15">
        <f>$AA$5</f>
        <v>122921.73399835845</v>
      </c>
      <c r="BB9" s="15">
        <f>$AB$5</f>
        <v>24183.236905793932</v>
      </c>
      <c r="BC9" s="15">
        <f>$AC$5</f>
        <v>4834.9686169715987</v>
      </c>
      <c r="BD9" s="15">
        <f>$AD$5</f>
        <v>990.56918243999974</v>
      </c>
      <c r="BF9" s="16">
        <f>$AO$5</f>
        <v>198227.85279016866</v>
      </c>
      <c r="BG9" s="15">
        <f>$V$5</f>
        <v>465732596.84735948</v>
      </c>
      <c r="BH9" s="15">
        <f>$W$5</f>
        <v>88922455.746082664</v>
      </c>
      <c r="BI9" s="15">
        <f>$X$5</f>
        <v>17021998.387975961</v>
      </c>
      <c r="BJ9" s="15">
        <f>$Y$5</f>
        <v>3270450.7198545421</v>
      </c>
      <c r="BK9" s="15">
        <f>$Z$5</f>
        <v>631660.05740050087</v>
      </c>
      <c r="BL9" s="15">
        <f>$AA$5</f>
        <v>122921.73399835845</v>
      </c>
      <c r="BM9" s="15">
        <f>$AB$5</f>
        <v>24183.236905793932</v>
      </c>
      <c r="BN9" s="15">
        <f>$AC$5</f>
        <v>4834.9686169715987</v>
      </c>
      <c r="BO9" s="15">
        <f>$AD$5</f>
        <v>990.56918243999974</v>
      </c>
      <c r="BQ9" s="15">
        <f>$U$5</f>
        <v>2443734979.4316726</v>
      </c>
      <c r="BR9" s="16">
        <f>$AO$5</f>
        <v>198227.85279016866</v>
      </c>
      <c r="BS9" s="15">
        <f>$W$5</f>
        <v>88922455.746082664</v>
      </c>
      <c r="BT9" s="15">
        <f>$X$5</f>
        <v>17021998.387975961</v>
      </c>
      <c r="BU9" s="15">
        <f>$Y$5</f>
        <v>3270450.7198545421</v>
      </c>
      <c r="BV9" s="15">
        <f>$Z$5</f>
        <v>631660.05740050087</v>
      </c>
      <c r="BW9" s="15">
        <f>$AA$5</f>
        <v>122921.73399835845</v>
      </c>
      <c r="BX9" s="15">
        <f>$AB$5</f>
        <v>24183.236905793932</v>
      </c>
      <c r="BY9" s="15">
        <f>$AC$5</f>
        <v>4834.9686169715987</v>
      </c>
      <c r="BZ9" s="15">
        <f>$AD$5</f>
        <v>990.56918243999974</v>
      </c>
      <c r="CB9" s="15">
        <f>$U$5</f>
        <v>2443734979.4316726</v>
      </c>
      <c r="CC9" s="15">
        <f>$V$5</f>
        <v>465732596.84735948</v>
      </c>
      <c r="CD9" s="16">
        <f>$AO$5</f>
        <v>198227.85279016866</v>
      </c>
      <c r="CE9" s="15">
        <f>$X$5</f>
        <v>17021998.387975961</v>
      </c>
      <c r="CF9" s="15">
        <f>$Y$5</f>
        <v>3270450.7198545421</v>
      </c>
      <c r="CG9" s="15">
        <f>$Z$5</f>
        <v>631660.05740050087</v>
      </c>
      <c r="CH9" s="15">
        <f>$AA$5</f>
        <v>122921.73399835845</v>
      </c>
      <c r="CI9" s="15">
        <f>$AB$5</f>
        <v>24183.236905793932</v>
      </c>
      <c r="CJ9" s="15">
        <f>$AC$5</f>
        <v>4834.9686169715987</v>
      </c>
      <c r="CK9" s="15">
        <f>$AD$5</f>
        <v>990.56918243999974</v>
      </c>
      <c r="CM9" s="15">
        <f>$U$5</f>
        <v>2443734979.4316726</v>
      </c>
      <c r="CN9" s="15">
        <f>$V$5</f>
        <v>465732596.84735948</v>
      </c>
      <c r="CO9" s="15">
        <f>$W$5</f>
        <v>88922455.746082664</v>
      </c>
      <c r="CP9" s="16">
        <f>$AO$5</f>
        <v>198227.85279016866</v>
      </c>
      <c r="CQ9" s="15">
        <f>$Y$5</f>
        <v>3270450.7198545421</v>
      </c>
      <c r="CR9" s="15">
        <f>$Z$5</f>
        <v>631660.05740050087</v>
      </c>
      <c r="CS9" s="15">
        <f>$AA$5</f>
        <v>122921.73399835845</v>
      </c>
      <c r="CT9" s="15">
        <f>$AB$5</f>
        <v>24183.236905793932</v>
      </c>
      <c r="CU9" s="15">
        <f>$AC$5</f>
        <v>4834.9686169715987</v>
      </c>
      <c r="CV9" s="15">
        <f>$AD$5</f>
        <v>990.56918243999974</v>
      </c>
      <c r="CX9" s="15">
        <f>$U$5</f>
        <v>2443734979.4316726</v>
      </c>
      <c r="CY9" s="15">
        <f>$V$5</f>
        <v>465732596.84735948</v>
      </c>
      <c r="CZ9" s="15">
        <f>$W$5</f>
        <v>88922455.746082664</v>
      </c>
      <c r="DA9" s="15">
        <f>$X$5</f>
        <v>17021998.387975961</v>
      </c>
      <c r="DB9" s="16">
        <f>$AO$5</f>
        <v>198227.85279016866</v>
      </c>
      <c r="DC9" s="15">
        <f>$Z$5</f>
        <v>631660.05740050087</v>
      </c>
      <c r="DD9" s="15">
        <f>$AA$5</f>
        <v>122921.73399835845</v>
      </c>
      <c r="DE9" s="15">
        <f>$AB$5</f>
        <v>24183.236905793932</v>
      </c>
      <c r="DF9" s="15">
        <f>$AC$5</f>
        <v>4834.9686169715987</v>
      </c>
      <c r="DG9" s="15">
        <f>$AD$5</f>
        <v>990.56918243999974</v>
      </c>
      <c r="DI9" s="15">
        <f>$U$5</f>
        <v>2443734979.4316726</v>
      </c>
      <c r="DJ9" s="15">
        <f>$V$5</f>
        <v>465732596.84735948</v>
      </c>
      <c r="DK9" s="15">
        <f>$W$5</f>
        <v>88922455.746082664</v>
      </c>
      <c r="DL9" s="15">
        <f>$X$5</f>
        <v>17021998.387975961</v>
      </c>
      <c r="DM9" s="15">
        <f>$Y$5</f>
        <v>3270450.7198545421</v>
      </c>
      <c r="DN9" s="16">
        <f>$AO$5</f>
        <v>198227.85279016866</v>
      </c>
      <c r="DO9" s="15">
        <f>$AA$5</f>
        <v>122921.73399835845</v>
      </c>
      <c r="DP9" s="15">
        <f>$AB$5</f>
        <v>24183.236905793932</v>
      </c>
      <c r="DQ9" s="15">
        <f>$AC$5</f>
        <v>4834.9686169715987</v>
      </c>
      <c r="DR9" s="15">
        <f>$AD$5</f>
        <v>990.56918243999974</v>
      </c>
      <c r="DS9" s="15"/>
      <c r="DT9" s="15">
        <f>$U$5</f>
        <v>2443734979.4316726</v>
      </c>
      <c r="DU9" s="15">
        <f>$V$5</f>
        <v>465732596.84735948</v>
      </c>
      <c r="DV9" s="15">
        <f>$W$5</f>
        <v>88922455.746082664</v>
      </c>
      <c r="DW9" s="15">
        <f>$X$5</f>
        <v>17021998.387975961</v>
      </c>
      <c r="DX9" s="15">
        <f>$Y$5</f>
        <v>3270450.7198545421</v>
      </c>
      <c r="DY9" s="15">
        <f>$Z$5</f>
        <v>631660.05740050087</v>
      </c>
      <c r="DZ9" s="16">
        <f>$AO$5</f>
        <v>198227.85279016866</v>
      </c>
      <c r="EA9" s="15">
        <f>$AB$5</f>
        <v>24183.236905793932</v>
      </c>
      <c r="EB9" s="15">
        <f>$AC$5</f>
        <v>4834.9686169715987</v>
      </c>
      <c r="EC9" s="15">
        <f>$AD$5</f>
        <v>990.56918243999974</v>
      </c>
      <c r="EE9" s="15">
        <f>$U$5</f>
        <v>2443734979.4316726</v>
      </c>
      <c r="EF9" s="15">
        <f>$V$5</f>
        <v>465732596.84735948</v>
      </c>
      <c r="EG9" s="15">
        <f>$W$5</f>
        <v>88922455.746082664</v>
      </c>
      <c r="EH9" s="15">
        <f>$X$5</f>
        <v>17021998.387975961</v>
      </c>
      <c r="EI9" s="15">
        <f>$Y$5</f>
        <v>3270450.7198545421</v>
      </c>
      <c r="EJ9" s="15">
        <f>$Z$5</f>
        <v>631660.05740050087</v>
      </c>
      <c r="EK9" s="15">
        <f>$AA$5</f>
        <v>122921.73399835845</v>
      </c>
      <c r="EL9" s="16">
        <f>$AO$5</f>
        <v>198227.85279016866</v>
      </c>
      <c r="EM9" s="15">
        <f>$AC$5</f>
        <v>4834.9686169715987</v>
      </c>
      <c r="EN9" s="15">
        <f>$AD$5</f>
        <v>990.56918243999974</v>
      </c>
      <c r="EP9" s="15">
        <f>$U$5</f>
        <v>2443734979.4316726</v>
      </c>
      <c r="EQ9" s="15">
        <f>$V$5</f>
        <v>465732596.84735948</v>
      </c>
      <c r="ER9" s="15">
        <f>$W$5</f>
        <v>88922455.746082664</v>
      </c>
      <c r="ES9" s="15">
        <f>$X$5</f>
        <v>17021998.387975961</v>
      </c>
      <c r="ET9" s="15">
        <f>$Y$5</f>
        <v>3270450.7198545421</v>
      </c>
      <c r="EU9" s="15">
        <f>$Z$5</f>
        <v>631660.05740050087</v>
      </c>
      <c r="EV9" s="15">
        <f>$AA$5</f>
        <v>122921.73399835845</v>
      </c>
      <c r="EW9" s="15">
        <f>$AB$5</f>
        <v>24183.236905793932</v>
      </c>
      <c r="EX9" s="16">
        <f>$AO$5</f>
        <v>198227.85279016866</v>
      </c>
      <c r="EY9" s="15">
        <f>$AD$5</f>
        <v>990.56918243999974</v>
      </c>
      <c r="FA9" s="15">
        <f>$U$5</f>
        <v>2443734979.4316726</v>
      </c>
      <c r="FB9" s="15">
        <f>$V$5</f>
        <v>465732596.84735948</v>
      </c>
      <c r="FC9" s="15">
        <f>$W$5</f>
        <v>88922455.746082664</v>
      </c>
      <c r="FD9" s="15">
        <f>$X$5</f>
        <v>17021998.387975961</v>
      </c>
      <c r="FE9" s="15">
        <f>$Y$5</f>
        <v>3270450.7198545421</v>
      </c>
      <c r="FF9" s="15">
        <f>$Z$5</f>
        <v>631660.05740050087</v>
      </c>
      <c r="FG9" s="15">
        <f>$AA$5</f>
        <v>122921.73399835845</v>
      </c>
      <c r="FH9" s="15">
        <f>$AB$5</f>
        <v>24183.236905793932</v>
      </c>
      <c r="FI9" s="15">
        <f>$AC$5</f>
        <v>4834.9686169715987</v>
      </c>
      <c r="FJ9" s="16">
        <f>$AO$5</f>
        <v>198227.85279016866</v>
      </c>
      <c r="GS9" s="3" t="e">
        <f>POWER(N9-$GS$5,2)</f>
        <v>#VALUE!</v>
      </c>
      <c r="GT9" s="3" t="e">
        <f>POWER(M9-$GT$5,2)</f>
        <v>#VALUE!</v>
      </c>
      <c r="GU9" s="3" t="e">
        <f>POWER(L9-$GU$5,2)</f>
        <v>#VALUE!</v>
      </c>
      <c r="GV9" s="3" t="e">
        <f>POWER(K9-$GV$5,2)</f>
        <v>#VALUE!</v>
      </c>
      <c r="GW9" s="3" t="e">
        <f>POWER(J9-$GW$5,2)</f>
        <v>#VALUE!</v>
      </c>
      <c r="GX9" s="3">
        <f>POWER(I9-$GX$5,2)</f>
        <v>74.338883999770388</v>
      </c>
      <c r="GY9" s="3">
        <f>POWER(H9-$GY$5,2)</f>
        <v>52.268900233241823</v>
      </c>
      <c r="GZ9" s="3">
        <f>POWER(G9-$GZ$5,2)</f>
        <v>27.085333433551938</v>
      </c>
      <c r="HA9" s="3">
        <f>POWER(F9-$HA$5,2)</f>
        <v>173.10874429268796</v>
      </c>
      <c r="HB9" s="3">
        <f>POWER(AS9-$HB$5,2)</f>
        <v>74.338884000000249</v>
      </c>
      <c r="HD9" s="17">
        <f>$D$9</f>
        <v>3.71</v>
      </c>
      <c r="HE9" s="23">
        <f t="shared" si="23"/>
        <v>0.97430404200636966</v>
      </c>
      <c r="HF9" s="23">
        <f t="shared" si="23"/>
        <v>0.98063548732806838</v>
      </c>
      <c r="HG9" s="23">
        <f t="shared" si="23"/>
        <v>0.99211130027570782</v>
      </c>
      <c r="HH9" s="23">
        <f t="shared" si="23"/>
        <v>0.99999999999917999</v>
      </c>
      <c r="HI9" s="23" t="e">
        <f t="shared" si="23"/>
        <v>#VALUE!</v>
      </c>
      <c r="HJ9" s="23" t="e">
        <f t="shared" si="23"/>
        <v>#VALUE!</v>
      </c>
      <c r="HK9" s="23" t="e">
        <f t="shared" si="23"/>
        <v>#VALUE!</v>
      </c>
      <c r="HL9" s="23" t="e">
        <f t="shared" si="23"/>
        <v>#VALUE!</v>
      </c>
      <c r="HM9" s="23" t="e">
        <f t="shared" si="23"/>
        <v>#VALUE!</v>
      </c>
      <c r="HO9" s="17">
        <f>$D$9</f>
        <v>3.71</v>
      </c>
      <c r="HP9" s="24" t="e">
        <f>HE9/MAX(HE9:HM9)</f>
        <v>#VALUE!</v>
      </c>
      <c r="HQ9" s="24" t="e">
        <f>HF9/MAX(HE9:HM9)</f>
        <v>#VALUE!</v>
      </c>
      <c r="HR9" s="24" t="e">
        <f>HG9/MAX(HE9:HM9)</f>
        <v>#VALUE!</v>
      </c>
      <c r="HS9" s="24" t="e">
        <f>HH9/MAX(HE9:HM9)</f>
        <v>#VALUE!</v>
      </c>
      <c r="HT9" s="24" t="e">
        <f>HI9/MAX(HE9:HM9)</f>
        <v>#VALUE!</v>
      </c>
      <c r="HU9" s="24" t="e">
        <f>HJ9/MAX(HE9:HM9)</f>
        <v>#VALUE!</v>
      </c>
      <c r="HV9" s="24" t="e">
        <f>HK9/MAX(HE9:HM9)</f>
        <v>#VALUE!</v>
      </c>
      <c r="HW9" s="24" t="e">
        <f>HL9/MAX(HE9:HM9)</f>
        <v>#VALUE!</v>
      </c>
      <c r="HX9" s="24" t="e">
        <f>HM9/MAX(HE9:HM9)</f>
        <v>#VALUE!</v>
      </c>
      <c r="HZ9" s="17">
        <f>$D$9</f>
        <v>3.71</v>
      </c>
      <c r="IA9" s="24" t="e">
        <f t="shared" si="24"/>
        <v>#VALUE!</v>
      </c>
      <c r="IB9" s="24" t="e">
        <f t="shared" si="24"/>
        <v>#VALUE!</v>
      </c>
      <c r="IC9" s="24" t="e">
        <f t="shared" si="24"/>
        <v>#VALUE!</v>
      </c>
      <c r="ID9" s="24" t="e">
        <f t="shared" si="24"/>
        <v>#VALUE!</v>
      </c>
      <c r="IE9" s="24" t="e">
        <f t="shared" si="24"/>
        <v>#VALUE!</v>
      </c>
      <c r="IF9" s="24" t="e">
        <f t="shared" si="24"/>
        <v>#VALUE!</v>
      </c>
      <c r="IG9" s="24" t="e">
        <f t="shared" si="24"/>
        <v>#VALUE!</v>
      </c>
      <c r="IH9" s="24" t="e">
        <f t="shared" si="24"/>
        <v>#VALUE!</v>
      </c>
      <c r="II9" s="24" t="e">
        <f t="shared" si="24"/>
        <v>#VALUE!</v>
      </c>
      <c r="IK9" s="17">
        <f>$D$9</f>
        <v>3.71</v>
      </c>
      <c r="IL9" s="24" t="e">
        <f>IF(AND(HP9&gt;75%,HP9&lt;1),HP9*IA9,0)</f>
        <v>#VALUE!</v>
      </c>
      <c r="IM9" s="24" t="e">
        <f t="shared" si="25"/>
        <v>#VALUE!</v>
      </c>
      <c r="IN9" s="24" t="e">
        <f t="shared" si="25"/>
        <v>#VALUE!</v>
      </c>
      <c r="IO9" s="24" t="e">
        <f t="shared" si="25"/>
        <v>#VALUE!</v>
      </c>
      <c r="IP9" s="24" t="e">
        <f t="shared" si="25"/>
        <v>#VALUE!</v>
      </c>
      <c r="IQ9" s="24" t="e">
        <f t="shared" si="25"/>
        <v>#VALUE!</v>
      </c>
      <c r="IR9" s="24" t="e">
        <f t="shared" si="25"/>
        <v>#VALUE!</v>
      </c>
      <c r="IS9" s="24" t="e">
        <f t="shared" si="25"/>
        <v>#VALUE!</v>
      </c>
      <c r="IT9" s="24" t="e">
        <f t="shared" si="25"/>
        <v>#VALUE!</v>
      </c>
      <c r="IV9" s="17">
        <f>$D$9</f>
        <v>3.71</v>
      </c>
      <c r="IW9" s="24">
        <f>IFERROR(IL9/SUM($IL9:$IT9),0)</f>
        <v>0</v>
      </c>
      <c r="IX9" s="24">
        <f t="shared" si="26"/>
        <v>0</v>
      </c>
      <c r="IY9" s="24">
        <f t="shared" si="26"/>
        <v>0</v>
      </c>
      <c r="IZ9" s="24">
        <f t="shared" si="26"/>
        <v>0</v>
      </c>
      <c r="JA9" s="24">
        <f t="shared" si="26"/>
        <v>0</v>
      </c>
      <c r="JB9" s="24">
        <f t="shared" si="26"/>
        <v>0</v>
      </c>
      <c r="JC9" s="24">
        <f t="shared" si="26"/>
        <v>0</v>
      </c>
      <c r="JD9" s="24">
        <f t="shared" si="26"/>
        <v>0</v>
      </c>
      <c r="JE9" s="24">
        <f t="shared" si="26"/>
        <v>0</v>
      </c>
    </row>
    <row r="10" spans="1:265">
      <c r="A10" s="15"/>
      <c r="B10" s="3">
        <f>COUNT($C$6:C10)</f>
        <v>5</v>
      </c>
      <c r="C10" s="3">
        <f>'MODELO DE 5o. GRADO'!C10</f>
        <v>5.27</v>
      </c>
      <c r="D10" s="4">
        <f>'MODELO DE 5o. GRADO'!D10</f>
        <v>5.27</v>
      </c>
      <c r="E10" s="20">
        <f>'MODELO DE 5o. GRADO'!E10</f>
        <v>207.79</v>
      </c>
      <c r="F10" s="20">
        <f t="shared" si="12"/>
        <v>197.60427527817097</v>
      </c>
      <c r="G10" s="20">
        <f t="shared" si="13"/>
        <v>208.90999317380528</v>
      </c>
      <c r="H10" s="20">
        <f t="shared" si="14"/>
        <v>208.08139344903267</v>
      </c>
      <c r="I10" s="20">
        <f t="shared" si="15"/>
        <v>207.78999999950267</v>
      </c>
      <c r="J10" s="20" t="e">
        <f t="shared" si="16"/>
        <v>#VALUE!</v>
      </c>
      <c r="K10" s="20" t="e">
        <f t="shared" si="17"/>
        <v>#VALUE!</v>
      </c>
      <c r="L10" s="20" t="e">
        <f t="shared" si="18"/>
        <v>#VALUE!</v>
      </c>
      <c r="M10" s="20" t="e">
        <f t="shared" si="19"/>
        <v>#VALUE!</v>
      </c>
      <c r="N10" s="20" t="e">
        <f t="shared" si="20"/>
        <v>#VALUE!</v>
      </c>
      <c r="P10" s="21">
        <f t="shared" si="21"/>
        <v>9830850094570.2168</v>
      </c>
      <c r="Q10" s="21">
        <f t="shared" si="21"/>
        <v>1865436450582.584</v>
      </c>
      <c r="R10" s="21">
        <f t="shared" si="21"/>
        <v>353972761021.36322</v>
      </c>
      <c r="S10" s="21">
        <f t="shared" si="21"/>
        <v>67167506835.173286</v>
      </c>
      <c r="T10" s="21">
        <f t="shared" si="21"/>
        <v>12745257463.979753</v>
      </c>
      <c r="U10" s="21">
        <f t="shared" si="21"/>
        <v>2418454926.7513762</v>
      </c>
      <c r="V10" s="21">
        <f t="shared" si="21"/>
        <v>458909853.27350599</v>
      </c>
      <c r="W10" s="21">
        <f t="shared" si="21"/>
        <v>87079668.552847445</v>
      </c>
      <c r="X10" s="21">
        <f t="shared" si="21"/>
        <v>16523656.271887561</v>
      </c>
      <c r="Y10" s="21">
        <f t="shared" si="21"/>
        <v>3135418.6474169949</v>
      </c>
      <c r="Z10" s="21">
        <f t="shared" si="21"/>
        <v>594956.10007912619</v>
      </c>
      <c r="AA10" s="21">
        <f t="shared" si="21"/>
        <v>112894.89565068808</v>
      </c>
      <c r="AB10" s="21">
        <f t="shared" si="21"/>
        <v>21422.181337891481</v>
      </c>
      <c r="AC10" s="21">
        <f t="shared" si="21"/>
        <v>4064.9300451406984</v>
      </c>
      <c r="AD10" s="21">
        <f t="shared" si="21"/>
        <v>771.33397440999977</v>
      </c>
      <c r="AE10" s="21">
        <f t="shared" si="21"/>
        <v>146.36318299999996</v>
      </c>
      <c r="AF10" s="21">
        <f>POWER($C10,AF$1)</f>
        <v>27.772899999999996</v>
      </c>
      <c r="AG10" s="21">
        <f>C10</f>
        <v>5.27</v>
      </c>
      <c r="AH10" s="21">
        <f>COUNT(C10)</f>
        <v>1</v>
      </c>
      <c r="AI10" s="22"/>
      <c r="AJ10" s="3">
        <f t="shared" si="22"/>
        <v>651508640.7467773</v>
      </c>
      <c r="AK10" s="3">
        <f t="shared" si="22"/>
        <v>123625928.03544162</v>
      </c>
      <c r="AL10" s="3">
        <f t="shared" si="22"/>
        <v>23458430.367256474</v>
      </c>
      <c r="AM10" s="3">
        <f t="shared" si="22"/>
        <v>4451315.0602004705</v>
      </c>
      <c r="AN10" s="3">
        <f t="shared" si="22"/>
        <v>844651.81407978572</v>
      </c>
      <c r="AO10" s="3">
        <f t="shared" si="22"/>
        <v>160275.48654265385</v>
      </c>
      <c r="AP10" s="3">
        <f t="shared" si="22"/>
        <v>30412.805795569991</v>
      </c>
      <c r="AQ10" s="3">
        <f t="shared" si="22"/>
        <v>5770.9308909999991</v>
      </c>
      <c r="AR10" s="3">
        <f t="shared" si="22"/>
        <v>1095.0532999999998</v>
      </c>
      <c r="AS10" s="3">
        <f>E10</f>
        <v>207.79</v>
      </c>
      <c r="GS10" s="3" t="e">
        <f>POWER(N10-$GS$5,2)</f>
        <v>#VALUE!</v>
      </c>
      <c r="GT10" s="3" t="e">
        <f>POWER(M10-$GT$5,2)</f>
        <v>#VALUE!</v>
      </c>
      <c r="GU10" s="3" t="e">
        <f>POWER(L10-$GU$5,2)</f>
        <v>#VALUE!</v>
      </c>
      <c r="GV10" s="3" t="e">
        <f>POWER(K10-$GV$5,2)</f>
        <v>#VALUE!</v>
      </c>
      <c r="GW10" s="3" t="e">
        <f>POWER(J10-$GW$5,2)</f>
        <v>#VALUE!</v>
      </c>
      <c r="GX10" s="3">
        <f>POWER(I10-$GX$5,2)</f>
        <v>1593.7660839707826</v>
      </c>
      <c r="GY10" s="3">
        <f>POWER(H10-$GY$5,2)</f>
        <v>1617.1170126871891</v>
      </c>
      <c r="GZ10" s="3">
        <f>POWER(G10-$GZ$5,2)</f>
        <v>1684.4452036786886</v>
      </c>
      <c r="HA10" s="3">
        <f>POWER(F10-$HA$5,2)</f>
        <v>884.24606741916079</v>
      </c>
      <c r="HB10" s="3">
        <f>POWER(AS10-$HB$5,2)</f>
        <v>1593.7660839999999</v>
      </c>
      <c r="HD10" s="17">
        <f>$D$10</f>
        <v>5.27</v>
      </c>
      <c r="HE10" s="23">
        <f t="shared" si="23"/>
        <v>0.95098067894591165</v>
      </c>
      <c r="HF10" s="23">
        <f t="shared" si="23"/>
        <v>0.99460997558205266</v>
      </c>
      <c r="HG10" s="23">
        <f t="shared" si="23"/>
        <v>0.99859765412660528</v>
      </c>
      <c r="HH10" s="23">
        <f t="shared" si="23"/>
        <v>0.99999999999760658</v>
      </c>
      <c r="HI10" s="23" t="e">
        <f t="shared" si="23"/>
        <v>#VALUE!</v>
      </c>
      <c r="HJ10" s="23" t="e">
        <f t="shared" si="23"/>
        <v>#VALUE!</v>
      </c>
      <c r="HK10" s="23" t="e">
        <f t="shared" si="23"/>
        <v>#VALUE!</v>
      </c>
      <c r="HL10" s="23" t="e">
        <f t="shared" si="23"/>
        <v>#VALUE!</v>
      </c>
      <c r="HM10" s="23" t="e">
        <f t="shared" si="23"/>
        <v>#VALUE!</v>
      </c>
      <c r="HO10" s="17">
        <f>$D$10</f>
        <v>5.27</v>
      </c>
      <c r="HP10" s="24" t="e">
        <f>HE10/MAX(HE10:HM10)</f>
        <v>#VALUE!</v>
      </c>
      <c r="HQ10" s="24" t="e">
        <f>HF10/MAX(HE10:HM10)</f>
        <v>#VALUE!</v>
      </c>
      <c r="HR10" s="24" t="e">
        <f>HG10/MAX(HE10:HM10)</f>
        <v>#VALUE!</v>
      </c>
      <c r="HS10" s="24" t="e">
        <f>HH10/MAX(HE10:HM10)</f>
        <v>#VALUE!</v>
      </c>
      <c r="HT10" s="24" t="e">
        <f>HI10/MAX(HE10:HM10)</f>
        <v>#VALUE!</v>
      </c>
      <c r="HU10" s="24" t="e">
        <f>HJ10/MAX(HE10:HM10)</f>
        <v>#VALUE!</v>
      </c>
      <c r="HV10" s="24" t="e">
        <f>HK10/MAX(HE10:HM10)</f>
        <v>#VALUE!</v>
      </c>
      <c r="HW10" s="24" t="e">
        <f>HL10/MAX(HE10:HM10)</f>
        <v>#VALUE!</v>
      </c>
      <c r="HX10" s="24" t="e">
        <f>HM10/MAX(HE10:HM10)</f>
        <v>#VALUE!</v>
      </c>
      <c r="HZ10" s="17">
        <f>$D$10</f>
        <v>5.27</v>
      </c>
      <c r="IA10" s="24" t="e">
        <f t="shared" ref="IA10:II10" si="27">IF(OR(ABS(F20-$E$10)&gt;$IA$4*(HP10/SUMIFS($HP10:$HX10,$HP10:$HX10,"&gt;=0",$HP10:$HX10,"&lt;=1")+F$4/SUMIFS($F$4:$N$4,$F$4:$N$4,"&gt;=0",$F$4:$N$4,"&lt;=1")),F20&lt;0),0,F$4/SUMIFS($F$4:$N$4,$F$4:$N$4,"&gt;=0",$F$4:$N$4,"&lt;=1"))</f>
        <v>#VALUE!</v>
      </c>
      <c r="IB10" s="24" t="e">
        <f t="shared" si="27"/>
        <v>#VALUE!</v>
      </c>
      <c r="IC10" s="24" t="e">
        <f t="shared" si="27"/>
        <v>#VALUE!</v>
      </c>
      <c r="ID10" s="24" t="e">
        <f t="shared" si="27"/>
        <v>#VALUE!</v>
      </c>
      <c r="IE10" s="24" t="e">
        <f t="shared" si="27"/>
        <v>#VALUE!</v>
      </c>
      <c r="IF10" s="24" t="e">
        <f t="shared" si="27"/>
        <v>#VALUE!</v>
      </c>
      <c r="IG10" s="24" t="e">
        <f t="shared" si="27"/>
        <v>#VALUE!</v>
      </c>
      <c r="IH10" s="24" t="e">
        <f t="shared" si="27"/>
        <v>#VALUE!</v>
      </c>
      <c r="II10" s="24" t="e">
        <f t="shared" si="27"/>
        <v>#VALUE!</v>
      </c>
      <c r="IK10" s="17">
        <f>$D$10</f>
        <v>5.27</v>
      </c>
      <c r="IL10" s="24" t="e">
        <f>IF(AND(HP10&gt;75%,HP10&lt;1),HP10*IA10,0)</f>
        <v>#VALUE!</v>
      </c>
      <c r="IM10" s="24" t="e">
        <f t="shared" si="25"/>
        <v>#VALUE!</v>
      </c>
      <c r="IN10" s="24" t="e">
        <f t="shared" si="25"/>
        <v>#VALUE!</v>
      </c>
      <c r="IO10" s="24" t="e">
        <f t="shared" si="25"/>
        <v>#VALUE!</v>
      </c>
      <c r="IP10" s="24" t="e">
        <f t="shared" si="25"/>
        <v>#VALUE!</v>
      </c>
      <c r="IQ10" s="24" t="e">
        <f t="shared" si="25"/>
        <v>#VALUE!</v>
      </c>
      <c r="IR10" s="24" t="e">
        <f t="shared" si="25"/>
        <v>#VALUE!</v>
      </c>
      <c r="IS10" s="24" t="e">
        <f t="shared" si="25"/>
        <v>#VALUE!</v>
      </c>
      <c r="IT10" s="24" t="e">
        <f t="shared" si="25"/>
        <v>#VALUE!</v>
      </c>
      <c r="IV10" s="17">
        <f>$D$10</f>
        <v>5.27</v>
      </c>
      <c r="IW10" s="24">
        <f>IFERROR(IL10/SUM($IL10:$IT10),0)</f>
        <v>0</v>
      </c>
      <c r="IX10" s="24">
        <f t="shared" si="26"/>
        <v>0</v>
      </c>
      <c r="IY10" s="24">
        <f t="shared" si="26"/>
        <v>0</v>
      </c>
      <c r="IZ10" s="24">
        <f t="shared" si="26"/>
        <v>0</v>
      </c>
      <c r="JA10" s="24">
        <f t="shared" si="26"/>
        <v>0</v>
      </c>
      <c r="JB10" s="24">
        <f t="shared" si="26"/>
        <v>0</v>
      </c>
      <c r="JC10" s="24">
        <f t="shared" si="26"/>
        <v>0</v>
      </c>
      <c r="JD10" s="24">
        <f t="shared" si="26"/>
        <v>0</v>
      </c>
      <c r="JE10" s="24">
        <f t="shared" si="26"/>
        <v>0</v>
      </c>
    </row>
    <row r="11" spans="1:265">
      <c r="A11" s="24">
        <f>IFERROR(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,MEDIAN(F1:I1))</f>
        <v>7.1578897424659504E-3</v>
      </c>
      <c r="C11" s="3">
        <f>$C$10+COUNT(D11)*$C$6</f>
        <v>5.27</v>
      </c>
      <c r="D11" s="26">
        <f>D10+1</f>
        <v>6.27</v>
      </c>
      <c r="E11" s="60">
        <f>IFERROR(MEDIAN(IF(AND(55%&lt;=$F$1,$F$1&lt;=100%),F11,IF(AND(55%&lt;=$G$1,$G$1&lt;=100%),G11,IF(AND(55%&lt;=$H$1,$H$1&lt;=100%),H11,IF(AND(55%&lt;=$I$1,$I$1&lt;=100%),I11,IF(AND(55%&lt;=$J$1,$J$1&lt;=100%),J11,IF(AND(55%&lt;=$K$1,$K$1&lt;=100%),K11,IF(AND(55%&lt;=$L$1,$L$1&lt;=100%),L11,IF(AND(55%&lt;=$M$1,$M$1&lt;=100%),M11,IF(AND(55%&lt;=$N$1,$N$1&lt;=100%),N11,F11)))))))))),MEDIAN(F11:I11))</f>
        <v>207.93569672426767</v>
      </c>
      <c r="F11" s="28">
        <f t="shared" si="12"/>
        <v>197.60427527817097</v>
      </c>
      <c r="G11" s="28">
        <f t="shared" si="13"/>
        <v>208.90999317380528</v>
      </c>
      <c r="H11" s="28">
        <f t="shared" si="14"/>
        <v>208.08139344903267</v>
      </c>
      <c r="I11" s="28">
        <f t="shared" si="15"/>
        <v>207.78999999950267</v>
      </c>
      <c r="J11" s="28" t="e">
        <f t="shared" si="16"/>
        <v>#VALUE!</v>
      </c>
      <c r="K11" s="28" t="e">
        <f t="shared" si="17"/>
        <v>#VALUE!</v>
      </c>
      <c r="L11" s="28" t="e">
        <f t="shared" si="18"/>
        <v>#VALUE!</v>
      </c>
      <c r="M11" s="28" t="e">
        <f t="shared" si="19"/>
        <v>#VALUE!</v>
      </c>
      <c r="N11" s="28" t="e">
        <f t="shared" si="20"/>
        <v>#VALUE!</v>
      </c>
      <c r="O11" s="29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E11" s="22"/>
      <c r="AF11" s="22"/>
    </row>
    <row r="12" spans="1:265">
      <c r="A12" s="24">
        <f>A11-$E$1</f>
        <v>1.9594728452944632E-3</v>
      </c>
      <c r="C12" s="3">
        <f>$C$10+COUNT($D$11:D12)*$C$6</f>
        <v>5.27</v>
      </c>
      <c r="D12" s="26">
        <f t="shared" ref="D12:D40" si="28">D11+1</f>
        <v>7.27</v>
      </c>
      <c r="E12" s="60">
        <f t="shared" ref="E12:E40" si="29">IFERROR(MEDIAN(IF(AND(55%&lt;=$F$1,$F$1&lt;=100%),F12,IF(AND(55%&lt;=$G$1,$G$1&lt;=100%),G12,IF(AND(55%&lt;=$H$1,$H$1&lt;=100%),H12,IF(AND(55%&lt;=$I$1,$I$1&lt;=100%),I12,IF(AND(55%&lt;=$J$1,$J$1&lt;=100%),J12,IF(AND(55%&lt;=$K$1,$K$1&lt;=100%),K12,IF(AND(55%&lt;=$L$1,$L$1&lt;=100%),L12,IF(AND(55%&lt;=$M$1,$M$1&lt;=100%),M12,IF(AND(55%&lt;=$N$1,$N$1&lt;=100%),N12,F12)))))))))),MEDIAN(F12:I12))</f>
        <v>207.93569672426767</v>
      </c>
      <c r="F12" s="28">
        <f t="shared" si="12"/>
        <v>197.60427527817097</v>
      </c>
      <c r="G12" s="28">
        <f t="shared" si="13"/>
        <v>208.90999317380528</v>
      </c>
      <c r="H12" s="28">
        <f t="shared" si="14"/>
        <v>208.08139344903267</v>
      </c>
      <c r="I12" s="28">
        <f t="shared" si="15"/>
        <v>207.78999999950267</v>
      </c>
      <c r="J12" s="28" t="e">
        <f t="shared" si="16"/>
        <v>#VALUE!</v>
      </c>
      <c r="K12" s="28" t="e">
        <f t="shared" si="17"/>
        <v>#VALUE!</v>
      </c>
      <c r="L12" s="28" t="e">
        <f t="shared" si="18"/>
        <v>#VALUE!</v>
      </c>
      <c r="M12" s="28" t="e">
        <f t="shared" si="19"/>
        <v>#VALUE!</v>
      </c>
      <c r="N12" s="28" t="e">
        <f t="shared" si="20"/>
        <v>#VALUE!</v>
      </c>
      <c r="O12" s="29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65">
      <c r="A13" s="24">
        <f t="shared" ref="A13:A40" si="30">A12-$E$1</f>
        <v>-3.2389440518770241E-3</v>
      </c>
      <c r="C13" s="3">
        <f>$C$10+COUNT($D$11:D13)*$C$6</f>
        <v>5.27</v>
      </c>
      <c r="D13" s="26">
        <f t="shared" si="28"/>
        <v>8.27</v>
      </c>
      <c r="E13" s="60">
        <f t="shared" si="29"/>
        <v>207.93569672426767</v>
      </c>
      <c r="F13" s="28">
        <f t="shared" si="12"/>
        <v>197.60427527817097</v>
      </c>
      <c r="G13" s="28">
        <f t="shared" si="13"/>
        <v>208.90999317380528</v>
      </c>
      <c r="H13" s="28">
        <f t="shared" si="14"/>
        <v>208.08139344903267</v>
      </c>
      <c r="I13" s="28">
        <f t="shared" si="15"/>
        <v>207.78999999950267</v>
      </c>
      <c r="J13" s="28" t="e">
        <f t="shared" si="16"/>
        <v>#VALUE!</v>
      </c>
      <c r="K13" s="28" t="e">
        <f t="shared" si="17"/>
        <v>#VALUE!</v>
      </c>
      <c r="L13" s="28" t="e">
        <f t="shared" si="18"/>
        <v>#VALUE!</v>
      </c>
      <c r="M13" s="28" t="e">
        <f t="shared" si="19"/>
        <v>#VALUE!</v>
      </c>
      <c r="N13" s="28" t="e">
        <f t="shared" si="20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65">
      <c r="A14" s="24">
        <f t="shared" si="30"/>
        <v>-8.4373609490485113E-3</v>
      </c>
      <c r="C14" s="3">
        <f>$C$10+COUNT($D$11:D14)*$C$6</f>
        <v>5.27</v>
      </c>
      <c r="D14" s="26">
        <f t="shared" si="28"/>
        <v>9.27</v>
      </c>
      <c r="E14" s="60">
        <f t="shared" si="29"/>
        <v>207.93569672426767</v>
      </c>
      <c r="F14" s="28">
        <f t="shared" si="12"/>
        <v>197.60427527817097</v>
      </c>
      <c r="G14" s="28">
        <f t="shared" si="13"/>
        <v>208.90999317380528</v>
      </c>
      <c r="H14" s="28">
        <f t="shared" si="14"/>
        <v>208.08139344903267</v>
      </c>
      <c r="I14" s="28">
        <f t="shared" si="15"/>
        <v>207.78999999950267</v>
      </c>
      <c r="J14" s="28" t="e">
        <f t="shared" si="16"/>
        <v>#VALUE!</v>
      </c>
      <c r="K14" s="28" t="e">
        <f t="shared" si="17"/>
        <v>#VALUE!</v>
      </c>
      <c r="L14" s="28" t="e">
        <f t="shared" si="18"/>
        <v>#VALUE!</v>
      </c>
      <c r="M14" s="28" t="e">
        <f t="shared" si="19"/>
        <v>#VALUE!</v>
      </c>
      <c r="N14" s="28" t="e">
        <f t="shared" si="20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65">
      <c r="A15" s="24">
        <f t="shared" si="30"/>
        <v>-1.3635777846219999E-2</v>
      </c>
      <c r="C15" s="3">
        <f>$C$10+COUNT($D$11:D15)*$C$6</f>
        <v>5.27</v>
      </c>
      <c r="D15" s="26">
        <f t="shared" si="28"/>
        <v>10.27</v>
      </c>
      <c r="E15" s="60">
        <f t="shared" si="29"/>
        <v>207.93569672426767</v>
      </c>
      <c r="F15" s="28">
        <f t="shared" si="12"/>
        <v>197.60427527817097</v>
      </c>
      <c r="G15" s="28">
        <f t="shared" si="13"/>
        <v>208.90999317380528</v>
      </c>
      <c r="H15" s="28">
        <f t="shared" si="14"/>
        <v>208.08139344903267</v>
      </c>
      <c r="I15" s="28">
        <f t="shared" si="15"/>
        <v>207.78999999950267</v>
      </c>
      <c r="J15" s="28" t="e">
        <f t="shared" si="16"/>
        <v>#VALUE!</v>
      </c>
      <c r="K15" s="28" t="e">
        <f t="shared" si="17"/>
        <v>#VALUE!</v>
      </c>
      <c r="L15" s="28" t="e">
        <f t="shared" si="18"/>
        <v>#VALUE!</v>
      </c>
      <c r="M15" s="28" t="e">
        <f t="shared" si="19"/>
        <v>#VALUE!</v>
      </c>
      <c r="N15" s="28" t="e">
        <f t="shared" si="20"/>
        <v>#VALUE!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>
        <f t="shared" si="30"/>
        <v>-1.8834194743391486E-2</v>
      </c>
      <c r="C16" s="3">
        <f>$C$10+COUNT($D$11:D16)*$C$6</f>
        <v>5.27</v>
      </c>
      <c r="D16" s="26">
        <f t="shared" si="28"/>
        <v>11.27</v>
      </c>
      <c r="E16" s="60">
        <f t="shared" si="29"/>
        <v>207.93569672426767</v>
      </c>
      <c r="F16" s="28">
        <f t="shared" si="12"/>
        <v>197.60427527817097</v>
      </c>
      <c r="G16" s="28">
        <f t="shared" si="13"/>
        <v>208.90999317380528</v>
      </c>
      <c r="H16" s="28">
        <f t="shared" si="14"/>
        <v>208.08139344903267</v>
      </c>
      <c r="I16" s="28">
        <f t="shared" si="15"/>
        <v>207.78999999950267</v>
      </c>
      <c r="J16" s="28" t="e">
        <f t="shared" si="16"/>
        <v>#VALUE!</v>
      </c>
      <c r="K16" s="28" t="e">
        <f t="shared" si="17"/>
        <v>#VALUE!</v>
      </c>
      <c r="L16" s="28" t="e">
        <f t="shared" si="18"/>
        <v>#VALUE!</v>
      </c>
      <c r="M16" s="28" t="e">
        <f t="shared" si="19"/>
        <v>#VALUE!</v>
      </c>
      <c r="N16" s="28" t="e">
        <f t="shared" si="20"/>
        <v>#VALUE!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9">
      <c r="A17" s="24">
        <f t="shared" si="30"/>
        <v>-2.4032611640562973E-2</v>
      </c>
      <c r="C17" s="3">
        <f>$C$10+COUNT($D$11:D17)*$C$6</f>
        <v>5.27</v>
      </c>
      <c r="D17" s="26">
        <f t="shared" si="28"/>
        <v>12.27</v>
      </c>
      <c r="E17" s="60">
        <f t="shared" si="29"/>
        <v>207.93569672426767</v>
      </c>
      <c r="F17" s="28">
        <f t="shared" si="12"/>
        <v>197.60427527817097</v>
      </c>
      <c r="G17" s="28">
        <f t="shared" si="13"/>
        <v>208.90999317380528</v>
      </c>
      <c r="H17" s="28">
        <f t="shared" si="14"/>
        <v>208.08139344903267</v>
      </c>
      <c r="I17" s="28">
        <f t="shared" si="15"/>
        <v>207.78999999950267</v>
      </c>
      <c r="J17" s="28" t="e">
        <f t="shared" si="16"/>
        <v>#VALUE!</v>
      </c>
      <c r="K17" s="28" t="e">
        <f t="shared" si="17"/>
        <v>#VALUE!</v>
      </c>
      <c r="L17" s="28" t="e">
        <f t="shared" si="18"/>
        <v>#VALUE!</v>
      </c>
      <c r="M17" s="28" t="e">
        <f t="shared" si="19"/>
        <v>#VALUE!</v>
      </c>
      <c r="N17" s="28" t="e">
        <f t="shared" si="20"/>
        <v>#VALUE!</v>
      </c>
      <c r="O17" s="29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4"/>
    </row>
    <row r="18" spans="1:29">
      <c r="A18" s="24">
        <f t="shared" si="30"/>
        <v>-2.923102853773446E-2</v>
      </c>
      <c r="C18" s="3">
        <f>$C$10+COUNT($D$11:D18)*$C$6</f>
        <v>5.27</v>
      </c>
      <c r="D18" s="26">
        <f t="shared" si="28"/>
        <v>13.27</v>
      </c>
      <c r="E18" s="60">
        <f t="shared" si="29"/>
        <v>207.93569672426767</v>
      </c>
      <c r="F18" s="28">
        <f t="shared" si="12"/>
        <v>197.60427527817097</v>
      </c>
      <c r="G18" s="28">
        <f t="shared" si="13"/>
        <v>208.90999317380528</v>
      </c>
      <c r="H18" s="28">
        <f t="shared" si="14"/>
        <v>208.08139344903267</v>
      </c>
      <c r="I18" s="28">
        <f t="shared" si="15"/>
        <v>207.78999999950267</v>
      </c>
      <c r="J18" s="28" t="e">
        <f t="shared" si="16"/>
        <v>#VALUE!</v>
      </c>
      <c r="K18" s="28" t="e">
        <f t="shared" si="17"/>
        <v>#VALUE!</v>
      </c>
      <c r="L18" s="28" t="e">
        <f t="shared" si="18"/>
        <v>#VALUE!</v>
      </c>
      <c r="M18" s="28" t="e">
        <f t="shared" si="19"/>
        <v>#VALUE!</v>
      </c>
      <c r="N18" s="28" t="e">
        <f t="shared" si="20"/>
        <v>#VALUE!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29">
      <c r="A19" s="24">
        <f t="shared" si="30"/>
        <v>-3.4429445434905948E-2</v>
      </c>
      <c r="C19" s="3">
        <f>$C$10+COUNT($D$11:D19)*$C$6</f>
        <v>5.27</v>
      </c>
      <c r="D19" s="26">
        <f t="shared" si="28"/>
        <v>14.27</v>
      </c>
      <c r="E19" s="60">
        <f t="shared" si="29"/>
        <v>207.93569672426767</v>
      </c>
      <c r="F19" s="28">
        <f t="shared" si="12"/>
        <v>197.60427527817097</v>
      </c>
      <c r="G19" s="28">
        <f t="shared" si="13"/>
        <v>208.90999317380528</v>
      </c>
      <c r="H19" s="28">
        <f t="shared" si="14"/>
        <v>208.08139344903267</v>
      </c>
      <c r="I19" s="28">
        <f t="shared" si="15"/>
        <v>207.78999999950267</v>
      </c>
      <c r="J19" s="28" t="e">
        <f t="shared" si="16"/>
        <v>#VALUE!</v>
      </c>
      <c r="K19" s="28" t="e">
        <f t="shared" si="17"/>
        <v>#VALUE!</v>
      </c>
      <c r="L19" s="28" t="e">
        <f t="shared" si="18"/>
        <v>#VALUE!</v>
      </c>
      <c r="M19" s="28" t="e">
        <f t="shared" si="19"/>
        <v>#VALUE!</v>
      </c>
      <c r="N19" s="28" t="e">
        <f t="shared" si="20"/>
        <v>#VALUE!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>
      <c r="A20" s="24">
        <f t="shared" si="30"/>
        <v>-3.9627862332077435E-2</v>
      </c>
      <c r="C20" s="3">
        <f>$C$10+COUNT($D$11:D20)*$C$6</f>
        <v>5.27</v>
      </c>
      <c r="D20" s="26">
        <f t="shared" si="28"/>
        <v>15.27</v>
      </c>
      <c r="E20" s="60">
        <f t="shared" si="29"/>
        <v>207.93569672426767</v>
      </c>
      <c r="F20" s="28">
        <f t="shared" si="12"/>
        <v>197.60427527817097</v>
      </c>
      <c r="G20" s="28">
        <f t="shared" si="13"/>
        <v>208.90999317380528</v>
      </c>
      <c r="H20" s="28">
        <f t="shared" si="14"/>
        <v>208.08139344903267</v>
      </c>
      <c r="I20" s="28">
        <f t="shared" si="15"/>
        <v>207.78999999950267</v>
      </c>
      <c r="J20" s="28" t="e">
        <f t="shared" si="16"/>
        <v>#VALUE!</v>
      </c>
      <c r="K20" s="28" t="e">
        <f t="shared" si="17"/>
        <v>#VALUE!</v>
      </c>
      <c r="L20" s="28" t="e">
        <f t="shared" si="18"/>
        <v>#VALUE!</v>
      </c>
      <c r="M20" s="28" t="e">
        <f t="shared" si="19"/>
        <v>#VALUE!</v>
      </c>
      <c r="N20" s="28" t="e">
        <f t="shared" si="20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30"/>
        <v>-4.4826279229248922E-2</v>
      </c>
      <c r="C21" s="3">
        <f>$C$10+COUNT($D$11:D21)*$C$6</f>
        <v>5.27</v>
      </c>
      <c r="D21" s="26">
        <f t="shared" si="28"/>
        <v>16.27</v>
      </c>
      <c r="E21" s="60">
        <f t="shared" si="29"/>
        <v>207.93569672426767</v>
      </c>
      <c r="F21" s="28">
        <f t="shared" si="12"/>
        <v>197.60427527817097</v>
      </c>
      <c r="G21" s="28">
        <f t="shared" si="13"/>
        <v>208.90999317380528</v>
      </c>
      <c r="H21" s="28">
        <f t="shared" si="14"/>
        <v>208.08139344903267</v>
      </c>
      <c r="I21" s="28">
        <f t="shared" si="15"/>
        <v>207.78999999950267</v>
      </c>
      <c r="J21" s="28" t="e">
        <f t="shared" si="16"/>
        <v>#VALUE!</v>
      </c>
      <c r="K21" s="28" t="e">
        <f t="shared" si="17"/>
        <v>#VALUE!</v>
      </c>
      <c r="L21" s="28" t="e">
        <f t="shared" si="18"/>
        <v>#VALUE!</v>
      </c>
      <c r="M21" s="28" t="e">
        <f t="shared" si="19"/>
        <v>#VALUE!</v>
      </c>
      <c r="N21" s="28" t="e">
        <f t="shared" si="20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30"/>
        <v>-5.0024696126420409E-2</v>
      </c>
      <c r="C22" s="3">
        <f>$C$10+COUNT($D$11:D22)*$C$6</f>
        <v>5.27</v>
      </c>
      <c r="D22" s="26">
        <f t="shared" si="28"/>
        <v>17.27</v>
      </c>
      <c r="E22" s="60">
        <f t="shared" si="29"/>
        <v>207.93569672426767</v>
      </c>
      <c r="F22" s="28">
        <f t="shared" si="12"/>
        <v>197.60427527817097</v>
      </c>
      <c r="G22" s="28">
        <f t="shared" si="13"/>
        <v>208.90999317380528</v>
      </c>
      <c r="H22" s="28">
        <f t="shared" si="14"/>
        <v>208.08139344903267</v>
      </c>
      <c r="I22" s="28">
        <f t="shared" si="15"/>
        <v>207.78999999950267</v>
      </c>
      <c r="J22" s="28" t="e">
        <f t="shared" si="16"/>
        <v>#VALUE!</v>
      </c>
      <c r="K22" s="28" t="e">
        <f t="shared" si="17"/>
        <v>#VALUE!</v>
      </c>
      <c r="L22" s="28" t="e">
        <f t="shared" si="18"/>
        <v>#VALUE!</v>
      </c>
      <c r="M22" s="28" t="e">
        <f t="shared" si="19"/>
        <v>#VALUE!</v>
      </c>
      <c r="N22" s="28" t="e">
        <f t="shared" si="20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30"/>
        <v>-5.5223113023591897E-2</v>
      </c>
      <c r="C23" s="3">
        <f>$C$10+COUNT($D$11:D23)*$C$6</f>
        <v>5.27</v>
      </c>
      <c r="D23" s="26">
        <f t="shared" si="28"/>
        <v>18.27</v>
      </c>
      <c r="E23" s="60">
        <f t="shared" si="29"/>
        <v>207.93569672426767</v>
      </c>
      <c r="F23" s="28">
        <f t="shared" si="12"/>
        <v>197.60427527817097</v>
      </c>
      <c r="G23" s="28">
        <f t="shared" si="13"/>
        <v>208.90999317380528</v>
      </c>
      <c r="H23" s="28">
        <f t="shared" si="14"/>
        <v>208.08139344903267</v>
      </c>
      <c r="I23" s="28">
        <f t="shared" si="15"/>
        <v>207.78999999950267</v>
      </c>
      <c r="J23" s="28" t="e">
        <f t="shared" si="16"/>
        <v>#VALUE!</v>
      </c>
      <c r="K23" s="28" t="e">
        <f t="shared" si="17"/>
        <v>#VALUE!</v>
      </c>
      <c r="L23" s="28" t="e">
        <f t="shared" si="18"/>
        <v>#VALUE!</v>
      </c>
      <c r="M23" s="28" t="e">
        <f t="shared" si="19"/>
        <v>#VALUE!</v>
      </c>
      <c r="N23" s="28" t="e">
        <f t="shared" si="20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30"/>
        <v>-6.0421529920763384E-2</v>
      </c>
      <c r="C24" s="3">
        <f>$C$10+COUNT($D$11:D24)*$C$6</f>
        <v>5.27</v>
      </c>
      <c r="D24" s="26">
        <f t="shared" si="28"/>
        <v>19.27</v>
      </c>
      <c r="E24" s="60">
        <f t="shared" si="29"/>
        <v>207.93569672426767</v>
      </c>
      <c r="F24" s="28">
        <f t="shared" si="12"/>
        <v>197.60427527817097</v>
      </c>
      <c r="G24" s="28">
        <f t="shared" si="13"/>
        <v>208.90999317380528</v>
      </c>
      <c r="H24" s="28">
        <f t="shared" si="14"/>
        <v>208.08139344903267</v>
      </c>
      <c r="I24" s="28">
        <f t="shared" si="15"/>
        <v>207.78999999950267</v>
      </c>
      <c r="J24" s="28" t="e">
        <f t="shared" si="16"/>
        <v>#VALUE!</v>
      </c>
      <c r="K24" s="28" t="e">
        <f t="shared" si="17"/>
        <v>#VALUE!</v>
      </c>
      <c r="L24" s="28" t="e">
        <f t="shared" si="18"/>
        <v>#VALUE!</v>
      </c>
      <c r="M24" s="28" t="e">
        <f t="shared" si="19"/>
        <v>#VALUE!</v>
      </c>
      <c r="N24" s="28" t="e">
        <f t="shared" si="20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30"/>
        <v>-6.5619946817934871E-2</v>
      </c>
      <c r="C25" s="3">
        <f>$C$10+COUNT($D$11:D25)*$C$6</f>
        <v>5.27</v>
      </c>
      <c r="D25" s="26">
        <f t="shared" si="28"/>
        <v>20.27</v>
      </c>
      <c r="E25" s="60">
        <f t="shared" si="29"/>
        <v>207.93569672426767</v>
      </c>
      <c r="F25" s="28">
        <f t="shared" si="12"/>
        <v>197.60427527817097</v>
      </c>
      <c r="G25" s="28">
        <f t="shared" si="13"/>
        <v>208.90999317380528</v>
      </c>
      <c r="H25" s="28">
        <f t="shared" si="14"/>
        <v>208.08139344903267</v>
      </c>
      <c r="I25" s="28">
        <f t="shared" si="15"/>
        <v>207.78999999950267</v>
      </c>
      <c r="J25" s="28" t="e">
        <f t="shared" si="16"/>
        <v>#VALUE!</v>
      </c>
      <c r="K25" s="28" t="e">
        <f t="shared" si="17"/>
        <v>#VALUE!</v>
      </c>
      <c r="L25" s="28" t="e">
        <f t="shared" si="18"/>
        <v>#VALUE!</v>
      </c>
      <c r="M25" s="28" t="e">
        <f t="shared" si="19"/>
        <v>#VALUE!</v>
      </c>
      <c r="N25" s="28" t="e">
        <f t="shared" si="20"/>
        <v>#VALUE!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4">
        <f t="shared" si="30"/>
        <v>-7.0818363715106358E-2</v>
      </c>
      <c r="C26" s="3">
        <f>$C$10+COUNT($D$11:D26)*$C$6</f>
        <v>5.27</v>
      </c>
      <c r="D26" s="26">
        <f t="shared" si="28"/>
        <v>21.27</v>
      </c>
      <c r="E26" s="60">
        <f t="shared" si="29"/>
        <v>207.93569672426767</v>
      </c>
      <c r="F26" s="28">
        <f t="shared" si="12"/>
        <v>197.60427527817097</v>
      </c>
      <c r="G26" s="28">
        <f t="shared" si="13"/>
        <v>208.90999317380528</v>
      </c>
      <c r="H26" s="28">
        <f t="shared" si="14"/>
        <v>208.08139344903267</v>
      </c>
      <c r="I26" s="28">
        <f t="shared" si="15"/>
        <v>207.78999999950267</v>
      </c>
      <c r="J26" s="28" t="e">
        <f t="shared" si="16"/>
        <v>#VALUE!</v>
      </c>
      <c r="K26" s="28" t="e">
        <f t="shared" si="17"/>
        <v>#VALUE!</v>
      </c>
      <c r="L26" s="28" t="e">
        <f t="shared" si="18"/>
        <v>#VALUE!</v>
      </c>
      <c r="M26" s="28" t="e">
        <f t="shared" si="19"/>
        <v>#VALUE!</v>
      </c>
      <c r="N26" s="28" t="e">
        <f t="shared" si="20"/>
        <v>#VALUE!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29">
      <c r="A27" s="24">
        <f t="shared" si="30"/>
        <v>-7.6016780612277846E-2</v>
      </c>
      <c r="C27" s="3">
        <f>$C$10+COUNT($D$11:D27)*$C$6</f>
        <v>5.27</v>
      </c>
      <c r="D27" s="26">
        <f t="shared" si="28"/>
        <v>22.27</v>
      </c>
      <c r="E27" s="60">
        <f t="shared" si="29"/>
        <v>207.93569672426767</v>
      </c>
      <c r="F27" s="28">
        <f t="shared" si="12"/>
        <v>197.60427527817097</v>
      </c>
      <c r="G27" s="28">
        <f t="shared" si="13"/>
        <v>208.90999317380528</v>
      </c>
      <c r="H27" s="28">
        <f t="shared" si="14"/>
        <v>208.08139344903267</v>
      </c>
      <c r="I27" s="28">
        <f t="shared" si="15"/>
        <v>207.78999999950267</v>
      </c>
      <c r="J27" s="28" t="e">
        <f t="shared" si="16"/>
        <v>#VALUE!</v>
      </c>
      <c r="K27" s="28" t="e">
        <f t="shared" si="17"/>
        <v>#VALUE!</v>
      </c>
      <c r="L27" s="28" t="e">
        <f t="shared" si="18"/>
        <v>#VALUE!</v>
      </c>
      <c r="M27" s="28" t="e">
        <f t="shared" si="19"/>
        <v>#VALUE!</v>
      </c>
      <c r="N27" s="28" t="e">
        <f t="shared" si="20"/>
        <v>#VALUE!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1:29">
      <c r="A28" s="24">
        <f t="shared" si="30"/>
        <v>-8.1215197509449333E-2</v>
      </c>
      <c r="C28" s="3">
        <f>$C$10+COUNT($D$11:D28)*$C$6</f>
        <v>5.27</v>
      </c>
      <c r="D28" s="26">
        <f t="shared" si="28"/>
        <v>23.27</v>
      </c>
      <c r="E28" s="60">
        <f t="shared" si="29"/>
        <v>207.93569672426767</v>
      </c>
      <c r="F28" s="28">
        <f t="shared" si="12"/>
        <v>197.60427527817097</v>
      </c>
      <c r="G28" s="28">
        <f t="shared" si="13"/>
        <v>208.90999317380528</v>
      </c>
      <c r="H28" s="28">
        <f t="shared" si="14"/>
        <v>208.08139344903267</v>
      </c>
      <c r="I28" s="28">
        <f t="shared" si="15"/>
        <v>207.78999999950267</v>
      </c>
      <c r="J28" s="28" t="e">
        <f t="shared" si="16"/>
        <v>#VALUE!</v>
      </c>
      <c r="K28" s="28" t="e">
        <f t="shared" si="17"/>
        <v>#VALUE!</v>
      </c>
      <c r="L28" s="28" t="e">
        <f t="shared" si="18"/>
        <v>#VALUE!</v>
      </c>
      <c r="M28" s="28" t="e">
        <f t="shared" si="19"/>
        <v>#VALUE!</v>
      </c>
      <c r="N28" s="28" t="e">
        <f t="shared" si="20"/>
        <v>#VALUE!</v>
      </c>
    </row>
    <row r="29" spans="1:29">
      <c r="A29" s="24">
        <f t="shared" si="30"/>
        <v>-8.641361440662082E-2</v>
      </c>
      <c r="C29" s="3">
        <f>$C$10+COUNT($D$11:D29)*$C$6</f>
        <v>5.27</v>
      </c>
      <c r="D29" s="26">
        <f t="shared" si="28"/>
        <v>24.27</v>
      </c>
      <c r="E29" s="60">
        <f t="shared" si="29"/>
        <v>207.93569672426767</v>
      </c>
      <c r="F29" s="28">
        <f t="shared" si="12"/>
        <v>197.60427527817097</v>
      </c>
      <c r="G29" s="28">
        <f t="shared" si="13"/>
        <v>208.90999317380528</v>
      </c>
      <c r="H29" s="28">
        <f t="shared" si="14"/>
        <v>208.08139344903267</v>
      </c>
      <c r="I29" s="28">
        <f t="shared" si="15"/>
        <v>207.78999999950267</v>
      </c>
      <c r="J29" s="28" t="e">
        <f t="shared" si="16"/>
        <v>#VALUE!</v>
      </c>
      <c r="K29" s="28" t="e">
        <f t="shared" si="17"/>
        <v>#VALUE!</v>
      </c>
      <c r="L29" s="28" t="e">
        <f t="shared" si="18"/>
        <v>#VALUE!</v>
      </c>
      <c r="M29" s="28" t="e">
        <f t="shared" si="19"/>
        <v>#VALUE!</v>
      </c>
      <c r="N29" s="28" t="e">
        <f t="shared" si="20"/>
        <v>#VALUE!</v>
      </c>
    </row>
    <row r="30" spans="1:29">
      <c r="A30" s="24">
        <f t="shared" si="30"/>
        <v>-9.1612031303792307E-2</v>
      </c>
      <c r="C30" s="3">
        <f>$C$10+COUNT($D$11:D30)*$C$6</f>
        <v>5.27</v>
      </c>
      <c r="D30" s="26">
        <f t="shared" si="28"/>
        <v>25.27</v>
      </c>
      <c r="E30" s="60">
        <f t="shared" si="29"/>
        <v>207.93569672426767</v>
      </c>
      <c r="F30" s="28">
        <f t="shared" si="12"/>
        <v>197.60427527817097</v>
      </c>
      <c r="G30" s="28">
        <f t="shared" si="13"/>
        <v>208.90999317380528</v>
      </c>
      <c r="H30" s="28">
        <f t="shared" si="14"/>
        <v>208.08139344903267</v>
      </c>
      <c r="I30" s="28">
        <f t="shared" si="15"/>
        <v>207.78999999950267</v>
      </c>
      <c r="J30" s="28" t="e">
        <f t="shared" si="16"/>
        <v>#VALUE!</v>
      </c>
      <c r="K30" s="28" t="e">
        <f t="shared" si="17"/>
        <v>#VALUE!</v>
      </c>
      <c r="L30" s="28" t="e">
        <f t="shared" si="18"/>
        <v>#VALUE!</v>
      </c>
      <c r="M30" s="28" t="e">
        <f t="shared" si="19"/>
        <v>#VALUE!</v>
      </c>
      <c r="N30" s="28" t="e">
        <f t="shared" si="20"/>
        <v>#VALUE!</v>
      </c>
    </row>
    <row r="31" spans="1:29">
      <c r="A31" s="24">
        <f t="shared" si="30"/>
        <v>-9.6810448200963795E-2</v>
      </c>
      <c r="C31" s="3">
        <f>$C$10+COUNT($D$11:D31)*$C$6</f>
        <v>5.27</v>
      </c>
      <c r="D31" s="26">
        <f t="shared" si="28"/>
        <v>26.27</v>
      </c>
      <c r="E31" s="60">
        <f t="shared" si="29"/>
        <v>207.93569672426767</v>
      </c>
      <c r="F31" s="28">
        <f t="shared" si="12"/>
        <v>197.60427527817097</v>
      </c>
      <c r="G31" s="28">
        <f t="shared" si="13"/>
        <v>208.90999317380528</v>
      </c>
      <c r="H31" s="28">
        <f t="shared" si="14"/>
        <v>208.08139344903267</v>
      </c>
      <c r="I31" s="28">
        <f t="shared" si="15"/>
        <v>207.78999999950267</v>
      </c>
      <c r="J31" s="28" t="e">
        <f t="shared" si="16"/>
        <v>#VALUE!</v>
      </c>
      <c r="K31" s="28" t="e">
        <f t="shared" si="17"/>
        <v>#VALUE!</v>
      </c>
      <c r="L31" s="28" t="e">
        <f t="shared" si="18"/>
        <v>#VALUE!</v>
      </c>
      <c r="M31" s="28" t="e">
        <f t="shared" si="19"/>
        <v>#VALUE!</v>
      </c>
      <c r="N31" s="28" t="e">
        <f t="shared" si="20"/>
        <v>#VALUE!</v>
      </c>
    </row>
    <row r="32" spans="1:29">
      <c r="A32" s="24">
        <f t="shared" si="30"/>
        <v>-0.10200886509813528</v>
      </c>
      <c r="C32" s="3">
        <f>$C$10+COUNT($D$11:D32)*$C$6</f>
        <v>5.27</v>
      </c>
      <c r="D32" s="26">
        <f t="shared" si="28"/>
        <v>27.27</v>
      </c>
      <c r="E32" s="60">
        <f t="shared" si="29"/>
        <v>207.93569672426767</v>
      </c>
      <c r="F32" s="28">
        <f t="shared" si="12"/>
        <v>197.60427527817097</v>
      </c>
      <c r="G32" s="28">
        <f t="shared" si="13"/>
        <v>208.90999317380528</v>
      </c>
      <c r="H32" s="28">
        <f t="shared" si="14"/>
        <v>208.08139344903267</v>
      </c>
      <c r="I32" s="28">
        <f t="shared" si="15"/>
        <v>207.78999999950267</v>
      </c>
      <c r="J32" s="28" t="e">
        <f t="shared" si="16"/>
        <v>#VALUE!</v>
      </c>
      <c r="K32" s="28" t="e">
        <f t="shared" si="17"/>
        <v>#VALUE!</v>
      </c>
      <c r="L32" s="28" t="e">
        <f t="shared" si="18"/>
        <v>#VALUE!</v>
      </c>
      <c r="M32" s="28" t="e">
        <f t="shared" si="19"/>
        <v>#VALUE!</v>
      </c>
      <c r="N32" s="28" t="e">
        <f t="shared" si="20"/>
        <v>#VALUE!</v>
      </c>
    </row>
    <row r="33" spans="1:200">
      <c r="A33" s="24">
        <f t="shared" si="30"/>
        <v>-0.10720728199530677</v>
      </c>
      <c r="C33" s="3">
        <f>$C$10+COUNT($D$11:D33)*$C$6</f>
        <v>5.27</v>
      </c>
      <c r="D33" s="26">
        <f t="shared" si="28"/>
        <v>28.27</v>
      </c>
      <c r="E33" s="60">
        <f t="shared" si="29"/>
        <v>207.93569672426767</v>
      </c>
      <c r="F33" s="28">
        <f t="shared" si="12"/>
        <v>197.60427527817097</v>
      </c>
      <c r="G33" s="28">
        <f t="shared" si="13"/>
        <v>208.90999317380528</v>
      </c>
      <c r="H33" s="28">
        <f t="shared" si="14"/>
        <v>208.08139344903267</v>
      </c>
      <c r="I33" s="28">
        <f t="shared" si="15"/>
        <v>207.78999999950267</v>
      </c>
      <c r="J33" s="28" t="e">
        <f t="shared" si="16"/>
        <v>#VALUE!</v>
      </c>
      <c r="K33" s="28" t="e">
        <f t="shared" si="17"/>
        <v>#VALUE!</v>
      </c>
      <c r="L33" s="28" t="e">
        <f t="shared" si="18"/>
        <v>#VALUE!</v>
      </c>
      <c r="M33" s="28" t="e">
        <f t="shared" si="19"/>
        <v>#VALUE!</v>
      </c>
      <c r="N33" s="28" t="e">
        <f t="shared" si="20"/>
        <v>#VALUE!</v>
      </c>
    </row>
    <row r="34" spans="1:200">
      <c r="A34" s="24">
        <f t="shared" si="30"/>
        <v>-0.11240569889247826</v>
      </c>
      <c r="C34" s="3">
        <f>$C$10+COUNT($D$11:D34)*$C$6</f>
        <v>5.27</v>
      </c>
      <c r="D34" s="26">
        <f t="shared" si="28"/>
        <v>29.27</v>
      </c>
      <c r="E34" s="60">
        <f t="shared" si="29"/>
        <v>207.93569672426767</v>
      </c>
      <c r="F34" s="28">
        <f t="shared" si="12"/>
        <v>197.60427527817097</v>
      </c>
      <c r="G34" s="28">
        <f t="shared" si="13"/>
        <v>208.90999317380528</v>
      </c>
      <c r="H34" s="28">
        <f t="shared" si="14"/>
        <v>208.08139344903267</v>
      </c>
      <c r="I34" s="28">
        <f t="shared" si="15"/>
        <v>207.78999999950267</v>
      </c>
      <c r="J34" s="28" t="e">
        <f t="shared" si="16"/>
        <v>#VALUE!</v>
      </c>
      <c r="K34" s="28" t="e">
        <f t="shared" si="17"/>
        <v>#VALUE!</v>
      </c>
      <c r="L34" s="28" t="e">
        <f t="shared" si="18"/>
        <v>#VALUE!</v>
      </c>
      <c r="M34" s="28" t="e">
        <f t="shared" si="19"/>
        <v>#VALUE!</v>
      </c>
      <c r="N34" s="28" t="e">
        <f t="shared" si="20"/>
        <v>#VALUE!</v>
      </c>
    </row>
    <row r="35" spans="1:200">
      <c r="A35" s="24">
        <f t="shared" si="30"/>
        <v>-0.11760411578964974</v>
      </c>
      <c r="C35" s="3">
        <f>$C$10+COUNT($D$11:D35)*$C$6</f>
        <v>5.27</v>
      </c>
      <c r="D35" s="26">
        <f t="shared" si="28"/>
        <v>30.27</v>
      </c>
      <c r="E35" s="60">
        <f t="shared" si="29"/>
        <v>207.93569672426767</v>
      </c>
      <c r="F35" s="28">
        <f t="shared" si="12"/>
        <v>197.60427527817097</v>
      </c>
      <c r="G35" s="28">
        <f t="shared" si="13"/>
        <v>208.90999317380528</v>
      </c>
      <c r="H35" s="28">
        <f t="shared" si="14"/>
        <v>208.08139344903267</v>
      </c>
      <c r="I35" s="28">
        <f t="shared" si="15"/>
        <v>207.78999999950267</v>
      </c>
      <c r="J35" s="28" t="e">
        <f t="shared" si="16"/>
        <v>#VALUE!</v>
      </c>
      <c r="K35" s="28" t="e">
        <f t="shared" si="17"/>
        <v>#VALUE!</v>
      </c>
      <c r="L35" s="28" t="e">
        <f t="shared" si="18"/>
        <v>#VALUE!</v>
      </c>
      <c r="M35" s="28" t="e">
        <f t="shared" si="19"/>
        <v>#VALUE!</v>
      </c>
      <c r="N35" s="28" t="e">
        <f t="shared" si="20"/>
        <v>#VALUE!</v>
      </c>
    </row>
    <row r="36" spans="1:200">
      <c r="A36" s="24">
        <f t="shared" si="30"/>
        <v>-0.12280253268682123</v>
      </c>
      <c r="C36" s="3">
        <f>$C$10+COUNT($D$11:D36)*$C$6</f>
        <v>5.27</v>
      </c>
      <c r="D36" s="26">
        <f t="shared" si="28"/>
        <v>31.27</v>
      </c>
      <c r="E36" s="60">
        <f t="shared" si="29"/>
        <v>207.93569672426767</v>
      </c>
      <c r="F36" s="28">
        <f t="shared" si="12"/>
        <v>197.60427527817097</v>
      </c>
      <c r="G36" s="28">
        <f t="shared" si="13"/>
        <v>208.90999317380528</v>
      </c>
      <c r="H36" s="28">
        <f t="shared" si="14"/>
        <v>208.08139344903267</v>
      </c>
      <c r="I36" s="28">
        <f t="shared" si="15"/>
        <v>207.78999999950267</v>
      </c>
      <c r="J36" s="28" t="e">
        <f t="shared" si="16"/>
        <v>#VALUE!</v>
      </c>
      <c r="K36" s="28" t="e">
        <f t="shared" si="17"/>
        <v>#VALUE!</v>
      </c>
      <c r="L36" s="28" t="e">
        <f t="shared" si="18"/>
        <v>#VALUE!</v>
      </c>
      <c r="M36" s="28" t="e">
        <f t="shared" si="19"/>
        <v>#VALUE!</v>
      </c>
      <c r="N36" s="28" t="e">
        <f t="shared" si="20"/>
        <v>#VALUE!</v>
      </c>
    </row>
    <row r="37" spans="1:200">
      <c r="A37" s="24">
        <f t="shared" si="30"/>
        <v>-0.12800094958399272</v>
      </c>
      <c r="C37" s="3">
        <f>$C$10+COUNT($D$11:D37)*$C$6</f>
        <v>5.27</v>
      </c>
      <c r="D37" s="26">
        <f t="shared" si="28"/>
        <v>32.269999999999996</v>
      </c>
      <c r="E37" s="60">
        <f t="shared" si="29"/>
        <v>207.93569672426767</v>
      </c>
      <c r="F37" s="28">
        <f t="shared" si="12"/>
        <v>197.60427527817097</v>
      </c>
      <c r="G37" s="28">
        <f t="shared" si="13"/>
        <v>208.90999317380528</v>
      </c>
      <c r="H37" s="28">
        <f t="shared" si="14"/>
        <v>208.08139344903267</v>
      </c>
      <c r="I37" s="28">
        <f t="shared" si="15"/>
        <v>207.78999999950267</v>
      </c>
      <c r="J37" s="28" t="e">
        <f t="shared" si="16"/>
        <v>#VALUE!</v>
      </c>
      <c r="K37" s="28" t="e">
        <f t="shared" si="17"/>
        <v>#VALUE!</v>
      </c>
      <c r="L37" s="28" t="e">
        <f t="shared" si="18"/>
        <v>#VALUE!</v>
      </c>
      <c r="M37" s="28" t="e">
        <f t="shared" si="19"/>
        <v>#VALUE!</v>
      </c>
      <c r="N37" s="28" t="e">
        <f t="shared" si="20"/>
        <v>#VALUE!</v>
      </c>
    </row>
    <row r="38" spans="1:200">
      <c r="A38" s="24">
        <f t="shared" si="30"/>
        <v>-0.13319936648116421</v>
      </c>
      <c r="C38" s="3">
        <f>$C$10+COUNT($D$11:D38)*$C$6</f>
        <v>5.27</v>
      </c>
      <c r="D38" s="26">
        <f t="shared" si="28"/>
        <v>33.269999999999996</v>
      </c>
      <c r="E38" s="60">
        <f t="shared" si="29"/>
        <v>207.93569672426767</v>
      </c>
      <c r="F38" s="28">
        <f t="shared" si="12"/>
        <v>197.60427527817097</v>
      </c>
      <c r="G38" s="28">
        <f t="shared" si="13"/>
        <v>208.90999317380528</v>
      </c>
      <c r="H38" s="28">
        <f t="shared" si="14"/>
        <v>208.08139344903267</v>
      </c>
      <c r="I38" s="28">
        <f t="shared" si="15"/>
        <v>207.78999999950267</v>
      </c>
      <c r="J38" s="28" t="e">
        <f t="shared" si="16"/>
        <v>#VALUE!</v>
      </c>
      <c r="K38" s="28" t="e">
        <f t="shared" si="17"/>
        <v>#VALUE!</v>
      </c>
      <c r="L38" s="28" t="e">
        <f t="shared" si="18"/>
        <v>#VALUE!</v>
      </c>
      <c r="M38" s="28" t="e">
        <f t="shared" si="19"/>
        <v>#VALUE!</v>
      </c>
      <c r="N38" s="28" t="e">
        <f t="shared" si="20"/>
        <v>#VALUE!</v>
      </c>
    </row>
    <row r="39" spans="1:200">
      <c r="A39" s="24">
        <f t="shared" si="30"/>
        <v>-0.13839778337833569</v>
      </c>
      <c r="C39" s="3">
        <f>$C$10+COUNT($D$11:D39)*$C$6</f>
        <v>5.27</v>
      </c>
      <c r="D39" s="26">
        <f t="shared" si="28"/>
        <v>34.269999999999996</v>
      </c>
      <c r="E39" s="60">
        <f t="shared" si="29"/>
        <v>207.93569672426767</v>
      </c>
      <c r="F39" s="28">
        <f t="shared" si="12"/>
        <v>197.60427527817097</v>
      </c>
      <c r="G39" s="28">
        <f t="shared" si="13"/>
        <v>208.90999317380528</v>
      </c>
      <c r="H39" s="28">
        <f t="shared" si="14"/>
        <v>208.08139344903267</v>
      </c>
      <c r="I39" s="28">
        <f t="shared" si="15"/>
        <v>207.78999999950267</v>
      </c>
      <c r="J39" s="28" t="e">
        <f t="shared" si="16"/>
        <v>#VALUE!</v>
      </c>
      <c r="K39" s="28" t="e">
        <f t="shared" si="17"/>
        <v>#VALUE!</v>
      </c>
      <c r="L39" s="28" t="e">
        <f t="shared" si="18"/>
        <v>#VALUE!</v>
      </c>
      <c r="M39" s="28" t="e">
        <f t="shared" si="19"/>
        <v>#VALUE!</v>
      </c>
      <c r="N39" s="28" t="e">
        <f t="shared" si="20"/>
        <v>#VALUE!</v>
      </c>
    </row>
    <row r="40" spans="1:200">
      <c r="A40" s="24">
        <f t="shared" si="30"/>
        <v>-0.14359620027550718</v>
      </c>
      <c r="C40" s="3">
        <f>$C$10+COUNT($D$11:D40)*$C$6</f>
        <v>5.27</v>
      </c>
      <c r="D40" s="26">
        <f t="shared" si="28"/>
        <v>35.269999999999996</v>
      </c>
      <c r="E40" s="60">
        <f t="shared" si="29"/>
        <v>207.93569672426767</v>
      </c>
      <c r="F40" s="28">
        <f t="shared" si="12"/>
        <v>197.60427527817097</v>
      </c>
      <c r="G40" s="28">
        <f t="shared" si="13"/>
        <v>208.90999317380528</v>
      </c>
      <c r="H40" s="28">
        <f t="shared" si="14"/>
        <v>208.08139344903267</v>
      </c>
      <c r="I40" s="28">
        <f t="shared" si="15"/>
        <v>207.78999999950267</v>
      </c>
      <c r="J40" s="28" t="e">
        <f t="shared" si="16"/>
        <v>#VALUE!</v>
      </c>
      <c r="K40" s="28" t="e">
        <f t="shared" si="17"/>
        <v>#VALUE!</v>
      </c>
      <c r="L40" s="28" t="e">
        <f t="shared" si="18"/>
        <v>#VALUE!</v>
      </c>
      <c r="M40" s="28" t="e">
        <f t="shared" si="19"/>
        <v>#VALUE!</v>
      </c>
      <c r="N40" s="28" t="e">
        <f t="shared" si="20"/>
        <v>#VALUE!</v>
      </c>
    </row>
    <row r="43" spans="1:200">
      <c r="FN43" s="6"/>
      <c r="FQ43" s="31" t="s">
        <v>24</v>
      </c>
      <c r="FW43" s="31" t="s">
        <v>25</v>
      </c>
      <c r="FZ43" s="31" t="s">
        <v>26</v>
      </c>
      <c r="GC43" s="31" t="s">
        <v>27</v>
      </c>
      <c r="GF43" s="31" t="s">
        <v>28</v>
      </c>
      <c r="GI43" s="31" t="s">
        <v>29</v>
      </c>
      <c r="GL43" s="31" t="s">
        <v>30</v>
      </c>
      <c r="GO43" s="31" t="s">
        <v>31</v>
      </c>
      <c r="GR43" s="31" t="s">
        <v>32</v>
      </c>
    </row>
    <row r="45" spans="1:200">
      <c r="FP45" s="6"/>
      <c r="FQ45" s="3">
        <f>EX4/BC4</f>
        <v>10.627689520432797</v>
      </c>
      <c r="FY45" s="6"/>
      <c r="FZ45" s="3">
        <f>DZ4/BA4</f>
        <v>-0.36383014469990133</v>
      </c>
      <c r="GB45" s="6"/>
      <c r="GC45" s="3">
        <f>DN4/AZ4</f>
        <v>-0.42966990338185029</v>
      </c>
      <c r="GE45" s="6"/>
      <c r="GF45" s="3" t="e">
        <f>DB4/AY4</f>
        <v>#VALUE!</v>
      </c>
      <c r="GI45" s="3" t="e">
        <f>CP4/AX4</f>
        <v>#VALUE!</v>
      </c>
      <c r="GL45" s="3" t="e">
        <f>CD4/AW4</f>
        <v>#VALUE!</v>
      </c>
      <c r="GN45" s="6"/>
      <c r="GO45" s="3" t="e">
        <f>BR4/AV4</f>
        <v>#VALUE!</v>
      </c>
      <c r="GQ45" s="6"/>
      <c r="GR45" s="3" t="e">
        <f>BF4/AU4</f>
        <v>#VALUE!</v>
      </c>
    </row>
    <row r="46" spans="1:200">
      <c r="FS46" s="6"/>
      <c r="GB46" s="6"/>
      <c r="GC46" s="3">
        <f>DY4/AZ4</f>
        <v>4.0548815523814543</v>
      </c>
      <c r="GF46" s="3" t="e">
        <f>DM4/AY4</f>
        <v>#VALUE!</v>
      </c>
      <c r="GI46" s="3" t="e">
        <f>DA4/AX4</f>
        <v>#VALUE!</v>
      </c>
      <c r="GL46" s="3" t="e">
        <f>CO4/AW4</f>
        <v>#VALUE!</v>
      </c>
      <c r="GO46" s="3" t="e">
        <f>CC4/AV4</f>
        <v>#VALUE!</v>
      </c>
      <c r="GR46" s="3" t="e">
        <f>BQ4/AU4</f>
        <v>#VALUE!</v>
      </c>
    </row>
    <row r="47" spans="1:200">
      <c r="FW47" s="3">
        <f>EL4/BB4</f>
        <v>3.3400735427360124</v>
      </c>
      <c r="FY47" s="6"/>
      <c r="FZ47" s="3">
        <f>EK4/BA4</f>
        <v>6.2147893618124588</v>
      </c>
      <c r="GB47" s="6"/>
      <c r="GC47" s="3">
        <f>EJ4/AZ4</f>
        <v>-7.5247923604005926</v>
      </c>
      <c r="GF47" s="3" t="e">
        <f>DX4/AY4</f>
        <v>#VALUE!</v>
      </c>
      <c r="GI47" s="3" t="e">
        <f>DL4/AX4</f>
        <v>#VALUE!</v>
      </c>
      <c r="GL47" s="3" t="e">
        <f>CZ4/AW4</f>
        <v>#VALUE!</v>
      </c>
      <c r="GO47" s="3" t="e">
        <f>CN4/AV4</f>
        <v>#VALUE!</v>
      </c>
      <c r="GR47" s="3" t="e">
        <f>CB4/AU4</f>
        <v>#VALUE!</v>
      </c>
    </row>
    <row r="48" spans="1:200">
      <c r="GB48" s="6"/>
      <c r="GC48" s="3">
        <f>EU4/AZ4</f>
        <v>0.19714028672071512</v>
      </c>
      <c r="GF48" s="3" t="e">
        <f>EI4/AY4</f>
        <v>#VALUE!</v>
      </c>
      <c r="GI48" s="3" t="e">
        <f>DW4/AX4</f>
        <v>#VALUE!</v>
      </c>
      <c r="GL48" s="3" t="e">
        <f>DK4/AW4</f>
        <v>#VALUE!</v>
      </c>
      <c r="GO48" s="3" t="e">
        <f>CY4/AV4</f>
        <v>#VALUE!</v>
      </c>
      <c r="GR48" s="3" t="e">
        <f>CM4/AU4</f>
        <v>#VALUE!</v>
      </c>
    </row>
    <row r="49" spans="170:200">
      <c r="FY49" s="6"/>
      <c r="FZ49" s="3">
        <f>EV4/BA4</f>
        <v>-12.439519662795126</v>
      </c>
      <c r="GB49" s="6"/>
      <c r="GC49" s="3">
        <f>FF4/AZ4</f>
        <v>153.67000000000652</v>
      </c>
      <c r="GF49" s="3" t="e">
        <f>ET4/AY4</f>
        <v>#VALUE!</v>
      </c>
      <c r="GI49" s="3" t="e">
        <f>EH4/AX4</f>
        <v>#VALUE!</v>
      </c>
      <c r="GL49" s="3" t="e">
        <f>DV4/AW4</f>
        <v>#VALUE!</v>
      </c>
      <c r="GO49" s="3" t="e">
        <f>DJ4/AV4</f>
        <v>#VALUE!</v>
      </c>
      <c r="GR49" s="3" t="e">
        <f>CX4/AU4</f>
        <v>#VALUE!</v>
      </c>
    </row>
    <row r="50" spans="170:200">
      <c r="FN50" s="6"/>
      <c r="GF50" s="3" t="e">
        <f>FE4/AY4</f>
        <v>#VALUE!</v>
      </c>
      <c r="GI50" s="3" t="e">
        <f>ES4/AX4</f>
        <v>#VALUE!</v>
      </c>
      <c r="GL50" s="3" t="e">
        <f>EG4/AW4</f>
        <v>#VALUE!</v>
      </c>
      <c r="GO50" s="3" t="e">
        <f>DU4/AV4</f>
        <v>#VALUE!</v>
      </c>
      <c r="GR50" s="3" t="e">
        <f>DI4/AU4</f>
        <v>#VALUE!</v>
      </c>
    </row>
    <row r="51" spans="170:200">
      <c r="FQ51" s="3">
        <f>FI4/BC4</f>
        <v>141.59635150549013</v>
      </c>
      <c r="FY51" s="6"/>
      <c r="FZ51" s="3">
        <f>FG4/BA4</f>
        <v>154.28627665490987</v>
      </c>
      <c r="GI51" s="3" t="e">
        <f>FD4/AX4</f>
        <v>#VALUE!</v>
      </c>
      <c r="GL51" s="3" t="e">
        <f>ER4/AW4</f>
        <v>#VALUE!</v>
      </c>
      <c r="GO51" s="3" t="e">
        <f>EF4/AV4</f>
        <v>#VALUE!</v>
      </c>
      <c r="GR51" s="3" t="e">
        <f>DT4/AU4</f>
        <v>#VALUE!</v>
      </c>
    </row>
    <row r="52" spans="170:200">
      <c r="GL52" s="3" t="e">
        <f>FC4/AW4</f>
        <v>#VALUE!</v>
      </c>
      <c r="GO52" s="3" t="e">
        <f>EQ4/AV4</f>
        <v>#VALUE!</v>
      </c>
      <c r="GR52" s="3" t="e">
        <f>EE4/AU4</f>
        <v>#VALUE!</v>
      </c>
    </row>
    <row r="53" spans="170:200">
      <c r="FS53" s="6"/>
      <c r="GO53" s="3" t="e">
        <f>FB4/AV4</f>
        <v>#VALUE!</v>
      </c>
      <c r="GR53" s="3" t="e">
        <f>EP4/AU4</f>
        <v>#VALUE!</v>
      </c>
    </row>
    <row r="54" spans="170:200">
      <c r="GR54" s="3" t="e">
        <f>FA4/AU4</f>
        <v>#VALUE!</v>
      </c>
    </row>
    <row r="59" spans="170:200">
      <c r="FW59" s="3">
        <f>EW4/BB4</f>
        <v>-7.0210168142344695</v>
      </c>
    </row>
    <row r="66" spans="175:179">
      <c r="FS66" s="6"/>
    </row>
    <row r="72" spans="175:179">
      <c r="FW72" s="3">
        <f>FH4/BB4</f>
        <v>153.14722328976794</v>
      </c>
    </row>
  </sheetData>
  <mergeCells count="1">
    <mergeCell ref="IA4:ID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E71"/>
  <sheetViews>
    <sheetView zoomScale="80" zoomScaleNormal="80" workbookViewId="0">
      <selection activeCell="A10" sqref="A10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4</v>
      </c>
      <c r="D1" s="51"/>
      <c r="E1" s="51">
        <f>MEDIAN(F1-G1,G1-H1)</f>
        <v>0.20675906057384574</v>
      </c>
      <c r="F1" s="48">
        <f>1-F4</f>
        <v>0.41351812114570596</v>
      </c>
      <c r="G1" s="48">
        <f t="shared" ref="G1:N1" si="0">1-G4</f>
        <v>1.3466961006155409E-2</v>
      </c>
      <c r="H1" s="48">
        <f t="shared" si="0"/>
        <v>-1.98552285723963E-12</v>
      </c>
      <c r="I1" s="48" t="e">
        <f t="shared" si="0"/>
        <v>#VALUE!</v>
      </c>
      <c r="J1" s="48" t="e">
        <f t="shared" si="0"/>
        <v>#VALUE!</v>
      </c>
      <c r="K1" s="48" t="e">
        <f t="shared" si="0"/>
        <v>#VALUE!</v>
      </c>
      <c r="L1" s="48" t="e">
        <f t="shared" si="0"/>
        <v>#VALUE!</v>
      </c>
      <c r="M1" s="48" t="e">
        <f t="shared" si="0"/>
        <v>#VALUE!</v>
      </c>
      <c r="N1" s="48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/>
      <c r="G2" s="5"/>
      <c r="H2" s="5"/>
      <c r="I2" s="5"/>
      <c r="J2" s="5"/>
      <c r="K2" s="5"/>
      <c r="L2" s="5"/>
      <c r="M2" s="5"/>
      <c r="N2" s="5"/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ABS(F10-$E$9)</f>
        <v>7.0009236364583387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0.58648187885429404</v>
      </c>
      <c r="G3" s="8">
        <f t="shared" ref="G3:O3" si="2">IFERROR(IF(AND(G4&gt;0,G4&lt;=100.09%),G4,0),0)</f>
        <v>0.98653303899384459</v>
      </c>
      <c r="H3" s="8">
        <f t="shared" si="2"/>
        <v>1.0000000000019855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COUNT($D$6:D9)</f>
        <v>4</v>
      </c>
      <c r="E4" s="6"/>
      <c r="F4" s="9">
        <f>HA4/HB4</f>
        <v>0.58648187885429404</v>
      </c>
      <c r="G4" s="9">
        <f>GZ4/HB4</f>
        <v>0.98653303899384459</v>
      </c>
      <c r="H4" s="9">
        <f>GY4/HB4</f>
        <v>1.0000000000019855</v>
      </c>
      <c r="I4" s="9" t="e">
        <f>GX4/HB4</f>
        <v>#VALUE!</v>
      </c>
      <c r="J4" s="9" t="e">
        <f>GW4/HB4</f>
        <v>#VALUE!</v>
      </c>
      <c r="K4" s="9" t="e">
        <f>GV4/HB4</f>
        <v>#VALUE!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MDETERM(AU5:BD8)</f>
        <v>#VALUE!</v>
      </c>
      <c r="AV4" s="6" t="e">
        <f>MDETERM(AV5:BD8)</f>
        <v>#VALUE!</v>
      </c>
      <c r="AW4" s="6" t="e">
        <f>MDETERM(AW5:BD8)</f>
        <v>#VALUE!</v>
      </c>
      <c r="AX4" s="6" t="e">
        <f>MDETERM(AX5:BD8)</f>
        <v>#VALUE!</v>
      </c>
      <c r="AY4" s="6" t="e">
        <f>MDETERM(AY5:BD8)</f>
        <v>#VALUE!</v>
      </c>
      <c r="AZ4" s="6" t="e">
        <f>MDETERM(AZ5:BD8)</f>
        <v>#VALUE!</v>
      </c>
      <c r="BA4" s="6">
        <f>MDETERM(BA5:BD8)</f>
        <v>1766.2274487483053</v>
      </c>
      <c r="BB4" s="6">
        <f>MDETERM(BB5:BD7)</f>
        <v>-284.18384782972902</v>
      </c>
      <c r="BC4" s="6">
        <f>MDETERM(BC5:BD6)</f>
        <v>-30.712299999999999</v>
      </c>
      <c r="BD4" s="6">
        <f>MDETERM(BD5)</f>
        <v>4</v>
      </c>
      <c r="BE4" s="6"/>
      <c r="BF4" s="6" t="e">
        <f>MDETERM(BF5:BO8)</f>
        <v>#VALUE!</v>
      </c>
      <c r="BG4" s="6" t="e">
        <f>MDETERM(BG5:BO8)</f>
        <v>#VALUE!</v>
      </c>
      <c r="BH4" s="6" t="e">
        <f>MDETERM(BH5:BO8)</f>
        <v>#VALUE!</v>
      </c>
      <c r="BI4" s="6" t="e">
        <f>MDETERM(BI5:BO8)</f>
        <v>#VALUE!</v>
      </c>
      <c r="BJ4" s="6" t="e">
        <f>MDETERM(BJ5:BO8)</f>
        <v>#VALUE!</v>
      </c>
      <c r="BK4" s="6" t="e">
        <f>MDETERM(BK5:BO8)</f>
        <v>#VALUE!</v>
      </c>
      <c r="BL4" s="6">
        <f>MDETERM(BL5:BO8)</f>
        <v>1766.2274487483053</v>
      </c>
      <c r="BM4" s="6">
        <f>MDETERM(BM5:BO7)</f>
        <v>-284.18384782972902</v>
      </c>
      <c r="BN4" s="6">
        <f>MDETERM(BN5:BO6)</f>
        <v>-30.712299999999999</v>
      </c>
      <c r="BO4" s="6">
        <f>MDETERM(BO5)</f>
        <v>4</v>
      </c>
      <c r="BP4" s="6"/>
      <c r="BQ4" s="6" t="e">
        <f>MDETERM(BQ5:BZ8)</f>
        <v>#VALUE!</v>
      </c>
      <c r="BR4" s="6" t="e">
        <f>MDETERM(BR5:BZ8)</f>
        <v>#VALUE!</v>
      </c>
      <c r="BS4" s="6" t="e">
        <f>MDETERM(BS5:BZ8)</f>
        <v>#VALUE!</v>
      </c>
      <c r="BT4" s="6" t="e">
        <f>MDETERM(BT5:BZ8)</f>
        <v>#VALUE!</v>
      </c>
      <c r="BU4" s="6" t="e">
        <f>MDETERM(BU5:BZ8)</f>
        <v>#VALUE!</v>
      </c>
      <c r="BV4" s="6" t="e">
        <f>MDETERM(BV5:BZ8)</f>
        <v>#VALUE!</v>
      </c>
      <c r="BW4" s="6">
        <f>MDETERM(BW5:BZ8)</f>
        <v>1766.2274487483053</v>
      </c>
      <c r="BX4" s="6">
        <f>MDETERM(BX5:BZ7)</f>
        <v>-284.18384782972902</v>
      </c>
      <c r="BY4" s="6">
        <f>MDETERM(BY5:BZ6)</f>
        <v>-30.712299999999999</v>
      </c>
      <c r="BZ4" s="6">
        <f>MDETERM(BZ5)</f>
        <v>4</v>
      </c>
      <c r="CA4" s="6"/>
      <c r="CB4" s="6" t="e">
        <f>MDETERM(CB5:CK8)</f>
        <v>#VALUE!</v>
      </c>
      <c r="CC4" s="6" t="e">
        <f>MDETERM(CC5:CK8)</f>
        <v>#VALUE!</v>
      </c>
      <c r="CD4" s="6" t="e">
        <f>MDETERM(CD5:CK8)</f>
        <v>#VALUE!</v>
      </c>
      <c r="CE4" s="6" t="e">
        <f>MDETERM(CE5:CK8)</f>
        <v>#VALUE!</v>
      </c>
      <c r="CF4" s="6" t="e">
        <f>MDETERM(CF5:CK8)</f>
        <v>#VALUE!</v>
      </c>
      <c r="CG4" s="6" t="e">
        <f>MDETERM(CG5:CK8)</f>
        <v>#VALUE!</v>
      </c>
      <c r="CH4" s="6">
        <f>MDETERM(CH5:CK8)</f>
        <v>1766.2274487483053</v>
      </c>
      <c r="CI4" s="6">
        <f>MDETERM(CI5:CK7)</f>
        <v>-284.18384782972902</v>
      </c>
      <c r="CJ4" s="6">
        <f>MDETERM(CJ5:CK6)</f>
        <v>-30.712299999999999</v>
      </c>
      <c r="CK4" s="6">
        <f>MDETERM(CK5)</f>
        <v>4</v>
      </c>
      <c r="CL4" s="6"/>
      <c r="CM4" s="6" t="e">
        <f>MDETERM(CM5:CV8)</f>
        <v>#VALUE!</v>
      </c>
      <c r="CN4" s="6" t="e">
        <f>MDETERM(CN5:CV8)</f>
        <v>#VALUE!</v>
      </c>
      <c r="CO4" s="6" t="e">
        <f>MDETERM(CO5:CV8)</f>
        <v>#VALUE!</v>
      </c>
      <c r="CP4" s="6" t="e">
        <f>MDETERM(CP5:CV8)</f>
        <v>#VALUE!</v>
      </c>
      <c r="CQ4" s="6" t="e">
        <f>MDETERM(CQ5:CV8)</f>
        <v>#VALUE!</v>
      </c>
      <c r="CR4" s="6" t="e">
        <f>MDETERM(CR5:CV8)</f>
        <v>#VALUE!</v>
      </c>
      <c r="CS4" s="6">
        <f>MDETERM(CS5:CV8)</f>
        <v>1766.2274487483053</v>
      </c>
      <c r="CT4" s="6">
        <f>MDETERM(CT5:CV7)</f>
        <v>-284.18384782972902</v>
      </c>
      <c r="CU4" s="6">
        <f>MDETERM(CU5:CV6)</f>
        <v>-30.712299999999999</v>
      </c>
      <c r="CV4" s="6">
        <f>MDETERM(CV5)</f>
        <v>4</v>
      </c>
      <c r="CW4" s="6"/>
      <c r="CX4" s="6" t="e">
        <f>MDETERM(CX5:DG8)</f>
        <v>#VALUE!</v>
      </c>
      <c r="CY4" s="6" t="e">
        <f>MDETERM(CY5:DG8)</f>
        <v>#VALUE!</v>
      </c>
      <c r="CZ4" s="6" t="e">
        <f>MDETERM(CZ5:DG8)</f>
        <v>#VALUE!</v>
      </c>
      <c r="DA4" s="6" t="e">
        <f>MDETERM(DA5:DG8)</f>
        <v>#VALUE!</v>
      </c>
      <c r="DB4" s="6" t="e">
        <f>MDETERM(DB5:DG8)</f>
        <v>#VALUE!</v>
      </c>
      <c r="DC4" s="6" t="e">
        <f>MDETERM(DC5:DG8)</f>
        <v>#VALUE!</v>
      </c>
      <c r="DD4" s="6">
        <f>MDETERM(DD5:DG8)</f>
        <v>1766.2274487483053</v>
      </c>
      <c r="DE4" s="6">
        <f>MDETERM(DE5:DG7)</f>
        <v>-284.18384782972902</v>
      </c>
      <c r="DF4" s="6">
        <f>MDETERM(DF5:DG6)</f>
        <v>-30.712299999999999</v>
      </c>
      <c r="DG4" s="6">
        <f>MDETERM(DG5)</f>
        <v>4</v>
      </c>
      <c r="DH4" s="6"/>
      <c r="DI4" s="6" t="e">
        <f>MDETERM(DI5:DR8)</f>
        <v>#VALUE!</v>
      </c>
      <c r="DJ4" s="6" t="e">
        <f>MDETERM(DJ5:DR8)</f>
        <v>#VALUE!</v>
      </c>
      <c r="DK4" s="6" t="e">
        <f>MDETERM(DK5:DR8)</f>
        <v>#VALUE!</v>
      </c>
      <c r="DL4" s="6" t="e">
        <f>MDETERM(DL5:DR8)</f>
        <v>#VALUE!</v>
      </c>
      <c r="DM4" s="6" t="e">
        <f>MDETERM(DM5:DR8)</f>
        <v>#VALUE!</v>
      </c>
      <c r="DN4" s="6" t="e">
        <f>MDETERM(DN5:DR8)</f>
        <v>#VALUE!</v>
      </c>
      <c r="DO4" s="6">
        <f>MDETERM(DO5:DR8)</f>
        <v>1766.2274487483053</v>
      </c>
      <c r="DP4" s="6">
        <f>MDETERM(DP5:DR7)</f>
        <v>-284.18384782972902</v>
      </c>
      <c r="DQ4" s="6">
        <f>MDETERM(DQ5:DR6)</f>
        <v>-30.712299999999999</v>
      </c>
      <c r="DR4" s="6">
        <f>MDETERM(DR5)</f>
        <v>4</v>
      </c>
      <c r="DS4" s="6"/>
      <c r="DT4" s="6" t="e">
        <f>MDETERM(DT5:EC8)</f>
        <v>#VALUE!</v>
      </c>
      <c r="DU4" s="6" t="e">
        <f>MDETERM(DU5:EC8)</f>
        <v>#VALUE!</v>
      </c>
      <c r="DV4" s="6" t="e">
        <f>MDETERM(DV5:EC8)</f>
        <v>#VALUE!</v>
      </c>
      <c r="DW4" s="6" t="e">
        <f>MDETERM(DW5:EC8)</f>
        <v>#VALUE!</v>
      </c>
      <c r="DX4" s="6" t="e">
        <f>MDETERM(DX5:EC8)</f>
        <v>#VALUE!</v>
      </c>
      <c r="DY4" s="6" t="e">
        <f>MDETERM(DY5:EC8)</f>
        <v>#VALUE!</v>
      </c>
      <c r="DZ4" s="6">
        <f>MDETERM(DZ5:EC8)</f>
        <v>1781.2791285398373</v>
      </c>
      <c r="EA4" s="6">
        <f>MDETERM(EA5:EC7)</f>
        <v>-284.18384782972902</v>
      </c>
      <c r="EB4" s="6">
        <f>MDETERM(EB5:EC6)</f>
        <v>-30.712299999999999</v>
      </c>
      <c r="EC4" s="6">
        <f>MDETERM(EC5)</f>
        <v>4</v>
      </c>
      <c r="ED4" s="6"/>
      <c r="EE4" s="6" t="e">
        <f>MDETERM(EE5:EN8)</f>
        <v>#VALUE!</v>
      </c>
      <c r="EF4" s="6" t="e">
        <f>MDETERM(EF5:EN8)</f>
        <v>#VALUE!</v>
      </c>
      <c r="EG4" s="6" t="e">
        <f>MDETERM(EG5:EN8)</f>
        <v>#VALUE!</v>
      </c>
      <c r="EH4" s="6" t="e">
        <f>MDETERM(EH5:EN8)</f>
        <v>#VALUE!</v>
      </c>
      <c r="EI4" s="6" t="e">
        <f>MDETERM(EI5:EN8)</f>
        <v>#VALUE!</v>
      </c>
      <c r="EJ4" s="6" t="e">
        <f>MDETERM(EJ5:EN8)</f>
        <v>#VALUE!</v>
      </c>
      <c r="EK4" s="6">
        <f>MDETERM(EK5:EN8)</f>
        <v>-1898.3458644598093</v>
      </c>
      <c r="EL4" s="6">
        <f>MDETERM(EL5:EN7)</f>
        <v>-1280.2294130471757</v>
      </c>
      <c r="EM4" s="6">
        <f>MDETERM(EM5:EN6)</f>
        <v>-30.712299999999999</v>
      </c>
      <c r="EN4" s="6">
        <f>MDETERM(EN5)</f>
        <v>4</v>
      </c>
      <c r="EO4" s="6"/>
      <c r="EP4" s="6" t="e">
        <f>MDETERM(EP5:EY8)</f>
        <v>#VALUE!</v>
      </c>
      <c r="EQ4" s="6" t="e">
        <f>MDETERM(EQ5:EY8)</f>
        <v>#VALUE!</v>
      </c>
      <c r="ER4" s="6" t="e">
        <f>MDETERM(ER5:EY8)</f>
        <v>#VALUE!</v>
      </c>
      <c r="ES4" s="6" t="e">
        <f>MDETERM(ES5:EY8)</f>
        <v>#VALUE!</v>
      </c>
      <c r="ET4" s="6" t="e">
        <f>MDETERM(ET5:EY8)</f>
        <v>#VALUE!</v>
      </c>
      <c r="EU4" s="6" t="e">
        <f>MDETERM(EU5:EY8)</f>
        <v>#VALUE!</v>
      </c>
      <c r="EV4" s="6">
        <f>MDETERM(EV5:EY8)</f>
        <v>-6610.875833863809</v>
      </c>
      <c r="EW4" s="6">
        <f>MDETERM(EW5:EY7)</f>
        <v>3089.0258498538583</v>
      </c>
      <c r="EX4" s="10">
        <f>MDETERM(EX5:EY6)</f>
        <v>-183.90250000000074</v>
      </c>
      <c r="EY4" s="6">
        <f>MDETERM(EY5)</f>
        <v>4</v>
      </c>
      <c r="EZ4" s="6"/>
      <c r="FA4" s="6" t="e">
        <f>MDETERM(FA5:FJ8)</f>
        <v>#VALUE!</v>
      </c>
      <c r="FB4" s="6" t="e">
        <f>MDETERM(FB5:FJ8)</f>
        <v>#VALUE!</v>
      </c>
      <c r="FC4" s="6" t="e">
        <f>MDETERM(FC5:FJ8)</f>
        <v>#VALUE!</v>
      </c>
      <c r="FD4" s="6" t="e">
        <f>MDETERM(FD5:FJ8)</f>
        <v>#VALUE!</v>
      </c>
      <c r="FE4" s="6" t="e">
        <f>MDETERM(FE5:FJ8)</f>
        <v>#VALUE!</v>
      </c>
      <c r="FF4" s="6" t="e">
        <f>MDETERM(FF5:FJ8)</f>
        <v>#VALUE!</v>
      </c>
      <c r="FG4" s="6">
        <f>MDETERM(FG5:FJ8)</f>
        <v>271416.1720491515</v>
      </c>
      <c r="FH4" s="6">
        <f>MDETERM(FH5:FJ7)</f>
        <v>-43864.782470561928</v>
      </c>
      <c r="FI4" s="6">
        <f>MDETERM(FI5:FJ6)</f>
        <v>-4523.1210849999979</v>
      </c>
      <c r="FJ4" s="6">
        <f>MDETERM(FJ5)</f>
        <v>631.54999999999995</v>
      </c>
      <c r="GR4" s="6" t="s">
        <v>15</v>
      </c>
      <c r="GS4" s="6" t="e">
        <f t="shared" ref="GS4:HB4" si="3">SUM(GS6:GS9)</f>
        <v>#VALUE!</v>
      </c>
      <c r="GT4" s="6" t="e">
        <f t="shared" si="3"/>
        <v>#VALUE!</v>
      </c>
      <c r="GU4" s="6" t="e">
        <f t="shared" si="3"/>
        <v>#VALUE!</v>
      </c>
      <c r="GV4" s="6" t="e">
        <f t="shared" si="3"/>
        <v>#VALUE!</v>
      </c>
      <c r="GW4" s="6" t="e">
        <f t="shared" si="3"/>
        <v>#VALUE!</v>
      </c>
      <c r="GX4" s="6" t="e">
        <f t="shared" si="3"/>
        <v>#VALUE!</v>
      </c>
      <c r="GY4" s="6">
        <f t="shared" si="3"/>
        <v>469.40567500093272</v>
      </c>
      <c r="GZ4" s="6">
        <f t="shared" si="3"/>
        <v>463.08420707870761</v>
      </c>
      <c r="HA4" s="6">
        <f t="shared" si="3"/>
        <v>275.29792221886851</v>
      </c>
      <c r="HB4" s="6">
        <f t="shared" si="3"/>
        <v>469.40567500000066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4o. GRADO'!C5</f>
        <v>CÓDIGO</v>
      </c>
      <c r="D5" s="4" t="str">
        <f>'MODELO DE 4o. GRADO'!D5</f>
        <v>AÑO</v>
      </c>
      <c r="E5" s="4" t="str">
        <f>'MODELO DE 4o.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4">H5+1</f>
        <v>4</v>
      </c>
      <c r="J5" s="13">
        <f t="shared" si="4"/>
        <v>5</v>
      </c>
      <c r="K5" s="13">
        <f t="shared" si="4"/>
        <v>6</v>
      </c>
      <c r="L5" s="13">
        <f t="shared" si="4"/>
        <v>7</v>
      </c>
      <c r="M5" s="13">
        <f t="shared" si="4"/>
        <v>8</v>
      </c>
      <c r="N5" s="13">
        <f t="shared" si="4"/>
        <v>9</v>
      </c>
      <c r="O5" s="4"/>
      <c r="P5" s="14">
        <f t="shared" ref="P5:AH5" si="5">SUM(P6:P9)</f>
        <v>17734391016.536427</v>
      </c>
      <c r="Q5" s="14">
        <f t="shared" si="5"/>
        <v>4780732310.0686588</v>
      </c>
      <c r="R5" s="14">
        <f t="shared" si="5"/>
        <v>1288855147.5176609</v>
      </c>
      <c r="S5" s="14">
        <f t="shared" si="5"/>
        <v>347507693.84483564</v>
      </c>
      <c r="T5" s="14">
        <f t="shared" si="5"/>
        <v>93714329.805876106</v>
      </c>
      <c r="U5" s="14">
        <f t="shared" si="5"/>
        <v>25280052.680296276</v>
      </c>
      <c r="V5" s="14">
        <f t="shared" si="5"/>
        <v>6822743.5738534955</v>
      </c>
      <c r="W5" s="14">
        <f t="shared" si="5"/>
        <v>1842787.193235216</v>
      </c>
      <c r="X5" s="14">
        <f t="shared" si="5"/>
        <v>498342.11608839879</v>
      </c>
      <c r="Y5" s="14">
        <f t="shared" si="5"/>
        <v>135032.07243754712</v>
      </c>
      <c r="Z5" s="14">
        <f t="shared" si="5"/>
        <v>36703.957321374684</v>
      </c>
      <c r="AA5" s="14">
        <f t="shared" si="5"/>
        <v>10026.838347670378</v>
      </c>
      <c r="AB5" s="14">
        <f t="shared" si="5"/>
        <v>2761.0555679024505</v>
      </c>
      <c r="AC5" s="14">
        <f t="shared" si="5"/>
        <v>770.03857183089997</v>
      </c>
      <c r="AD5" s="14">
        <f t="shared" si="5"/>
        <v>219.23520803</v>
      </c>
      <c r="AE5" s="14">
        <f t="shared" si="5"/>
        <v>64.616244999999992</v>
      </c>
      <c r="AF5" s="14">
        <f t="shared" si="5"/>
        <v>20.245100000000001</v>
      </c>
      <c r="AG5" s="14">
        <f t="shared" si="5"/>
        <v>7.09</v>
      </c>
      <c r="AH5" s="14">
        <f t="shared" si="5"/>
        <v>4</v>
      </c>
      <c r="AI5" s="4"/>
      <c r="AJ5" s="4">
        <f t="shared" ref="AJ5:AS5" si="6">SUM(AJ6:AJ9)</f>
        <v>23785370.147264965</v>
      </c>
      <c r="AK5" s="4">
        <f t="shared" si="6"/>
        <v>6457752.6576875681</v>
      </c>
      <c r="AL5" s="4">
        <f t="shared" si="6"/>
        <v>1760899.8285018785</v>
      </c>
      <c r="AM5" s="4">
        <f t="shared" si="6"/>
        <v>483494.8958944144</v>
      </c>
      <c r="AN5" s="4">
        <f t="shared" si="6"/>
        <v>134237.24794629414</v>
      </c>
      <c r="AO5" s="4">
        <f t="shared" si="6"/>
        <v>37952.366247514801</v>
      </c>
      <c r="AP5" s="4">
        <f t="shared" si="6"/>
        <v>11065.940721720001</v>
      </c>
      <c r="AQ5" s="4">
        <f t="shared" si="6"/>
        <v>3410.1762840000001</v>
      </c>
      <c r="AR5" s="4">
        <f t="shared" si="6"/>
        <v>1165.3980000000001</v>
      </c>
      <c r="AS5" s="4">
        <f t="shared" si="6"/>
        <v>631.54999999999995</v>
      </c>
      <c r="AU5" s="15">
        <f>$Y$5</f>
        <v>135032.07243754712</v>
      </c>
      <c r="AV5" s="15">
        <f>$Z$5</f>
        <v>36703.957321374684</v>
      </c>
      <c r="AW5" s="15">
        <f>$AA$5</f>
        <v>10026.838347670378</v>
      </c>
      <c r="AX5" s="15">
        <f>$AB$5</f>
        <v>2761.0555679024505</v>
      </c>
      <c r="AY5" s="15">
        <f>$AC$5</f>
        <v>770.03857183089997</v>
      </c>
      <c r="AZ5" s="15">
        <f>$AD$5</f>
        <v>219.23520803</v>
      </c>
      <c r="BA5" s="15">
        <f>$AE$5</f>
        <v>64.616244999999992</v>
      </c>
      <c r="BB5" s="3">
        <f>$AF$5</f>
        <v>20.245100000000001</v>
      </c>
      <c r="BC5" s="3">
        <f>$AG$5</f>
        <v>7.09</v>
      </c>
      <c r="BD5" s="3">
        <f>$AH$5</f>
        <v>4</v>
      </c>
      <c r="BF5" s="16">
        <f>$AS$5</f>
        <v>631.54999999999995</v>
      </c>
      <c r="BG5" s="15">
        <f>$Z$5</f>
        <v>36703.957321374684</v>
      </c>
      <c r="BH5" s="15">
        <f>$AA$5</f>
        <v>10026.838347670378</v>
      </c>
      <c r="BI5" s="15">
        <f>$AB$5</f>
        <v>2761.0555679024505</v>
      </c>
      <c r="BJ5" s="15">
        <f>$AC$5</f>
        <v>770.03857183089997</v>
      </c>
      <c r="BK5" s="15">
        <f>$AD$5</f>
        <v>219.23520803</v>
      </c>
      <c r="BL5" s="15">
        <f>$AE$5</f>
        <v>64.616244999999992</v>
      </c>
      <c r="BM5" s="3">
        <f>$AF$5</f>
        <v>20.245100000000001</v>
      </c>
      <c r="BN5" s="3">
        <f>$AG$5</f>
        <v>7.09</v>
      </c>
      <c r="BO5" s="3">
        <f>$AH$5</f>
        <v>4</v>
      </c>
      <c r="BQ5" s="15">
        <f>$Y$5</f>
        <v>135032.07243754712</v>
      </c>
      <c r="BR5" s="16">
        <f>$AS$5</f>
        <v>631.54999999999995</v>
      </c>
      <c r="BS5" s="15">
        <f>$AA$5</f>
        <v>10026.838347670378</v>
      </c>
      <c r="BT5" s="15">
        <f>$AB$5</f>
        <v>2761.0555679024505</v>
      </c>
      <c r="BU5" s="15">
        <f>$AC$5</f>
        <v>770.03857183089997</v>
      </c>
      <c r="BV5" s="15">
        <f>$AD$5</f>
        <v>219.23520803</v>
      </c>
      <c r="BW5" s="15">
        <f>$AE$5</f>
        <v>64.616244999999992</v>
      </c>
      <c r="BX5" s="3">
        <f>$AF$5</f>
        <v>20.245100000000001</v>
      </c>
      <c r="BY5" s="3">
        <f>$AG$5</f>
        <v>7.09</v>
      </c>
      <c r="BZ5" s="3">
        <f>$AH$5</f>
        <v>4</v>
      </c>
      <c r="CB5" s="15">
        <f>$Y$5</f>
        <v>135032.07243754712</v>
      </c>
      <c r="CC5" s="15">
        <f>$Z$5</f>
        <v>36703.957321374684</v>
      </c>
      <c r="CD5" s="16">
        <f>$AS$5</f>
        <v>631.54999999999995</v>
      </c>
      <c r="CE5" s="15">
        <f>$AB$5</f>
        <v>2761.0555679024505</v>
      </c>
      <c r="CF5" s="15">
        <f>$AC$5</f>
        <v>770.03857183089997</v>
      </c>
      <c r="CG5" s="15">
        <f>$AD$5</f>
        <v>219.23520803</v>
      </c>
      <c r="CH5" s="15">
        <f>$AE$5</f>
        <v>64.616244999999992</v>
      </c>
      <c r="CI5" s="3">
        <f>$AF$5</f>
        <v>20.245100000000001</v>
      </c>
      <c r="CJ5" s="3">
        <f>$AG$5</f>
        <v>7.09</v>
      </c>
      <c r="CK5" s="3">
        <f>$AH$5</f>
        <v>4</v>
      </c>
      <c r="CM5" s="15">
        <f>$Y$5</f>
        <v>135032.07243754712</v>
      </c>
      <c r="CN5" s="15">
        <f>$Z$5</f>
        <v>36703.957321374684</v>
      </c>
      <c r="CO5" s="15">
        <f>$AA$5</f>
        <v>10026.838347670378</v>
      </c>
      <c r="CP5" s="16">
        <f>$AS$5</f>
        <v>631.54999999999995</v>
      </c>
      <c r="CQ5" s="15">
        <f>$AC$5</f>
        <v>770.03857183089997</v>
      </c>
      <c r="CR5" s="15">
        <f>$AD$5</f>
        <v>219.23520803</v>
      </c>
      <c r="CS5" s="15">
        <f>$AE$5</f>
        <v>64.616244999999992</v>
      </c>
      <c r="CT5" s="3">
        <f>$AF$5</f>
        <v>20.245100000000001</v>
      </c>
      <c r="CU5" s="3">
        <f>$AG$5</f>
        <v>7.09</v>
      </c>
      <c r="CV5" s="3">
        <f>$AH$5</f>
        <v>4</v>
      </c>
      <c r="CX5" s="15">
        <f>$Y$5</f>
        <v>135032.07243754712</v>
      </c>
      <c r="CY5" s="15">
        <f>$Z$5</f>
        <v>36703.957321374684</v>
      </c>
      <c r="CZ5" s="15">
        <f>$AA$5</f>
        <v>10026.838347670378</v>
      </c>
      <c r="DA5" s="15">
        <f>$AB$5</f>
        <v>2761.0555679024505</v>
      </c>
      <c r="DB5" s="16">
        <f>$AS$5</f>
        <v>631.54999999999995</v>
      </c>
      <c r="DC5" s="15">
        <f>$AD$5</f>
        <v>219.23520803</v>
      </c>
      <c r="DD5" s="15">
        <f>$AE$5</f>
        <v>64.616244999999992</v>
      </c>
      <c r="DE5" s="3">
        <f>$AF$5</f>
        <v>20.245100000000001</v>
      </c>
      <c r="DF5" s="3">
        <f>$AG$5</f>
        <v>7.09</v>
      </c>
      <c r="DG5" s="3">
        <f>$AH$5</f>
        <v>4</v>
      </c>
      <c r="DI5" s="15">
        <f>$Y$5</f>
        <v>135032.07243754712</v>
      </c>
      <c r="DJ5" s="15">
        <f>$Z$5</f>
        <v>36703.957321374684</v>
      </c>
      <c r="DK5" s="15">
        <f>$AA$5</f>
        <v>10026.838347670378</v>
      </c>
      <c r="DL5" s="15">
        <f>$AB$5</f>
        <v>2761.0555679024505</v>
      </c>
      <c r="DM5" s="15">
        <f>$AC$5</f>
        <v>770.03857183089997</v>
      </c>
      <c r="DN5" s="16">
        <f>$AS$5</f>
        <v>631.54999999999995</v>
      </c>
      <c r="DO5" s="15">
        <f>$AE$5</f>
        <v>64.616244999999992</v>
      </c>
      <c r="DP5" s="3">
        <f>$AF$5</f>
        <v>20.245100000000001</v>
      </c>
      <c r="DQ5" s="3">
        <f>$AG$5</f>
        <v>7.09</v>
      </c>
      <c r="DR5" s="3">
        <f>$AH$5</f>
        <v>4</v>
      </c>
      <c r="DT5" s="15">
        <f>$Y$5</f>
        <v>135032.07243754712</v>
      </c>
      <c r="DU5" s="15">
        <f>$Z$5</f>
        <v>36703.957321374684</v>
      </c>
      <c r="DV5" s="15">
        <f>$AA$5</f>
        <v>10026.838347670378</v>
      </c>
      <c r="DW5" s="15">
        <f>$AB$5</f>
        <v>2761.0555679024505</v>
      </c>
      <c r="DX5" s="15">
        <f>$AC$5</f>
        <v>770.03857183089997</v>
      </c>
      <c r="DY5" s="15">
        <f>$AD$5</f>
        <v>219.23520803</v>
      </c>
      <c r="DZ5" s="16">
        <f>$AS$5</f>
        <v>631.54999999999995</v>
      </c>
      <c r="EA5" s="3">
        <f>$AF$5</f>
        <v>20.245100000000001</v>
      </c>
      <c r="EB5" s="3">
        <f>$AG$5</f>
        <v>7.09</v>
      </c>
      <c r="EC5" s="3">
        <f>$AH$5</f>
        <v>4</v>
      </c>
      <c r="EE5" s="15">
        <f>$Y$5</f>
        <v>135032.07243754712</v>
      </c>
      <c r="EF5" s="15">
        <f>$Z$5</f>
        <v>36703.957321374684</v>
      </c>
      <c r="EG5" s="15">
        <f>$AA$5</f>
        <v>10026.838347670378</v>
      </c>
      <c r="EH5" s="15">
        <f>$AB$5</f>
        <v>2761.0555679024505</v>
      </c>
      <c r="EI5" s="15">
        <f>$AC$5</f>
        <v>770.03857183089997</v>
      </c>
      <c r="EJ5" s="15">
        <f>$AD$5</f>
        <v>219.23520803</v>
      </c>
      <c r="EK5" s="15">
        <f>$AE$5</f>
        <v>64.616244999999992</v>
      </c>
      <c r="EL5" s="16">
        <f>$AS$5</f>
        <v>631.54999999999995</v>
      </c>
      <c r="EM5" s="3">
        <f>$AG$5</f>
        <v>7.09</v>
      </c>
      <c r="EN5" s="3">
        <f>$AH$5</f>
        <v>4</v>
      </c>
      <c r="EP5" s="15">
        <f>$Y$5</f>
        <v>135032.07243754712</v>
      </c>
      <c r="EQ5" s="15">
        <f>$Z$5</f>
        <v>36703.957321374684</v>
      </c>
      <c r="ER5" s="15">
        <f>$AA$5</f>
        <v>10026.838347670378</v>
      </c>
      <c r="ES5" s="15">
        <f>$AB$5</f>
        <v>2761.0555679024505</v>
      </c>
      <c r="ET5" s="15">
        <f>$AC$5</f>
        <v>770.03857183089997</v>
      </c>
      <c r="EU5" s="15">
        <f>$AD$5</f>
        <v>219.23520803</v>
      </c>
      <c r="EV5" s="15">
        <f>$AE$5</f>
        <v>64.616244999999992</v>
      </c>
      <c r="EW5" s="3">
        <f>$AF$5</f>
        <v>20.245100000000001</v>
      </c>
      <c r="EX5" s="16">
        <f>$AS$5</f>
        <v>631.54999999999995</v>
      </c>
      <c r="EY5" s="3">
        <f>$AH$5</f>
        <v>4</v>
      </c>
      <c r="FA5" s="15">
        <f>$Y$5</f>
        <v>135032.07243754712</v>
      </c>
      <c r="FB5" s="15">
        <f>$Z$5</f>
        <v>36703.957321374684</v>
      </c>
      <c r="FC5" s="15">
        <f>$AA$5</f>
        <v>10026.838347670378</v>
      </c>
      <c r="FD5" s="15">
        <f>$AB$5</f>
        <v>2761.0555679024505</v>
      </c>
      <c r="FE5" s="15">
        <f>$AC$5</f>
        <v>770.03857183089997</v>
      </c>
      <c r="FF5" s="15">
        <f>$AD$5</f>
        <v>219.23520803</v>
      </c>
      <c r="FG5" s="15">
        <f>$AE$5</f>
        <v>64.616244999999992</v>
      </c>
      <c r="FH5" s="3">
        <f>$AF$5</f>
        <v>20.245100000000001</v>
      </c>
      <c r="FI5" s="3">
        <f>$AG$5</f>
        <v>7.09</v>
      </c>
      <c r="FJ5" s="16">
        <f>$AS$5</f>
        <v>631.54999999999995</v>
      </c>
      <c r="GR5" s="6" t="s">
        <v>23</v>
      </c>
      <c r="GS5" s="6" t="e">
        <f>AVERAGE($N$6:$N$9)</f>
        <v>#VALUE!</v>
      </c>
      <c r="GT5" s="6" t="e">
        <f>AVERAGE($M$6:$M$9)</f>
        <v>#VALUE!</v>
      </c>
      <c r="GU5" s="6" t="e">
        <f>AVERAGE($L$6:$L$9)</f>
        <v>#VALUE!</v>
      </c>
      <c r="GV5" s="6" t="e">
        <f>AVERAGE($K$6:$K$9)</f>
        <v>#VALUE!</v>
      </c>
      <c r="GW5" s="6" t="e">
        <f>AVERAGE($J$6:$J$9)</f>
        <v>#VALUE!</v>
      </c>
      <c r="GX5" s="6" t="e">
        <f>AVERAGE($I$6:$I$9)</f>
        <v>#VALUE!</v>
      </c>
      <c r="GY5" s="6">
        <f>AVERAGE($H$6:$H$9)</f>
        <v>157.8875000000086</v>
      </c>
      <c r="GZ5" s="6">
        <f>AVERAGE($G$6:$G$9)</f>
        <v>157.8874999999999</v>
      </c>
      <c r="HA5" s="6">
        <f>AVERAGE($F$6:$F$9)</f>
        <v>157.88749999999999</v>
      </c>
      <c r="HB5" s="6">
        <f>AVERAGE(AS6:AS9)</f>
        <v>157.88749999999999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7">HF5+1</f>
        <v>3</v>
      </c>
      <c r="HH5" s="18">
        <f t="shared" si="7"/>
        <v>4</v>
      </c>
      <c r="HI5" s="18">
        <f t="shared" si="7"/>
        <v>5</v>
      </c>
      <c r="HJ5" s="18">
        <f t="shared" si="7"/>
        <v>6</v>
      </c>
      <c r="HK5" s="18">
        <f t="shared" si="7"/>
        <v>7</v>
      </c>
      <c r="HL5" s="18">
        <f t="shared" si="7"/>
        <v>8</v>
      </c>
      <c r="HM5" s="18">
        <f t="shared" si="7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8">HQ5+1</f>
        <v>3</v>
      </c>
      <c r="HS5" s="19">
        <f t="shared" si="8"/>
        <v>4</v>
      </c>
      <c r="HT5" s="19">
        <f t="shared" si="8"/>
        <v>5</v>
      </c>
      <c r="HU5" s="19">
        <f t="shared" si="8"/>
        <v>6</v>
      </c>
      <c r="HV5" s="19">
        <f t="shared" si="8"/>
        <v>7</v>
      </c>
      <c r="HW5" s="19">
        <f t="shared" si="8"/>
        <v>8</v>
      </c>
      <c r="HX5" s="19">
        <f t="shared" si="8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9">IB5+1</f>
        <v>3</v>
      </c>
      <c r="ID5" s="19">
        <f t="shared" si="9"/>
        <v>4</v>
      </c>
      <c r="IE5" s="19">
        <f t="shared" si="9"/>
        <v>5</v>
      </c>
      <c r="IF5" s="19">
        <f t="shared" si="9"/>
        <v>6</v>
      </c>
      <c r="IG5" s="19">
        <f t="shared" si="9"/>
        <v>7</v>
      </c>
      <c r="IH5" s="19">
        <f t="shared" si="9"/>
        <v>8</v>
      </c>
      <c r="II5" s="19">
        <f t="shared" si="9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0">IM5+1</f>
        <v>3</v>
      </c>
      <c r="IO5" s="19">
        <f t="shared" si="10"/>
        <v>4</v>
      </c>
      <c r="IP5" s="19">
        <f t="shared" si="10"/>
        <v>5</v>
      </c>
      <c r="IQ5" s="19">
        <f t="shared" si="10"/>
        <v>6</v>
      </c>
      <c r="IR5" s="19">
        <f t="shared" si="10"/>
        <v>7</v>
      </c>
      <c r="IS5" s="19">
        <f t="shared" si="10"/>
        <v>8</v>
      </c>
      <c r="IT5" s="19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</row>
    <row r="6" spans="1:265">
      <c r="A6" s="15"/>
      <c r="B6" s="3">
        <v>1</v>
      </c>
      <c r="C6" s="3">
        <f>'MODELO DE 4o. GRADO'!C6</f>
        <v>0</v>
      </c>
      <c r="D6" s="4">
        <f>'MODELO DE 4o. GRADO'!D6</f>
        <v>0</v>
      </c>
      <c r="E6" s="20">
        <f>'MODELO DE 4o. GRADO'!E6</f>
        <v>153.66999999999999</v>
      </c>
      <c r="F6" s="20">
        <f t="shared" ref="F6:F40" si="12">$FQ$44*C6+$FQ$50</f>
        <v>147.27392884935347</v>
      </c>
      <c r="G6" s="20">
        <f t="shared" ref="G6:G40" si="13">$FW$46*POWER(C6,2)+$FW$58*C6+$FW$71</f>
        <v>154.35353840674244</v>
      </c>
      <c r="H6" s="20">
        <f t="shared" ref="H6:H40" si="14">$FZ$44*POWER(C6,3)+$FZ$46*POWER(C6,2)+$FZ$48*C6+$FZ$50</f>
        <v>153.66999999999967</v>
      </c>
      <c r="I6" s="20" t="e">
        <f t="shared" ref="I6:I40" si="15">$GC$44*POWER(C6,4)+$GC$45*POWER(C6,3)+$GC$46*POWER(C6,2)+$GC$47*C6+$GC$48</f>
        <v>#VALUE!</v>
      </c>
      <c r="J6" s="20" t="e">
        <f t="shared" ref="J6:J40" si="16">$GF$44*POWER(C6,5)+$GF$45*POWER(C6,4)+$GF$46*POWER(C6,3)+$GF$47*POWER(C6,2)+$GF$48*C6+$GF$49</f>
        <v>#VALUE!</v>
      </c>
      <c r="K6" s="20" t="e">
        <f t="shared" ref="K6:K40" si="17">$GI$44*POWER(C6,6)+$GI$45*POWER(C6,5)+$GI$46*POWER(C6,4)+$GI$47*POWER(C6,3)+$GI$48*POWER(C6,2)+$GI$49*C6+$GI$50</f>
        <v>#VALUE!</v>
      </c>
      <c r="L6" s="20" t="e">
        <f t="shared" ref="L6:L40" si="18">$GL$44*POWER(C6,7)+$GL$45*POWER(C6,6)+$GL$46*POWER(C6,5)+$GL$47*POWER(C6,4)+$GL$48*POWER(C6,3)+$GL$49*POWER(C6,2)+$GL$50*C6+$GL$51</f>
        <v>#VALUE!</v>
      </c>
      <c r="M6" s="20" t="e">
        <f t="shared" ref="M6:M40" si="19">$GO$44*POWER(C6,8)+$GO$45*POWER(C6,7)+$GO$46*POWER(C6,6)+$GO$47*POWER(C6,5)+$GO$48*POWER(C6,4)+$GO$49*POWER(C6,3)+$GO$50*POWER(C6,2)+$GO$51*C6+$GO$52</f>
        <v>#VALUE!</v>
      </c>
      <c r="N6" s="20" t="e">
        <f t="shared" ref="N6:N40" si="20">$GR$44*POWER(C6,9)+$GR$45*POWER(C6,8)+$GR$46*POWER(C6,7)+$GR$47*POWER(C6,6)+$GR$48*POWER(C6,5)+$GR$49*POWER(C6,4)+$GR$50*POWER(C6,3)+$GR$51*POWER(C6,2)+$GR$52*C6+$GR$53</f>
        <v>#VALUE!</v>
      </c>
      <c r="P6" s="21">
        <f t="shared" ref="P6:AE9" si="21">POWER($C6,P$1)</f>
        <v>0</v>
      </c>
      <c r="Q6" s="21">
        <f t="shared" si="21"/>
        <v>0</v>
      </c>
      <c r="R6" s="21">
        <f t="shared" si="21"/>
        <v>0</v>
      </c>
      <c r="S6" s="21">
        <f t="shared" si="21"/>
        <v>0</v>
      </c>
      <c r="T6" s="21">
        <f t="shared" si="21"/>
        <v>0</v>
      </c>
      <c r="U6" s="21">
        <f t="shared" si="21"/>
        <v>0</v>
      </c>
      <c r="V6" s="21">
        <f t="shared" si="21"/>
        <v>0</v>
      </c>
      <c r="W6" s="21">
        <f t="shared" si="21"/>
        <v>0</v>
      </c>
      <c r="X6" s="21">
        <f t="shared" si="21"/>
        <v>0</v>
      </c>
      <c r="Y6" s="21">
        <f t="shared" si="21"/>
        <v>0</v>
      </c>
      <c r="Z6" s="21">
        <f t="shared" si="21"/>
        <v>0</v>
      </c>
      <c r="AA6" s="21">
        <f t="shared" si="21"/>
        <v>0</v>
      </c>
      <c r="AB6" s="21">
        <f t="shared" si="21"/>
        <v>0</v>
      </c>
      <c r="AC6" s="21">
        <f t="shared" si="21"/>
        <v>0</v>
      </c>
      <c r="AD6" s="21">
        <f t="shared" si="21"/>
        <v>0</v>
      </c>
      <c r="AE6" s="21">
        <f t="shared" si="21"/>
        <v>0</v>
      </c>
      <c r="AF6" s="21">
        <f>POWER($C6,AF$1)</f>
        <v>0</v>
      </c>
      <c r="AG6" s="21">
        <f>C6</f>
        <v>0</v>
      </c>
      <c r="AH6" s="21">
        <f>COUNT(C6)</f>
        <v>1</v>
      </c>
      <c r="AI6" s="22"/>
      <c r="AJ6" s="3">
        <f t="shared" ref="AJ6:AR9" si="22">PRODUCT(Y6,$AS6)</f>
        <v>0</v>
      </c>
      <c r="AK6" s="3">
        <f t="shared" si="22"/>
        <v>0</v>
      </c>
      <c r="AL6" s="3">
        <f t="shared" si="22"/>
        <v>0</v>
      </c>
      <c r="AM6" s="3">
        <f t="shared" si="22"/>
        <v>0</v>
      </c>
      <c r="AN6" s="3">
        <f t="shared" si="22"/>
        <v>0</v>
      </c>
      <c r="AO6" s="3">
        <f t="shared" si="22"/>
        <v>0</v>
      </c>
      <c r="AP6" s="3">
        <f t="shared" si="22"/>
        <v>0</v>
      </c>
      <c r="AQ6" s="3">
        <f t="shared" si="22"/>
        <v>0</v>
      </c>
      <c r="AR6" s="3">
        <f t="shared" si="22"/>
        <v>0</v>
      </c>
      <c r="AS6" s="3">
        <f>E6</f>
        <v>153.66999999999999</v>
      </c>
      <c r="AU6" s="15">
        <f>$X$5</f>
        <v>498342.11608839879</v>
      </c>
      <c r="AV6" s="15">
        <f>$Y$5</f>
        <v>135032.07243754712</v>
      </c>
      <c r="AW6" s="15">
        <f>$Z$5</f>
        <v>36703.957321374684</v>
      </c>
      <c r="AX6" s="15">
        <f>$AA$5</f>
        <v>10026.838347670378</v>
      </c>
      <c r="AY6" s="15">
        <f>$AB$5</f>
        <v>2761.0555679024505</v>
      </c>
      <c r="AZ6" s="15">
        <f>$AC$5</f>
        <v>770.03857183089997</v>
      </c>
      <c r="BA6" s="15">
        <f>$AD$5</f>
        <v>219.23520803</v>
      </c>
      <c r="BB6" s="3">
        <f>$AE$5</f>
        <v>64.616244999999992</v>
      </c>
      <c r="BC6" s="3">
        <f>$AF$5</f>
        <v>20.245100000000001</v>
      </c>
      <c r="BD6" s="3">
        <f>$AG$5</f>
        <v>7.09</v>
      </c>
      <c r="BF6" s="16">
        <f>$AR$5</f>
        <v>1165.3980000000001</v>
      </c>
      <c r="BG6" s="15">
        <f>$Y$5</f>
        <v>135032.07243754712</v>
      </c>
      <c r="BH6" s="15">
        <f>$Z$5</f>
        <v>36703.957321374684</v>
      </c>
      <c r="BI6" s="15">
        <f>$AA$5</f>
        <v>10026.838347670378</v>
      </c>
      <c r="BJ6" s="15">
        <f>$AB$5</f>
        <v>2761.0555679024505</v>
      </c>
      <c r="BK6" s="15">
        <f>$AC$5</f>
        <v>770.03857183089997</v>
      </c>
      <c r="BL6" s="15">
        <f>$AD$5</f>
        <v>219.23520803</v>
      </c>
      <c r="BM6" s="3">
        <f>$AE$5</f>
        <v>64.616244999999992</v>
      </c>
      <c r="BN6" s="3">
        <f>$AF$5</f>
        <v>20.245100000000001</v>
      </c>
      <c r="BO6" s="3">
        <f>$AG$5</f>
        <v>7.09</v>
      </c>
      <c r="BQ6" s="15">
        <f>$X$5</f>
        <v>498342.11608839879</v>
      </c>
      <c r="BR6" s="16">
        <f>$AR$5</f>
        <v>1165.3980000000001</v>
      </c>
      <c r="BS6" s="15">
        <f>$Z$5</f>
        <v>36703.957321374684</v>
      </c>
      <c r="BT6" s="15">
        <f>$AA$5</f>
        <v>10026.838347670378</v>
      </c>
      <c r="BU6" s="15">
        <f>$AB$5</f>
        <v>2761.0555679024505</v>
      </c>
      <c r="BV6" s="15">
        <f>$AC$5</f>
        <v>770.03857183089997</v>
      </c>
      <c r="BW6" s="15">
        <f>$AD$5</f>
        <v>219.23520803</v>
      </c>
      <c r="BX6" s="3">
        <f>$AE$5</f>
        <v>64.616244999999992</v>
      </c>
      <c r="BY6" s="3">
        <f>$AF$5</f>
        <v>20.245100000000001</v>
      </c>
      <c r="BZ6" s="3">
        <f>$AG$5</f>
        <v>7.09</v>
      </c>
      <c r="CB6" s="15">
        <f>$X$5</f>
        <v>498342.11608839879</v>
      </c>
      <c r="CC6" s="15">
        <f>$Y$5</f>
        <v>135032.07243754712</v>
      </c>
      <c r="CD6" s="16">
        <f>$AR$5</f>
        <v>1165.3980000000001</v>
      </c>
      <c r="CE6" s="15">
        <f>$AA$5</f>
        <v>10026.838347670378</v>
      </c>
      <c r="CF6" s="15">
        <f>$AB$5</f>
        <v>2761.0555679024505</v>
      </c>
      <c r="CG6" s="15">
        <f>$AC$5</f>
        <v>770.03857183089997</v>
      </c>
      <c r="CH6" s="15">
        <f>$AD$5</f>
        <v>219.23520803</v>
      </c>
      <c r="CI6" s="3">
        <f>$AE$5</f>
        <v>64.616244999999992</v>
      </c>
      <c r="CJ6" s="3">
        <f>$AF$5</f>
        <v>20.245100000000001</v>
      </c>
      <c r="CK6" s="3">
        <f>$AG$5</f>
        <v>7.09</v>
      </c>
      <c r="CM6" s="15">
        <f>$X$5</f>
        <v>498342.11608839879</v>
      </c>
      <c r="CN6" s="15">
        <f>$Y$5</f>
        <v>135032.07243754712</v>
      </c>
      <c r="CO6" s="15">
        <f>$Z$5</f>
        <v>36703.957321374684</v>
      </c>
      <c r="CP6" s="16">
        <f>$AR$5</f>
        <v>1165.3980000000001</v>
      </c>
      <c r="CQ6" s="15">
        <f>$AB$5</f>
        <v>2761.0555679024505</v>
      </c>
      <c r="CR6" s="15">
        <f>$AC$5</f>
        <v>770.03857183089997</v>
      </c>
      <c r="CS6" s="15">
        <f>$AD$5</f>
        <v>219.23520803</v>
      </c>
      <c r="CT6" s="3">
        <f>$AE$5</f>
        <v>64.616244999999992</v>
      </c>
      <c r="CU6" s="3">
        <f>$AF$5</f>
        <v>20.245100000000001</v>
      </c>
      <c r="CV6" s="3">
        <f>$AG$5</f>
        <v>7.09</v>
      </c>
      <c r="CX6" s="15">
        <f>$X$5</f>
        <v>498342.11608839879</v>
      </c>
      <c r="CY6" s="15">
        <f>$Y$5</f>
        <v>135032.07243754712</v>
      </c>
      <c r="CZ6" s="15">
        <f>$Z$5</f>
        <v>36703.957321374684</v>
      </c>
      <c r="DA6" s="15">
        <f>$AA$5</f>
        <v>10026.838347670378</v>
      </c>
      <c r="DB6" s="16">
        <f>$AR$5</f>
        <v>1165.3980000000001</v>
      </c>
      <c r="DC6" s="15">
        <f>$AC$5</f>
        <v>770.03857183089997</v>
      </c>
      <c r="DD6" s="15">
        <f>$AD$5</f>
        <v>219.23520803</v>
      </c>
      <c r="DE6" s="3">
        <f>$AE$5</f>
        <v>64.616244999999992</v>
      </c>
      <c r="DF6" s="3">
        <f>$AF$5</f>
        <v>20.245100000000001</v>
      </c>
      <c r="DG6" s="3">
        <f>$AG$5</f>
        <v>7.09</v>
      </c>
      <c r="DI6" s="15">
        <f>$X$5</f>
        <v>498342.11608839879</v>
      </c>
      <c r="DJ6" s="15">
        <f>$Y$5</f>
        <v>135032.07243754712</v>
      </c>
      <c r="DK6" s="15">
        <f>$Z$5</f>
        <v>36703.957321374684</v>
      </c>
      <c r="DL6" s="15">
        <f>$AA$5</f>
        <v>10026.838347670378</v>
      </c>
      <c r="DM6" s="15">
        <f>$AB$5</f>
        <v>2761.0555679024505</v>
      </c>
      <c r="DN6" s="16">
        <f>$AR$5</f>
        <v>1165.3980000000001</v>
      </c>
      <c r="DO6" s="15">
        <f>$AD$5</f>
        <v>219.23520803</v>
      </c>
      <c r="DP6" s="3">
        <f>$AE$5</f>
        <v>64.616244999999992</v>
      </c>
      <c r="DQ6" s="3">
        <f>$AF$5</f>
        <v>20.245100000000001</v>
      </c>
      <c r="DR6" s="3">
        <f>$AG$5</f>
        <v>7.09</v>
      </c>
      <c r="DT6" s="15">
        <f>$X$5</f>
        <v>498342.11608839879</v>
      </c>
      <c r="DU6" s="15">
        <f>$Y$5</f>
        <v>135032.07243754712</v>
      </c>
      <c r="DV6" s="15">
        <f>$Z$5</f>
        <v>36703.957321374684</v>
      </c>
      <c r="DW6" s="15">
        <f>$AA$5</f>
        <v>10026.838347670378</v>
      </c>
      <c r="DX6" s="15">
        <f>$AB$5</f>
        <v>2761.0555679024505</v>
      </c>
      <c r="DY6" s="15">
        <f>$AC$5</f>
        <v>770.03857183089997</v>
      </c>
      <c r="DZ6" s="16">
        <f>$AR$5</f>
        <v>1165.3980000000001</v>
      </c>
      <c r="EA6" s="3">
        <f>$AE$5</f>
        <v>64.616244999999992</v>
      </c>
      <c r="EB6" s="3">
        <f>$AF$5</f>
        <v>20.245100000000001</v>
      </c>
      <c r="EC6" s="3">
        <f>$AG$5</f>
        <v>7.09</v>
      </c>
      <c r="EE6" s="15">
        <f>$X$5</f>
        <v>498342.11608839879</v>
      </c>
      <c r="EF6" s="15">
        <f>$Y$5</f>
        <v>135032.07243754712</v>
      </c>
      <c r="EG6" s="15">
        <f>$Z$5</f>
        <v>36703.957321374684</v>
      </c>
      <c r="EH6" s="15">
        <f>$AA$5</f>
        <v>10026.838347670378</v>
      </c>
      <c r="EI6" s="15">
        <f>$AB$5</f>
        <v>2761.0555679024505</v>
      </c>
      <c r="EJ6" s="15">
        <f>$AC$5</f>
        <v>770.03857183089997</v>
      </c>
      <c r="EK6" s="15">
        <f>$AD$5</f>
        <v>219.23520803</v>
      </c>
      <c r="EL6" s="16">
        <f>$AR$5</f>
        <v>1165.3980000000001</v>
      </c>
      <c r="EM6" s="3">
        <f>$AF$5</f>
        <v>20.245100000000001</v>
      </c>
      <c r="EN6" s="3">
        <f>$AG$5</f>
        <v>7.09</v>
      </c>
      <c r="EP6" s="15">
        <f>$X$5</f>
        <v>498342.11608839879</v>
      </c>
      <c r="EQ6" s="15">
        <f>$Y$5</f>
        <v>135032.07243754712</v>
      </c>
      <c r="ER6" s="15">
        <f>$Z$5</f>
        <v>36703.957321374684</v>
      </c>
      <c r="ES6" s="15">
        <f>$AA$5</f>
        <v>10026.838347670378</v>
      </c>
      <c r="ET6" s="15">
        <f>$AB$5</f>
        <v>2761.0555679024505</v>
      </c>
      <c r="EU6" s="15">
        <f>$AC$5</f>
        <v>770.03857183089997</v>
      </c>
      <c r="EV6" s="15">
        <f>$AD$5</f>
        <v>219.23520803</v>
      </c>
      <c r="EW6" s="3">
        <f>$AE$5</f>
        <v>64.616244999999992</v>
      </c>
      <c r="EX6" s="16">
        <f>$AR$5</f>
        <v>1165.3980000000001</v>
      </c>
      <c r="EY6" s="3">
        <f>$AG$5</f>
        <v>7.09</v>
      </c>
      <c r="FA6" s="15">
        <f>$X$5</f>
        <v>498342.11608839879</v>
      </c>
      <c r="FB6" s="15">
        <f>$Y$5</f>
        <v>135032.07243754712</v>
      </c>
      <c r="FC6" s="15">
        <f>$Z$5</f>
        <v>36703.957321374684</v>
      </c>
      <c r="FD6" s="15">
        <f>$AA$5</f>
        <v>10026.838347670378</v>
      </c>
      <c r="FE6" s="15">
        <f>$AB$5</f>
        <v>2761.0555679024505</v>
      </c>
      <c r="FF6" s="15">
        <f>$AC$5</f>
        <v>770.03857183089997</v>
      </c>
      <c r="FG6" s="15">
        <f>$AD$5</f>
        <v>219.23520803</v>
      </c>
      <c r="FH6" s="3">
        <f>$AE$5</f>
        <v>64.616244999999992</v>
      </c>
      <c r="FI6" s="3">
        <f>$AF$5</f>
        <v>20.245100000000001</v>
      </c>
      <c r="FJ6" s="16">
        <f>$AR$5</f>
        <v>1165.3980000000001</v>
      </c>
      <c r="GS6" s="3" t="e">
        <f>POWER(N6-$GS$5,2)</f>
        <v>#VALUE!</v>
      </c>
      <c r="GT6" s="3" t="e">
        <f>POWER(M6-$GT$5,2)</f>
        <v>#VALUE!</v>
      </c>
      <c r="GU6" s="3" t="e">
        <f>POWER(L6-$GU$5,2)</f>
        <v>#VALUE!</v>
      </c>
      <c r="GV6" s="3" t="e">
        <f>POWER(K6-$GV$5,2)</f>
        <v>#VALUE!</v>
      </c>
      <c r="GW6" s="3" t="e">
        <f>POWER(J6-$GW$5,2)</f>
        <v>#VALUE!</v>
      </c>
      <c r="GX6" s="3" t="e">
        <f>POWER(I6-$GX$5,2)</f>
        <v>#VALUE!</v>
      </c>
      <c r="GY6" s="3">
        <f>POWER(H6-$GY$5,2)</f>
        <v>17.787306250075286</v>
      </c>
      <c r="GZ6" s="3">
        <f>POWER(G6-$GZ$5,2)</f>
        <v>12.488884542618797</v>
      </c>
      <c r="HA6" s="3">
        <f>POWER(F6-$HA$5,2)</f>
        <v>112.64789256983612</v>
      </c>
      <c r="HB6" s="3">
        <f>POWER(AS6-$HB$5,2)</f>
        <v>17.787306250000011</v>
      </c>
      <c r="HD6" s="17">
        <f>$D$6</f>
        <v>0</v>
      </c>
      <c r="HE6" s="23">
        <f t="shared" ref="HE6:HM9" si="23">1-ABS($E6-F6)/$E6</f>
        <v>0.95837788019361936</v>
      </c>
      <c r="HF6" s="23">
        <f t="shared" si="23"/>
        <v>0.99555190729002108</v>
      </c>
      <c r="HG6" s="23">
        <f t="shared" si="23"/>
        <v>0.999999999999998</v>
      </c>
      <c r="HH6" s="23" t="e">
        <f t="shared" si="23"/>
        <v>#VALUE!</v>
      </c>
      <c r="HI6" s="23" t="e">
        <f t="shared" si="23"/>
        <v>#VALUE!</v>
      </c>
      <c r="HJ6" s="23" t="e">
        <f t="shared" si="23"/>
        <v>#VALUE!</v>
      </c>
      <c r="HK6" s="23" t="e">
        <f t="shared" si="23"/>
        <v>#VALUE!</v>
      </c>
      <c r="HL6" s="23" t="e">
        <f t="shared" si="23"/>
        <v>#VALUE!</v>
      </c>
      <c r="HM6" s="23" t="e">
        <f t="shared" si="23"/>
        <v>#VALUE!</v>
      </c>
      <c r="HO6" s="17">
        <f>$D$6</f>
        <v>0</v>
      </c>
      <c r="HP6" s="24" t="e">
        <f>HE6/MAX(HE6:HM6)</f>
        <v>#VALUE!</v>
      </c>
      <c r="HQ6" s="24" t="e">
        <f>HF6/MAX(HE6:HM6)</f>
        <v>#VALUE!</v>
      </c>
      <c r="HR6" s="24" t="e">
        <f>HG6/MAX(HE6:HM6)</f>
        <v>#VALUE!</v>
      </c>
      <c r="HS6" s="24" t="e">
        <f>HH6/MAX(HE6:HM6)</f>
        <v>#VALUE!</v>
      </c>
      <c r="HT6" s="24" t="e">
        <f>HI6/MAX(HE6:HM6)</f>
        <v>#VALUE!</v>
      </c>
      <c r="HU6" s="24" t="e">
        <f>HJ6/MAX(HE6:HM6)</f>
        <v>#VALUE!</v>
      </c>
      <c r="HV6" s="24" t="e">
        <f>HK6/MAX(HE6:HM6)</f>
        <v>#VALUE!</v>
      </c>
      <c r="HW6" s="24" t="e">
        <f>HL6/MAX(HE6:HM6)</f>
        <v>#VALUE!</v>
      </c>
      <c r="HX6" s="24" t="e">
        <f>HM6/MAX(HE6:HM6)</f>
        <v>#VALUE!</v>
      </c>
      <c r="HZ6" s="17">
        <f>$D$6</f>
        <v>0</v>
      </c>
      <c r="IA6" s="24" t="e">
        <f t="shared" ref="IA6:II8" si="24">IF(OR(ABS(F10-$E$9)&gt;$IA$4*(HP6/SUMIFS($HP6:$HX6,$HP6:$HX6,"&gt;=0",$HP6:$HX6,"&lt;=1")+F$4/SUMIFS($F$4:$N$4,$F$4:$N$4,"&gt;=0",$F$4:$N$4,"&lt;=1")),F10&lt;0),0,F$4/SUMIFS($F$4:$N$4,$F$4:$N$4,"&gt;=0",$F$4:$N$4,"&lt;=1"))</f>
        <v>#VALUE!</v>
      </c>
      <c r="IB6" s="24" t="e">
        <f t="shared" si="24"/>
        <v>#VALUE!</v>
      </c>
      <c r="IC6" s="24" t="e">
        <f t="shared" si="24"/>
        <v>#VALUE!</v>
      </c>
      <c r="ID6" s="24" t="e">
        <f t="shared" si="24"/>
        <v>#VALUE!</v>
      </c>
      <c r="IE6" s="24" t="e">
        <f t="shared" si="24"/>
        <v>#VALUE!</v>
      </c>
      <c r="IF6" s="24" t="e">
        <f t="shared" si="24"/>
        <v>#VALUE!</v>
      </c>
      <c r="IG6" s="24" t="e">
        <f t="shared" si="24"/>
        <v>#VALUE!</v>
      </c>
      <c r="IH6" s="24" t="e">
        <f t="shared" si="24"/>
        <v>#VALUE!</v>
      </c>
      <c r="II6" s="24" t="e">
        <f t="shared" si="24"/>
        <v>#VALUE!</v>
      </c>
      <c r="IK6" s="17">
        <f>$D$6</f>
        <v>0</v>
      </c>
      <c r="IL6" s="24" t="e">
        <f>IF(AND(HP6&gt;75%,HP6&lt;1),HP6*IA6,0)</f>
        <v>#VALUE!</v>
      </c>
      <c r="IM6" s="24" t="e">
        <f t="shared" ref="IM6:IT9" si="25">IF(AND(HQ6&gt;75%,HQ6&lt;1),HQ6*IB6,0)</f>
        <v>#VALUE!</v>
      </c>
      <c r="IN6" s="24" t="e">
        <f t="shared" si="25"/>
        <v>#VALUE!</v>
      </c>
      <c r="IO6" s="24" t="e">
        <f t="shared" si="25"/>
        <v>#VALUE!</v>
      </c>
      <c r="IP6" s="24" t="e">
        <f t="shared" si="25"/>
        <v>#VALUE!</v>
      </c>
      <c r="IQ6" s="24" t="e">
        <f t="shared" si="25"/>
        <v>#VALUE!</v>
      </c>
      <c r="IR6" s="24" t="e">
        <f t="shared" si="25"/>
        <v>#VALUE!</v>
      </c>
      <c r="IS6" s="24" t="e">
        <f t="shared" si="25"/>
        <v>#VALUE!</v>
      </c>
      <c r="IT6" s="24" t="e">
        <f t="shared" si="25"/>
        <v>#VALUE!</v>
      </c>
      <c r="IV6" s="17">
        <f>$D$6</f>
        <v>0</v>
      </c>
      <c r="IW6" s="24">
        <f>IFERROR(IL6/SUM($IL6:$IT6),0)</f>
        <v>0</v>
      </c>
      <c r="IX6" s="24">
        <f t="shared" ref="IX6:JE9" si="26">IFERROR(IM6/SUM($IL6:$IT6),0)</f>
        <v>0</v>
      </c>
      <c r="IY6" s="24">
        <f t="shared" si="26"/>
        <v>0</v>
      </c>
      <c r="IZ6" s="24">
        <f t="shared" si="26"/>
        <v>0</v>
      </c>
      <c r="JA6" s="24">
        <f t="shared" si="26"/>
        <v>0</v>
      </c>
      <c r="JB6" s="24">
        <f t="shared" si="26"/>
        <v>0</v>
      </c>
      <c r="JC6" s="24">
        <f t="shared" si="26"/>
        <v>0</v>
      </c>
      <c r="JD6" s="24">
        <f t="shared" si="26"/>
        <v>0</v>
      </c>
      <c r="JE6" s="24">
        <f t="shared" si="26"/>
        <v>0</v>
      </c>
    </row>
    <row r="7" spans="1:265">
      <c r="A7" s="15"/>
      <c r="B7" s="3">
        <f>B6+1</f>
        <v>2</v>
      </c>
      <c r="C7" s="3">
        <f>'MODELO DE 4o. GRADO'!C7</f>
        <v>1.07</v>
      </c>
      <c r="D7" s="4">
        <f>'MODELO DE 4o. GRADO'!D7</f>
        <v>1.07</v>
      </c>
      <c r="E7" s="20">
        <f>'MODELO DE 4o. GRADO'!E7</f>
        <v>149.66999999999999</v>
      </c>
      <c r="F7" s="20">
        <f t="shared" si="12"/>
        <v>153.68099295721908</v>
      </c>
      <c r="G7" s="20">
        <f t="shared" si="13"/>
        <v>147.88053503799335</v>
      </c>
      <c r="H7" s="20">
        <f t="shared" si="14"/>
        <v>149.67000000000124</v>
      </c>
      <c r="I7" s="20" t="e">
        <f t="shared" si="15"/>
        <v>#VALUE!</v>
      </c>
      <c r="J7" s="20" t="e">
        <f t="shared" si="16"/>
        <v>#VALUE!</v>
      </c>
      <c r="K7" s="20" t="e">
        <f t="shared" si="17"/>
        <v>#VALUE!</v>
      </c>
      <c r="L7" s="20" t="e">
        <f t="shared" si="18"/>
        <v>#VALUE!</v>
      </c>
      <c r="M7" s="20" t="e">
        <f t="shared" si="19"/>
        <v>#VALUE!</v>
      </c>
      <c r="N7" s="20" t="e">
        <f t="shared" si="20"/>
        <v>#VALUE!</v>
      </c>
      <c r="P7" s="21">
        <f t="shared" si="21"/>
        <v>3.3799322757325352</v>
      </c>
      <c r="Q7" s="21">
        <f t="shared" si="21"/>
        <v>3.1588152109649861</v>
      </c>
      <c r="R7" s="21">
        <f t="shared" si="21"/>
        <v>2.9521637485654075</v>
      </c>
      <c r="S7" s="21">
        <f t="shared" si="21"/>
        <v>2.7590315407153345</v>
      </c>
      <c r="T7" s="21">
        <f t="shared" si="21"/>
        <v>2.5785341502012469</v>
      </c>
      <c r="U7" s="21">
        <f t="shared" si="21"/>
        <v>2.4098450001880813</v>
      </c>
      <c r="V7" s="21">
        <f t="shared" si="21"/>
        <v>2.2521915889608235</v>
      </c>
      <c r="W7" s="21">
        <f t="shared" si="21"/>
        <v>2.1048519522998355</v>
      </c>
      <c r="X7" s="21">
        <f t="shared" si="21"/>
        <v>1.9671513572895656</v>
      </c>
      <c r="Y7" s="21">
        <f t="shared" si="21"/>
        <v>1.8384592124201549</v>
      </c>
      <c r="Z7" s="21">
        <f t="shared" si="21"/>
        <v>1.7181861798319202</v>
      </c>
      <c r="AA7" s="21">
        <f t="shared" si="21"/>
        <v>1.6057814764784302</v>
      </c>
      <c r="AB7" s="21">
        <f t="shared" si="21"/>
        <v>1.5007303518490001</v>
      </c>
      <c r="AC7" s="21">
        <f t="shared" si="21"/>
        <v>1.4025517307000002</v>
      </c>
      <c r="AD7" s="21">
        <f t="shared" si="21"/>
        <v>1.31079601</v>
      </c>
      <c r="AE7" s="21">
        <f t="shared" si="21"/>
        <v>1.2250430000000001</v>
      </c>
      <c r="AF7" s="21">
        <f>POWER($C7,AF$1)</f>
        <v>1.1449</v>
      </c>
      <c r="AG7" s="21">
        <f>C7</f>
        <v>1.07</v>
      </c>
      <c r="AH7" s="21">
        <f>COUNT(C7)</f>
        <v>1</v>
      </c>
      <c r="AI7" s="22"/>
      <c r="AJ7" s="3">
        <f t="shared" si="22"/>
        <v>275.16219032292457</v>
      </c>
      <c r="AK7" s="3">
        <f t="shared" si="22"/>
        <v>257.16092553544348</v>
      </c>
      <c r="AL7" s="3">
        <f t="shared" si="22"/>
        <v>240.33731358452661</v>
      </c>
      <c r="AM7" s="3">
        <f t="shared" si="22"/>
        <v>224.61431176123983</v>
      </c>
      <c r="AN7" s="3">
        <f t="shared" si="22"/>
        <v>209.91991753386901</v>
      </c>
      <c r="AO7" s="3">
        <f t="shared" si="22"/>
        <v>196.18683881669998</v>
      </c>
      <c r="AP7" s="3">
        <f t="shared" si="22"/>
        <v>183.35218581000001</v>
      </c>
      <c r="AQ7" s="3">
        <f t="shared" si="22"/>
        <v>171.35718299999999</v>
      </c>
      <c r="AR7" s="3">
        <f t="shared" si="22"/>
        <v>160.14689999999999</v>
      </c>
      <c r="AS7" s="3">
        <f>E7</f>
        <v>149.66999999999999</v>
      </c>
      <c r="AU7" s="15">
        <f>$W$5</f>
        <v>1842787.193235216</v>
      </c>
      <c r="AV7" s="15">
        <f>$X$5</f>
        <v>498342.11608839879</v>
      </c>
      <c r="AW7" s="15">
        <f>$Y$5</f>
        <v>135032.07243754712</v>
      </c>
      <c r="AX7" s="15">
        <f>$Z$5</f>
        <v>36703.957321374684</v>
      </c>
      <c r="AY7" s="15">
        <f>$AA$5</f>
        <v>10026.838347670378</v>
      </c>
      <c r="AZ7" s="15">
        <f>$AB$5</f>
        <v>2761.0555679024505</v>
      </c>
      <c r="BA7" s="15">
        <f>$AC$5</f>
        <v>770.03857183089997</v>
      </c>
      <c r="BB7" s="3">
        <f>$AD$5</f>
        <v>219.23520803</v>
      </c>
      <c r="BC7" s="3">
        <f>$AE$5</f>
        <v>64.616244999999992</v>
      </c>
      <c r="BD7" s="3">
        <f>$AF$5</f>
        <v>20.245100000000001</v>
      </c>
      <c r="BF7" s="16">
        <f>$AQ$5</f>
        <v>3410.1762840000001</v>
      </c>
      <c r="BG7" s="15">
        <f>$X$5</f>
        <v>498342.11608839879</v>
      </c>
      <c r="BH7" s="15">
        <f>$Y$5</f>
        <v>135032.07243754712</v>
      </c>
      <c r="BI7" s="15">
        <f>$Z$5</f>
        <v>36703.957321374684</v>
      </c>
      <c r="BJ7" s="15">
        <f>$AA$5</f>
        <v>10026.838347670378</v>
      </c>
      <c r="BK7" s="15">
        <f>$AB$5</f>
        <v>2761.0555679024505</v>
      </c>
      <c r="BL7" s="15">
        <f>$AC$5</f>
        <v>770.03857183089997</v>
      </c>
      <c r="BM7" s="3">
        <f>$AD$5</f>
        <v>219.23520803</v>
      </c>
      <c r="BN7" s="3">
        <f>$AE$5</f>
        <v>64.616244999999992</v>
      </c>
      <c r="BO7" s="3">
        <f>$AF$5</f>
        <v>20.245100000000001</v>
      </c>
      <c r="BQ7" s="15">
        <f>$W$5</f>
        <v>1842787.193235216</v>
      </c>
      <c r="BR7" s="16">
        <f>$AQ$5</f>
        <v>3410.1762840000001</v>
      </c>
      <c r="BS7" s="15">
        <f>$Y$5</f>
        <v>135032.07243754712</v>
      </c>
      <c r="BT7" s="15">
        <f>$Z$5</f>
        <v>36703.957321374684</v>
      </c>
      <c r="BU7" s="15">
        <f>$AA$5</f>
        <v>10026.838347670378</v>
      </c>
      <c r="BV7" s="15">
        <f>$AB$5</f>
        <v>2761.0555679024505</v>
      </c>
      <c r="BW7" s="15">
        <f>$AC$5</f>
        <v>770.03857183089997</v>
      </c>
      <c r="BX7" s="3">
        <f>$AD$5</f>
        <v>219.23520803</v>
      </c>
      <c r="BY7" s="3">
        <f>$AE$5</f>
        <v>64.616244999999992</v>
      </c>
      <c r="BZ7" s="3">
        <f>$AF$5</f>
        <v>20.245100000000001</v>
      </c>
      <c r="CB7" s="15">
        <f>$W$5</f>
        <v>1842787.193235216</v>
      </c>
      <c r="CC7" s="15">
        <f>$X$5</f>
        <v>498342.11608839879</v>
      </c>
      <c r="CD7" s="16">
        <f>$AQ$5</f>
        <v>3410.1762840000001</v>
      </c>
      <c r="CE7" s="15">
        <f>$Z$5</f>
        <v>36703.957321374684</v>
      </c>
      <c r="CF7" s="15">
        <f>$AA$5</f>
        <v>10026.838347670378</v>
      </c>
      <c r="CG7" s="15">
        <f>$AB$5</f>
        <v>2761.0555679024505</v>
      </c>
      <c r="CH7" s="15">
        <f>$AC$5</f>
        <v>770.03857183089997</v>
      </c>
      <c r="CI7" s="3">
        <f>$AD$5</f>
        <v>219.23520803</v>
      </c>
      <c r="CJ7" s="3">
        <f>$AE$5</f>
        <v>64.616244999999992</v>
      </c>
      <c r="CK7" s="3">
        <f>$AF$5</f>
        <v>20.245100000000001</v>
      </c>
      <c r="CM7" s="15">
        <f>$W$5</f>
        <v>1842787.193235216</v>
      </c>
      <c r="CN7" s="15">
        <f>$X$5</f>
        <v>498342.11608839879</v>
      </c>
      <c r="CO7" s="15">
        <f>$Y$5</f>
        <v>135032.07243754712</v>
      </c>
      <c r="CP7" s="16">
        <f>$AQ$5</f>
        <v>3410.1762840000001</v>
      </c>
      <c r="CQ7" s="15">
        <f>$AA$5</f>
        <v>10026.838347670378</v>
      </c>
      <c r="CR7" s="15">
        <f>$AB$5</f>
        <v>2761.0555679024505</v>
      </c>
      <c r="CS7" s="15">
        <f>$AC$5</f>
        <v>770.03857183089997</v>
      </c>
      <c r="CT7" s="3">
        <f>$AD$5</f>
        <v>219.23520803</v>
      </c>
      <c r="CU7" s="3">
        <f>$AE$5</f>
        <v>64.616244999999992</v>
      </c>
      <c r="CV7" s="3">
        <f>$AF$5</f>
        <v>20.245100000000001</v>
      </c>
      <c r="CX7" s="15">
        <f>$W$5</f>
        <v>1842787.193235216</v>
      </c>
      <c r="CY7" s="15">
        <f>$X$5</f>
        <v>498342.11608839879</v>
      </c>
      <c r="CZ7" s="15">
        <f>$Y$5</f>
        <v>135032.07243754712</v>
      </c>
      <c r="DA7" s="15">
        <f>$Z$5</f>
        <v>36703.957321374684</v>
      </c>
      <c r="DB7" s="16">
        <f>$AQ$5</f>
        <v>3410.1762840000001</v>
      </c>
      <c r="DC7" s="15">
        <f>$AB$5</f>
        <v>2761.0555679024505</v>
      </c>
      <c r="DD7" s="15">
        <f>$AC$5</f>
        <v>770.03857183089997</v>
      </c>
      <c r="DE7" s="3">
        <f>$AD$5</f>
        <v>219.23520803</v>
      </c>
      <c r="DF7" s="3">
        <f>$AE$5</f>
        <v>64.616244999999992</v>
      </c>
      <c r="DG7" s="3">
        <f>$AF$5</f>
        <v>20.245100000000001</v>
      </c>
      <c r="DI7" s="15">
        <f>$W$5</f>
        <v>1842787.193235216</v>
      </c>
      <c r="DJ7" s="15">
        <f>$X$5</f>
        <v>498342.11608839879</v>
      </c>
      <c r="DK7" s="15">
        <f>$Y$5</f>
        <v>135032.07243754712</v>
      </c>
      <c r="DL7" s="15">
        <f>$Z$5</f>
        <v>36703.957321374684</v>
      </c>
      <c r="DM7" s="15">
        <f>$AA$5</f>
        <v>10026.838347670378</v>
      </c>
      <c r="DN7" s="16">
        <f>$AQ$5</f>
        <v>3410.1762840000001</v>
      </c>
      <c r="DO7" s="15">
        <f>$AC$5</f>
        <v>770.03857183089997</v>
      </c>
      <c r="DP7" s="3">
        <f>$AD$5</f>
        <v>219.23520803</v>
      </c>
      <c r="DQ7" s="3">
        <f>$AE$5</f>
        <v>64.616244999999992</v>
      </c>
      <c r="DR7" s="3">
        <f>$AF$5</f>
        <v>20.245100000000001</v>
      </c>
      <c r="DT7" s="15">
        <f>$W$5</f>
        <v>1842787.193235216</v>
      </c>
      <c r="DU7" s="15">
        <f>$X$5</f>
        <v>498342.11608839879</v>
      </c>
      <c r="DV7" s="15">
        <f>$Y$5</f>
        <v>135032.07243754712</v>
      </c>
      <c r="DW7" s="15">
        <f>$Z$5</f>
        <v>36703.957321374684</v>
      </c>
      <c r="DX7" s="15">
        <f>$AA$5</f>
        <v>10026.838347670378</v>
      </c>
      <c r="DY7" s="15">
        <f>$AB$5</f>
        <v>2761.0555679024505</v>
      </c>
      <c r="DZ7" s="16">
        <f>$AQ$5</f>
        <v>3410.1762840000001</v>
      </c>
      <c r="EA7" s="3">
        <f>$AD$5</f>
        <v>219.23520803</v>
      </c>
      <c r="EB7" s="3">
        <f>$AE$5</f>
        <v>64.616244999999992</v>
      </c>
      <c r="EC7" s="3">
        <f>$AF$5</f>
        <v>20.245100000000001</v>
      </c>
      <c r="EE7" s="15">
        <f>$W$5</f>
        <v>1842787.193235216</v>
      </c>
      <c r="EF7" s="15">
        <f>$X$5</f>
        <v>498342.11608839879</v>
      </c>
      <c r="EG7" s="15">
        <f>$Y$5</f>
        <v>135032.07243754712</v>
      </c>
      <c r="EH7" s="15">
        <f>$Z$5</f>
        <v>36703.957321374684</v>
      </c>
      <c r="EI7" s="15">
        <f>$AA$5</f>
        <v>10026.838347670378</v>
      </c>
      <c r="EJ7" s="15">
        <f>$AB$5</f>
        <v>2761.0555679024505</v>
      </c>
      <c r="EK7" s="15">
        <f>$AC$5</f>
        <v>770.03857183089997</v>
      </c>
      <c r="EL7" s="16">
        <f>$AQ$5</f>
        <v>3410.1762840000001</v>
      </c>
      <c r="EM7" s="3">
        <f>$AE$5</f>
        <v>64.616244999999992</v>
      </c>
      <c r="EN7" s="3">
        <f>$AF$5</f>
        <v>20.245100000000001</v>
      </c>
      <c r="EP7" s="15">
        <f>$W$5</f>
        <v>1842787.193235216</v>
      </c>
      <c r="EQ7" s="15">
        <f>$X$5</f>
        <v>498342.11608839879</v>
      </c>
      <c r="ER7" s="15">
        <f>$Y$5</f>
        <v>135032.07243754712</v>
      </c>
      <c r="ES7" s="15">
        <f>$Z$5</f>
        <v>36703.957321374684</v>
      </c>
      <c r="ET7" s="15">
        <f>$AA$5</f>
        <v>10026.838347670378</v>
      </c>
      <c r="EU7" s="15">
        <f>$AB$5</f>
        <v>2761.0555679024505</v>
      </c>
      <c r="EV7" s="15">
        <f>$AC$5</f>
        <v>770.03857183089997</v>
      </c>
      <c r="EW7" s="3">
        <f>$AD$5</f>
        <v>219.23520803</v>
      </c>
      <c r="EX7" s="16">
        <f>$AQ$5</f>
        <v>3410.1762840000001</v>
      </c>
      <c r="EY7" s="3">
        <f>$AF$5</f>
        <v>20.245100000000001</v>
      </c>
      <c r="FA7" s="15">
        <f>$W$5</f>
        <v>1842787.193235216</v>
      </c>
      <c r="FB7" s="15">
        <f>$X$5</f>
        <v>498342.11608839879</v>
      </c>
      <c r="FC7" s="15">
        <f>$Y$5</f>
        <v>135032.07243754712</v>
      </c>
      <c r="FD7" s="15">
        <f>$Z$5</f>
        <v>36703.957321374684</v>
      </c>
      <c r="FE7" s="15">
        <f>$AA$5</f>
        <v>10026.838347670378</v>
      </c>
      <c r="FF7" s="15">
        <f>$AB$5</f>
        <v>2761.0555679024505</v>
      </c>
      <c r="FG7" s="15">
        <f>$AC$5</f>
        <v>770.03857183089997</v>
      </c>
      <c r="FH7" s="3">
        <f>$AD$5</f>
        <v>219.23520803</v>
      </c>
      <c r="FI7" s="3">
        <f>$AE$5</f>
        <v>64.616244999999992</v>
      </c>
      <c r="FJ7" s="16">
        <f>$AQ$5</f>
        <v>3410.1762840000001</v>
      </c>
      <c r="GS7" s="3" t="e">
        <f>POWER(N7-$GS$5,2)</f>
        <v>#VALUE!</v>
      </c>
      <c r="GT7" s="3" t="e">
        <f>POWER(M7-$GT$5,2)</f>
        <v>#VALUE!</v>
      </c>
      <c r="GU7" s="3" t="e">
        <f>POWER(L7-$GU$5,2)</f>
        <v>#VALUE!</v>
      </c>
      <c r="GV7" s="3" t="e">
        <f>POWER(K7-$GV$5,2)</f>
        <v>#VALUE!</v>
      </c>
      <c r="GW7" s="3" t="e">
        <f>POWER(J7-$GW$5,2)</f>
        <v>#VALUE!</v>
      </c>
      <c r="GX7" s="3" t="e">
        <f>POWER(I7-$GX$5,2)</f>
        <v>#VALUE!</v>
      </c>
      <c r="GY7" s="3">
        <f>POWER(H7-$GY$5,2)</f>
        <v>67.527306250121001</v>
      </c>
      <c r="GZ7" s="3">
        <f>POWER(G7-$GZ$5,2)</f>
        <v>100.13934775082673</v>
      </c>
      <c r="HA7" s="3">
        <f>POWER(F7-$HA$5,2)</f>
        <v>17.694701500965422</v>
      </c>
      <c r="HB7" s="3">
        <f>POWER(AS7-$HB$5,2)</f>
        <v>67.527306250000024</v>
      </c>
      <c r="HD7" s="17">
        <f>$D$7</f>
        <v>1.07</v>
      </c>
      <c r="HE7" s="23">
        <f t="shared" si="23"/>
        <v>0.9732010893484393</v>
      </c>
      <c r="HF7" s="23">
        <f t="shared" si="23"/>
        <v>0.9880439302331353</v>
      </c>
      <c r="HG7" s="23">
        <f t="shared" si="23"/>
        <v>0.99999999999999167</v>
      </c>
      <c r="HH7" s="23" t="e">
        <f t="shared" si="23"/>
        <v>#VALUE!</v>
      </c>
      <c r="HI7" s="23" t="e">
        <f t="shared" si="23"/>
        <v>#VALUE!</v>
      </c>
      <c r="HJ7" s="23" t="e">
        <f t="shared" si="23"/>
        <v>#VALUE!</v>
      </c>
      <c r="HK7" s="23" t="e">
        <f t="shared" si="23"/>
        <v>#VALUE!</v>
      </c>
      <c r="HL7" s="23" t="e">
        <f t="shared" si="23"/>
        <v>#VALUE!</v>
      </c>
      <c r="HM7" s="23" t="e">
        <f t="shared" si="23"/>
        <v>#VALUE!</v>
      </c>
      <c r="HO7" s="17">
        <f>$D$7</f>
        <v>1.07</v>
      </c>
      <c r="HP7" s="24" t="e">
        <f>HE7/MAX(HE7:HM7)</f>
        <v>#VALUE!</v>
      </c>
      <c r="HQ7" s="24" t="e">
        <f>HF7/MAX(HE7:HM7)</f>
        <v>#VALUE!</v>
      </c>
      <c r="HR7" s="24" t="e">
        <f>HG7/MAX(HE7:HM7)</f>
        <v>#VALUE!</v>
      </c>
      <c r="HS7" s="24" t="e">
        <f>HH7/MAX(HE7:HM7)</f>
        <v>#VALUE!</v>
      </c>
      <c r="HT7" s="24" t="e">
        <f>HI7/MAX(HE7:HM7)</f>
        <v>#VALUE!</v>
      </c>
      <c r="HU7" s="24" t="e">
        <f>HJ7/MAX(HE7:HM7)</f>
        <v>#VALUE!</v>
      </c>
      <c r="HV7" s="24" t="e">
        <f>HK7/MAX(HE7:HM7)</f>
        <v>#VALUE!</v>
      </c>
      <c r="HW7" s="24" t="e">
        <f>HL7/MAX(HE7:HM7)</f>
        <v>#VALUE!</v>
      </c>
      <c r="HX7" s="24" t="e">
        <f>HM7/MAX(HE7:HM7)</f>
        <v>#VALUE!</v>
      </c>
      <c r="HZ7" s="17">
        <f>$D$7</f>
        <v>1.07</v>
      </c>
      <c r="IA7" s="24" t="e">
        <f t="shared" si="24"/>
        <v>#VALUE!</v>
      </c>
      <c r="IB7" s="24" t="e">
        <f t="shared" si="24"/>
        <v>#VALUE!</v>
      </c>
      <c r="IC7" s="24" t="e">
        <f t="shared" si="24"/>
        <v>#VALUE!</v>
      </c>
      <c r="ID7" s="24" t="e">
        <f t="shared" si="24"/>
        <v>#VALUE!</v>
      </c>
      <c r="IE7" s="24" t="e">
        <f t="shared" si="24"/>
        <v>#VALUE!</v>
      </c>
      <c r="IF7" s="24" t="e">
        <f t="shared" si="24"/>
        <v>#VALUE!</v>
      </c>
      <c r="IG7" s="24" t="e">
        <f t="shared" si="24"/>
        <v>#VALUE!</v>
      </c>
      <c r="IH7" s="24" t="e">
        <f t="shared" si="24"/>
        <v>#VALUE!</v>
      </c>
      <c r="II7" s="24" t="e">
        <f t="shared" si="24"/>
        <v>#VALUE!</v>
      </c>
      <c r="IK7" s="17">
        <f>$D$7</f>
        <v>1.07</v>
      </c>
      <c r="IL7" s="24" t="e">
        <f>IF(AND(HP7&gt;75%,HP7&lt;1),HP7*IA7,0)</f>
        <v>#VALUE!</v>
      </c>
      <c r="IM7" s="24" t="e">
        <f t="shared" si="25"/>
        <v>#VALUE!</v>
      </c>
      <c r="IN7" s="24" t="e">
        <f t="shared" si="25"/>
        <v>#VALUE!</v>
      </c>
      <c r="IO7" s="24" t="e">
        <f t="shared" si="25"/>
        <v>#VALUE!</v>
      </c>
      <c r="IP7" s="24" t="e">
        <f t="shared" si="25"/>
        <v>#VALUE!</v>
      </c>
      <c r="IQ7" s="24" t="e">
        <f t="shared" si="25"/>
        <v>#VALUE!</v>
      </c>
      <c r="IR7" s="24" t="e">
        <f t="shared" si="25"/>
        <v>#VALUE!</v>
      </c>
      <c r="IS7" s="24" t="e">
        <f t="shared" si="25"/>
        <v>#VALUE!</v>
      </c>
      <c r="IT7" s="24" t="e">
        <f t="shared" si="25"/>
        <v>#VALUE!</v>
      </c>
      <c r="IV7" s="17">
        <f>$D$7</f>
        <v>1.07</v>
      </c>
      <c r="IW7" s="24">
        <f>IFERROR(IL7/SUM($IL7:$IT7),0)</f>
        <v>0</v>
      </c>
      <c r="IX7" s="24">
        <f t="shared" si="26"/>
        <v>0</v>
      </c>
      <c r="IY7" s="24">
        <f t="shared" si="26"/>
        <v>0</v>
      </c>
      <c r="IZ7" s="24">
        <f t="shared" si="26"/>
        <v>0</v>
      </c>
      <c r="JA7" s="24">
        <f t="shared" si="26"/>
        <v>0</v>
      </c>
      <c r="JB7" s="24">
        <f t="shared" si="26"/>
        <v>0</v>
      </c>
      <c r="JC7" s="24">
        <f t="shared" si="26"/>
        <v>0</v>
      </c>
      <c r="JD7" s="24">
        <f t="shared" si="26"/>
        <v>0</v>
      </c>
      <c r="JE7" s="24">
        <f t="shared" si="26"/>
        <v>0</v>
      </c>
    </row>
    <row r="8" spans="1:265">
      <c r="A8" s="15"/>
      <c r="B8" s="3">
        <f>B7+1</f>
        <v>3</v>
      </c>
      <c r="C8" s="3">
        <f>'MODELO DE 4o. GRADO'!C8</f>
        <v>2.31</v>
      </c>
      <c r="D8" s="4">
        <f>'MODELO DE 4o. GRADO'!D8</f>
        <v>2.31</v>
      </c>
      <c r="E8" s="20">
        <f>'MODELO DE 4o. GRADO'!E8</f>
        <v>151.72</v>
      </c>
      <c r="F8" s="20">
        <f t="shared" si="12"/>
        <v>161.10600182988574</v>
      </c>
      <c r="G8" s="20">
        <f t="shared" si="13"/>
        <v>153.28304286477325</v>
      </c>
      <c r="H8" s="20">
        <f t="shared" si="14"/>
        <v>151.72000000000597</v>
      </c>
      <c r="I8" s="20" t="e">
        <f t="shared" si="15"/>
        <v>#VALUE!</v>
      </c>
      <c r="J8" s="20" t="e">
        <f t="shared" si="16"/>
        <v>#VALUE!</v>
      </c>
      <c r="K8" s="20" t="e">
        <f t="shared" si="17"/>
        <v>#VALUE!</v>
      </c>
      <c r="L8" s="20" t="e">
        <f t="shared" si="18"/>
        <v>#VALUE!</v>
      </c>
      <c r="M8" s="20" t="e">
        <f t="shared" si="19"/>
        <v>#VALUE!</v>
      </c>
      <c r="N8" s="20" t="e">
        <f t="shared" si="20"/>
        <v>#VALUE!</v>
      </c>
      <c r="P8" s="21">
        <f t="shared" si="21"/>
        <v>3507645.0403961972</v>
      </c>
      <c r="Q8" s="21">
        <f t="shared" si="21"/>
        <v>1518461.0564485702</v>
      </c>
      <c r="R8" s="21">
        <f t="shared" si="21"/>
        <v>657342.44867903471</v>
      </c>
      <c r="S8" s="21">
        <f t="shared" si="21"/>
        <v>284563.83059698477</v>
      </c>
      <c r="T8" s="21">
        <f t="shared" si="21"/>
        <v>123187.80545324013</v>
      </c>
      <c r="U8" s="21">
        <f t="shared" si="21"/>
        <v>53328.054308761966</v>
      </c>
      <c r="V8" s="21">
        <f t="shared" si="21"/>
        <v>23085.737796000853</v>
      </c>
      <c r="W8" s="21">
        <f t="shared" si="21"/>
        <v>9993.8258857146539</v>
      </c>
      <c r="X8" s="21">
        <f t="shared" si="21"/>
        <v>4326.3315522574258</v>
      </c>
      <c r="Y8" s="21">
        <f t="shared" si="21"/>
        <v>1872.8708018430416</v>
      </c>
      <c r="Z8" s="21">
        <f t="shared" si="21"/>
        <v>810.76658088443355</v>
      </c>
      <c r="AA8" s="21">
        <f t="shared" si="21"/>
        <v>350.98120384607518</v>
      </c>
      <c r="AB8" s="21">
        <f t="shared" si="21"/>
        <v>151.93991508488099</v>
      </c>
      <c r="AC8" s="21">
        <f t="shared" si="21"/>
        <v>65.774855015100002</v>
      </c>
      <c r="AD8" s="21">
        <f t="shared" si="21"/>
        <v>28.473963210000001</v>
      </c>
      <c r="AE8" s="21">
        <f t="shared" si="21"/>
        <v>12.326391000000001</v>
      </c>
      <c r="AF8" s="21">
        <f>POWER($C8,AF$1)</f>
        <v>5.3361000000000001</v>
      </c>
      <c r="AG8" s="21">
        <f>C8</f>
        <v>2.31</v>
      </c>
      <c r="AH8" s="21">
        <f>COUNT(C8)</f>
        <v>1</v>
      </c>
      <c r="AI8" s="22"/>
      <c r="AJ8" s="3">
        <f t="shared" si="22"/>
        <v>284151.95805562625</v>
      </c>
      <c r="AK8" s="3">
        <f t="shared" si="22"/>
        <v>123009.50565178625</v>
      </c>
      <c r="AL8" s="3">
        <f t="shared" si="22"/>
        <v>53250.868247526523</v>
      </c>
      <c r="AM8" s="3">
        <f t="shared" si="22"/>
        <v>23052.323916678146</v>
      </c>
      <c r="AN8" s="3">
        <f t="shared" si="22"/>
        <v>9979.3610028909716</v>
      </c>
      <c r="AO8" s="3">
        <f t="shared" si="22"/>
        <v>4320.0696982212003</v>
      </c>
      <c r="AP8" s="3">
        <f t="shared" si="22"/>
        <v>1870.1600425200002</v>
      </c>
      <c r="AQ8" s="3">
        <f t="shared" si="22"/>
        <v>809.59309199999996</v>
      </c>
      <c r="AR8" s="3">
        <f t="shared" si="22"/>
        <v>350.47320000000002</v>
      </c>
      <c r="AS8" s="3">
        <f>E8</f>
        <v>151.72</v>
      </c>
      <c r="AU8" s="15">
        <f>$V$5</f>
        <v>6822743.5738534955</v>
      </c>
      <c r="AV8" s="15">
        <f>$W$5</f>
        <v>1842787.193235216</v>
      </c>
      <c r="AW8" s="15">
        <f>$X$5</f>
        <v>498342.11608839879</v>
      </c>
      <c r="AX8" s="15">
        <f>$Y$5</f>
        <v>135032.07243754712</v>
      </c>
      <c r="AY8" s="15">
        <f>$Z$5</f>
        <v>36703.957321374684</v>
      </c>
      <c r="AZ8" s="15">
        <f>$AA$5</f>
        <v>10026.838347670378</v>
      </c>
      <c r="BA8" s="15">
        <f>$AB$5</f>
        <v>2761.0555679024505</v>
      </c>
      <c r="BB8" s="15">
        <f>$AC$5</f>
        <v>770.03857183089997</v>
      </c>
      <c r="BC8" s="15">
        <f>$AD$5</f>
        <v>219.23520803</v>
      </c>
      <c r="BD8" s="15">
        <f>$AE$5</f>
        <v>64.616244999999992</v>
      </c>
      <c r="BF8" s="16">
        <f>$AP$5</f>
        <v>11065.940721720001</v>
      </c>
      <c r="BG8" s="15">
        <f>$W$5</f>
        <v>1842787.193235216</v>
      </c>
      <c r="BH8" s="15">
        <f>$X$5</f>
        <v>498342.11608839879</v>
      </c>
      <c r="BI8" s="15">
        <f>$Y$5</f>
        <v>135032.07243754712</v>
      </c>
      <c r="BJ8" s="15">
        <f>$Z$5</f>
        <v>36703.957321374684</v>
      </c>
      <c r="BK8" s="15">
        <f>$AA$5</f>
        <v>10026.838347670378</v>
      </c>
      <c r="BL8" s="15">
        <f>$AB$5</f>
        <v>2761.0555679024505</v>
      </c>
      <c r="BM8" s="15">
        <f>$AC$5</f>
        <v>770.03857183089997</v>
      </c>
      <c r="BN8" s="15">
        <f>$AD$5</f>
        <v>219.23520803</v>
      </c>
      <c r="BO8" s="15">
        <f>$AE$5</f>
        <v>64.616244999999992</v>
      </c>
      <c r="BQ8" s="15">
        <f>$V$5</f>
        <v>6822743.5738534955</v>
      </c>
      <c r="BR8" s="16">
        <f>$AP$5</f>
        <v>11065.940721720001</v>
      </c>
      <c r="BS8" s="15">
        <f>$X$5</f>
        <v>498342.11608839879</v>
      </c>
      <c r="BT8" s="15">
        <f>$Y$5</f>
        <v>135032.07243754712</v>
      </c>
      <c r="BU8" s="15">
        <f>$Z$5</f>
        <v>36703.957321374684</v>
      </c>
      <c r="BV8" s="15">
        <f>$AA$5</f>
        <v>10026.838347670378</v>
      </c>
      <c r="BW8" s="15">
        <f>$AB$5</f>
        <v>2761.0555679024505</v>
      </c>
      <c r="BX8" s="15">
        <f>$AC$5</f>
        <v>770.03857183089997</v>
      </c>
      <c r="BY8" s="15">
        <f>$AD$5</f>
        <v>219.23520803</v>
      </c>
      <c r="BZ8" s="15">
        <f>$AE$5</f>
        <v>64.616244999999992</v>
      </c>
      <c r="CB8" s="15">
        <f>$V$5</f>
        <v>6822743.5738534955</v>
      </c>
      <c r="CC8" s="15">
        <f>$W$5</f>
        <v>1842787.193235216</v>
      </c>
      <c r="CD8" s="16">
        <f>$AP$5</f>
        <v>11065.940721720001</v>
      </c>
      <c r="CE8" s="15">
        <f>$Y$5</f>
        <v>135032.07243754712</v>
      </c>
      <c r="CF8" s="15">
        <f>$Z$5</f>
        <v>36703.957321374684</v>
      </c>
      <c r="CG8" s="15">
        <f>$AA$5</f>
        <v>10026.838347670378</v>
      </c>
      <c r="CH8" s="15">
        <f>$AB$5</f>
        <v>2761.0555679024505</v>
      </c>
      <c r="CI8" s="15">
        <f>$AC$5</f>
        <v>770.03857183089997</v>
      </c>
      <c r="CJ8" s="15">
        <f>$AD$5</f>
        <v>219.23520803</v>
      </c>
      <c r="CK8" s="15">
        <f>$AE$5</f>
        <v>64.616244999999992</v>
      </c>
      <c r="CM8" s="15">
        <f>$V$5</f>
        <v>6822743.5738534955</v>
      </c>
      <c r="CN8" s="15">
        <f>$W$5</f>
        <v>1842787.193235216</v>
      </c>
      <c r="CO8" s="15">
        <f>$X$5</f>
        <v>498342.11608839879</v>
      </c>
      <c r="CP8" s="16">
        <f>$AP$5</f>
        <v>11065.940721720001</v>
      </c>
      <c r="CQ8" s="15">
        <f>$Z$5</f>
        <v>36703.957321374684</v>
      </c>
      <c r="CR8" s="15">
        <f>$AA$5</f>
        <v>10026.838347670378</v>
      </c>
      <c r="CS8" s="15">
        <f>$AB$5</f>
        <v>2761.0555679024505</v>
      </c>
      <c r="CT8" s="15">
        <f>$AC$5</f>
        <v>770.03857183089997</v>
      </c>
      <c r="CU8" s="15">
        <f>$AD$5</f>
        <v>219.23520803</v>
      </c>
      <c r="CV8" s="15">
        <f>$AE$5</f>
        <v>64.616244999999992</v>
      </c>
      <c r="CX8" s="15">
        <f>$V$5</f>
        <v>6822743.5738534955</v>
      </c>
      <c r="CY8" s="15">
        <f>$W$5</f>
        <v>1842787.193235216</v>
      </c>
      <c r="CZ8" s="15">
        <f>$X$5</f>
        <v>498342.11608839879</v>
      </c>
      <c r="DA8" s="15">
        <f>$Y$5</f>
        <v>135032.07243754712</v>
      </c>
      <c r="DB8" s="16">
        <f>$AP$5</f>
        <v>11065.940721720001</v>
      </c>
      <c r="DC8" s="15">
        <f>$AA$5</f>
        <v>10026.838347670378</v>
      </c>
      <c r="DD8" s="15">
        <f>$AB$5</f>
        <v>2761.0555679024505</v>
      </c>
      <c r="DE8" s="15">
        <f>$AC$5</f>
        <v>770.03857183089997</v>
      </c>
      <c r="DF8" s="15">
        <f>$AD$5</f>
        <v>219.23520803</v>
      </c>
      <c r="DG8" s="15">
        <f>$AE$5</f>
        <v>64.616244999999992</v>
      </c>
      <c r="DI8" s="15">
        <f>$V$5</f>
        <v>6822743.5738534955</v>
      </c>
      <c r="DJ8" s="15">
        <f>$W$5</f>
        <v>1842787.193235216</v>
      </c>
      <c r="DK8" s="15">
        <f>$X$5</f>
        <v>498342.11608839879</v>
      </c>
      <c r="DL8" s="15">
        <f>$Y$5</f>
        <v>135032.07243754712</v>
      </c>
      <c r="DM8" s="15">
        <f>$Z$5</f>
        <v>36703.957321374684</v>
      </c>
      <c r="DN8" s="16">
        <f>$AP$5</f>
        <v>11065.940721720001</v>
      </c>
      <c r="DO8" s="15">
        <f>$AB$5</f>
        <v>2761.0555679024505</v>
      </c>
      <c r="DP8" s="15">
        <f>$AC$5</f>
        <v>770.03857183089997</v>
      </c>
      <c r="DQ8" s="15">
        <f>$AD$5</f>
        <v>219.23520803</v>
      </c>
      <c r="DR8" s="15">
        <f>$AE$5</f>
        <v>64.616244999999992</v>
      </c>
      <c r="DS8" s="15"/>
      <c r="DT8" s="15">
        <f>$V$5</f>
        <v>6822743.5738534955</v>
      </c>
      <c r="DU8" s="15">
        <f>$W$5</f>
        <v>1842787.193235216</v>
      </c>
      <c r="DV8" s="15">
        <f>$X$5</f>
        <v>498342.11608839879</v>
      </c>
      <c r="DW8" s="15">
        <f>$Y$5</f>
        <v>135032.07243754712</v>
      </c>
      <c r="DX8" s="15">
        <f>$Z$5</f>
        <v>36703.957321374684</v>
      </c>
      <c r="DY8" s="15">
        <f>$AA$5</f>
        <v>10026.838347670378</v>
      </c>
      <c r="DZ8" s="16">
        <f>$AP$5</f>
        <v>11065.940721720001</v>
      </c>
      <c r="EA8" s="15">
        <f>$AC$5</f>
        <v>770.03857183089997</v>
      </c>
      <c r="EB8" s="15">
        <f>$AD$5</f>
        <v>219.23520803</v>
      </c>
      <c r="EC8" s="15">
        <f>$AE$5</f>
        <v>64.616244999999992</v>
      </c>
      <c r="EE8" s="15">
        <f>$V$5</f>
        <v>6822743.5738534955</v>
      </c>
      <c r="EF8" s="15">
        <f>$W$5</f>
        <v>1842787.193235216</v>
      </c>
      <c r="EG8" s="15">
        <f>$X$5</f>
        <v>498342.11608839879</v>
      </c>
      <c r="EH8" s="15">
        <f>$Y$5</f>
        <v>135032.07243754712</v>
      </c>
      <c r="EI8" s="15">
        <f>$Z$5</f>
        <v>36703.957321374684</v>
      </c>
      <c r="EJ8" s="15">
        <f>$AA$5</f>
        <v>10026.838347670378</v>
      </c>
      <c r="EK8" s="15">
        <f>$AB$5</f>
        <v>2761.0555679024505</v>
      </c>
      <c r="EL8" s="16">
        <f>$AP$5</f>
        <v>11065.940721720001</v>
      </c>
      <c r="EM8" s="15">
        <f>$AD$5</f>
        <v>219.23520803</v>
      </c>
      <c r="EN8" s="15">
        <f>$AE$5</f>
        <v>64.616244999999992</v>
      </c>
      <c r="EP8" s="15">
        <f>$V$5</f>
        <v>6822743.5738534955</v>
      </c>
      <c r="EQ8" s="15">
        <f>$W$5</f>
        <v>1842787.193235216</v>
      </c>
      <c r="ER8" s="15">
        <f>$X$5</f>
        <v>498342.11608839879</v>
      </c>
      <c r="ES8" s="15">
        <f>$Y$5</f>
        <v>135032.07243754712</v>
      </c>
      <c r="ET8" s="15">
        <f>$Z$5</f>
        <v>36703.957321374684</v>
      </c>
      <c r="EU8" s="15">
        <f>$AA$5</f>
        <v>10026.838347670378</v>
      </c>
      <c r="EV8" s="15">
        <f>$AB$5</f>
        <v>2761.0555679024505</v>
      </c>
      <c r="EW8" s="15">
        <f>$AC$5</f>
        <v>770.03857183089997</v>
      </c>
      <c r="EX8" s="16">
        <f>$AP$5</f>
        <v>11065.940721720001</v>
      </c>
      <c r="EY8" s="15">
        <f>$AE$5</f>
        <v>64.616244999999992</v>
      </c>
      <c r="FA8" s="15">
        <f>$V$5</f>
        <v>6822743.5738534955</v>
      </c>
      <c r="FB8" s="15">
        <f>$W$5</f>
        <v>1842787.193235216</v>
      </c>
      <c r="FC8" s="15">
        <f>$X$5</f>
        <v>498342.11608839879</v>
      </c>
      <c r="FD8" s="15">
        <f>$Y$5</f>
        <v>135032.07243754712</v>
      </c>
      <c r="FE8" s="15">
        <f>$Z$5</f>
        <v>36703.957321374684</v>
      </c>
      <c r="FF8" s="15">
        <f>$AA$5</f>
        <v>10026.838347670378</v>
      </c>
      <c r="FG8" s="15">
        <f>$AB$5</f>
        <v>2761.0555679024505</v>
      </c>
      <c r="FH8" s="15">
        <f>$AC$5</f>
        <v>770.03857183089997</v>
      </c>
      <c r="FI8" s="15">
        <f>$AD$5</f>
        <v>219.23520803</v>
      </c>
      <c r="FJ8" s="16">
        <f>$AP$5</f>
        <v>11065.940721720001</v>
      </c>
      <c r="GS8" s="3" t="e">
        <f>POWER(N8-$GS$5,2)</f>
        <v>#VALUE!</v>
      </c>
      <c r="GT8" s="3" t="e">
        <f>POWER(M8-$GT$5,2)</f>
        <v>#VALUE!</v>
      </c>
      <c r="GU8" s="3" t="e">
        <f>POWER(L8-$GU$5,2)</f>
        <v>#VALUE!</v>
      </c>
      <c r="GV8" s="3" t="e">
        <f>POWER(K8-$GV$5,2)</f>
        <v>#VALUE!</v>
      </c>
      <c r="GW8" s="3" t="e">
        <f>POWER(J8-$GW$5,2)</f>
        <v>#VALUE!</v>
      </c>
      <c r="GX8" s="3" t="e">
        <f>POWER(I8-$GX$5,2)</f>
        <v>#VALUE!</v>
      </c>
      <c r="GY8" s="3">
        <f>POWER(H8-$GY$5,2)</f>
        <v>38.038056250032476</v>
      </c>
      <c r="GZ8" s="3">
        <f>POWER(G8-$GZ$5,2)</f>
        <v>21.201025510139637</v>
      </c>
      <c r="HA8" s="3">
        <f>POWER(F8-$HA$5,2)</f>
        <v>10.358754028977939</v>
      </c>
      <c r="HB8" s="3">
        <f>POWER(AS8-$HB$5,2)</f>
        <v>38.038056249999876</v>
      </c>
      <c r="HD8" s="17">
        <f>$D$8</f>
        <v>2.31</v>
      </c>
      <c r="HE8" s="23">
        <f t="shared" si="23"/>
        <v>0.93813602801288065</v>
      </c>
      <c r="HF8" s="23">
        <f t="shared" si="23"/>
        <v>0.98969784560523821</v>
      </c>
      <c r="HG8" s="23">
        <f t="shared" si="23"/>
        <v>0.9999999999999607</v>
      </c>
      <c r="HH8" s="23" t="e">
        <f t="shared" si="23"/>
        <v>#VALUE!</v>
      </c>
      <c r="HI8" s="23" t="e">
        <f t="shared" si="23"/>
        <v>#VALUE!</v>
      </c>
      <c r="HJ8" s="23" t="e">
        <f t="shared" si="23"/>
        <v>#VALUE!</v>
      </c>
      <c r="HK8" s="23" t="e">
        <f t="shared" si="23"/>
        <v>#VALUE!</v>
      </c>
      <c r="HL8" s="23" t="e">
        <f t="shared" si="23"/>
        <v>#VALUE!</v>
      </c>
      <c r="HM8" s="23" t="e">
        <f t="shared" si="23"/>
        <v>#VALUE!</v>
      </c>
      <c r="HO8" s="17">
        <f>$D$8</f>
        <v>2.31</v>
      </c>
      <c r="HP8" s="24" t="e">
        <f>HE8/MAX(HE8:HM8)</f>
        <v>#VALUE!</v>
      </c>
      <c r="HQ8" s="24" t="e">
        <f>HF8/MAX(HE8:HM8)</f>
        <v>#VALUE!</v>
      </c>
      <c r="HR8" s="24" t="e">
        <f>HG8/MAX(HE8:HM8)</f>
        <v>#VALUE!</v>
      </c>
      <c r="HS8" s="24" t="e">
        <f>HH8/MAX(HE8:HM8)</f>
        <v>#VALUE!</v>
      </c>
      <c r="HT8" s="24" t="e">
        <f>HI8/MAX(HE8:HM8)</f>
        <v>#VALUE!</v>
      </c>
      <c r="HU8" s="24" t="e">
        <f>HJ8/MAX(HE8:HM8)</f>
        <v>#VALUE!</v>
      </c>
      <c r="HV8" s="24" t="e">
        <f>HK8/MAX(HE8:HM8)</f>
        <v>#VALUE!</v>
      </c>
      <c r="HW8" s="24" t="e">
        <f>HL8/MAX(HE8:HM8)</f>
        <v>#VALUE!</v>
      </c>
      <c r="HX8" s="24" t="e">
        <f>HM8/MAX(HE8:HM8)</f>
        <v>#VALUE!</v>
      </c>
      <c r="HZ8" s="17">
        <f>$D$8</f>
        <v>2.31</v>
      </c>
      <c r="IA8" s="24" t="e">
        <f t="shared" si="24"/>
        <v>#VALUE!</v>
      </c>
      <c r="IB8" s="24" t="e">
        <f t="shared" si="24"/>
        <v>#VALUE!</v>
      </c>
      <c r="IC8" s="24" t="e">
        <f t="shared" si="24"/>
        <v>#VALUE!</v>
      </c>
      <c r="ID8" s="24" t="e">
        <f t="shared" si="24"/>
        <v>#VALUE!</v>
      </c>
      <c r="IE8" s="24" t="e">
        <f t="shared" si="24"/>
        <v>#VALUE!</v>
      </c>
      <c r="IF8" s="24" t="e">
        <f t="shared" si="24"/>
        <v>#VALUE!</v>
      </c>
      <c r="IG8" s="24" t="e">
        <f t="shared" si="24"/>
        <v>#VALUE!</v>
      </c>
      <c r="IH8" s="24" t="e">
        <f t="shared" si="24"/>
        <v>#VALUE!</v>
      </c>
      <c r="II8" s="24" t="e">
        <f t="shared" si="24"/>
        <v>#VALUE!</v>
      </c>
      <c r="IK8" s="17">
        <f>$D$8</f>
        <v>2.31</v>
      </c>
      <c r="IL8" s="24" t="e">
        <f>IF(AND(HP8&gt;75%,HP8&lt;1),HP8*IA8,0)</f>
        <v>#VALUE!</v>
      </c>
      <c r="IM8" s="24" t="e">
        <f t="shared" si="25"/>
        <v>#VALUE!</v>
      </c>
      <c r="IN8" s="24" t="e">
        <f t="shared" si="25"/>
        <v>#VALUE!</v>
      </c>
      <c r="IO8" s="24" t="e">
        <f t="shared" si="25"/>
        <v>#VALUE!</v>
      </c>
      <c r="IP8" s="24" t="e">
        <f t="shared" si="25"/>
        <v>#VALUE!</v>
      </c>
      <c r="IQ8" s="24" t="e">
        <f t="shared" si="25"/>
        <v>#VALUE!</v>
      </c>
      <c r="IR8" s="24" t="e">
        <f t="shared" si="25"/>
        <v>#VALUE!</v>
      </c>
      <c r="IS8" s="24" t="e">
        <f t="shared" si="25"/>
        <v>#VALUE!</v>
      </c>
      <c r="IT8" s="24" t="e">
        <f t="shared" si="25"/>
        <v>#VALUE!</v>
      </c>
      <c r="IV8" s="17">
        <f>$D$8</f>
        <v>2.31</v>
      </c>
      <c r="IW8" s="24">
        <f>IFERROR(IL8/SUM($IL8:$IT8),0)</f>
        <v>0</v>
      </c>
      <c r="IX8" s="24">
        <f t="shared" si="26"/>
        <v>0</v>
      </c>
      <c r="IY8" s="24">
        <f t="shared" si="26"/>
        <v>0</v>
      </c>
      <c r="IZ8" s="24">
        <f t="shared" si="26"/>
        <v>0</v>
      </c>
      <c r="JA8" s="24">
        <f t="shared" si="26"/>
        <v>0</v>
      </c>
      <c r="JB8" s="24">
        <f t="shared" si="26"/>
        <v>0</v>
      </c>
      <c r="JC8" s="24">
        <f t="shared" si="26"/>
        <v>0</v>
      </c>
      <c r="JD8" s="24">
        <f t="shared" si="26"/>
        <v>0</v>
      </c>
      <c r="JE8" s="24">
        <f t="shared" si="26"/>
        <v>0</v>
      </c>
    </row>
    <row r="9" spans="1:265">
      <c r="A9" s="15"/>
      <c r="B9" s="3">
        <f>COUNT($C$6:C9)</f>
        <v>4</v>
      </c>
      <c r="C9" s="3">
        <f>'MODELO DE 4o. GRADO'!C9</f>
        <v>3.71</v>
      </c>
      <c r="D9" s="4">
        <f>'MODELO DE 4o. GRADO'!D9</f>
        <v>3.71</v>
      </c>
      <c r="E9" s="20">
        <f>'MODELO DE 4o. GRADO'!E9</f>
        <v>176.49</v>
      </c>
      <c r="F9" s="20">
        <f t="shared" si="12"/>
        <v>169.48907636354167</v>
      </c>
      <c r="G9" s="20">
        <f t="shared" si="13"/>
        <v>176.03288369049051</v>
      </c>
      <c r="H9" s="20">
        <f t="shared" si="14"/>
        <v>176.49000000002752</v>
      </c>
      <c r="I9" s="20" t="e">
        <f t="shared" si="15"/>
        <v>#VALUE!</v>
      </c>
      <c r="J9" s="20" t="e">
        <f t="shared" si="16"/>
        <v>#VALUE!</v>
      </c>
      <c r="K9" s="20" t="e">
        <f t="shared" si="17"/>
        <v>#VALUE!</v>
      </c>
      <c r="L9" s="20" t="e">
        <f t="shared" si="18"/>
        <v>#VALUE!</v>
      </c>
      <c r="M9" s="20" t="e">
        <f t="shared" si="19"/>
        <v>#VALUE!</v>
      </c>
      <c r="N9" s="20" t="e">
        <f t="shared" si="20"/>
        <v>#VALUE!</v>
      </c>
      <c r="P9" s="21">
        <f t="shared" si="21"/>
        <v>17730883368.116096</v>
      </c>
      <c r="Q9" s="21">
        <f t="shared" si="21"/>
        <v>4779213845.8533955</v>
      </c>
      <c r="R9" s="21">
        <f t="shared" si="21"/>
        <v>1288197802.1168182</v>
      </c>
      <c r="S9" s="21">
        <f t="shared" si="21"/>
        <v>347223127.25520712</v>
      </c>
      <c r="T9" s="21">
        <f t="shared" si="21"/>
        <v>93591139.421888709</v>
      </c>
      <c r="U9" s="21">
        <f t="shared" si="21"/>
        <v>25226722.216142513</v>
      </c>
      <c r="V9" s="21">
        <f t="shared" si="21"/>
        <v>6799655.5838659061</v>
      </c>
      <c r="W9" s="21">
        <f t="shared" si="21"/>
        <v>1832791.2624975489</v>
      </c>
      <c r="X9" s="21">
        <f t="shared" si="21"/>
        <v>494013.81738478405</v>
      </c>
      <c r="Y9" s="21">
        <f t="shared" si="21"/>
        <v>133157.36317649166</v>
      </c>
      <c r="Z9" s="21">
        <f t="shared" si="21"/>
        <v>35891.472554310421</v>
      </c>
      <c r="AA9" s="21">
        <f t="shared" si="21"/>
        <v>9674.2513623478244</v>
      </c>
      <c r="AB9" s="21">
        <f t="shared" si="21"/>
        <v>2607.6149224657206</v>
      </c>
      <c r="AC9" s="21">
        <f t="shared" si="21"/>
        <v>702.86116508509997</v>
      </c>
      <c r="AD9" s="21">
        <f t="shared" si="21"/>
        <v>189.45044880999998</v>
      </c>
      <c r="AE9" s="21">
        <f t="shared" si="21"/>
        <v>51.064810999999999</v>
      </c>
      <c r="AF9" s="21">
        <f>POWER($C9,AF$1)</f>
        <v>13.764099999999999</v>
      </c>
      <c r="AG9" s="21">
        <f>C9</f>
        <v>3.71</v>
      </c>
      <c r="AH9" s="21">
        <f>COUNT(C9)</f>
        <v>1</v>
      </c>
      <c r="AI9" s="22"/>
      <c r="AJ9" s="3">
        <f t="shared" si="22"/>
        <v>23500943.027019016</v>
      </c>
      <c r="AK9" s="3">
        <f t="shared" si="22"/>
        <v>6334485.9911102466</v>
      </c>
      <c r="AL9" s="3">
        <f t="shared" si="22"/>
        <v>1707408.6229407676</v>
      </c>
      <c r="AM9" s="3">
        <f t="shared" si="22"/>
        <v>460217.95766597503</v>
      </c>
      <c r="AN9" s="3">
        <f t="shared" si="22"/>
        <v>124047.96702586929</v>
      </c>
      <c r="AO9" s="3">
        <f t="shared" si="22"/>
        <v>33436.1097104769</v>
      </c>
      <c r="AP9" s="3">
        <f t="shared" si="22"/>
        <v>9012.4284933899999</v>
      </c>
      <c r="AQ9" s="3">
        <f t="shared" si="22"/>
        <v>2429.226009</v>
      </c>
      <c r="AR9" s="3">
        <f t="shared" si="22"/>
        <v>654.77790000000005</v>
      </c>
      <c r="AS9" s="3">
        <f>E9</f>
        <v>176.49</v>
      </c>
      <c r="GS9" s="3" t="e">
        <f>POWER(N9-$GS$5,2)</f>
        <v>#VALUE!</v>
      </c>
      <c r="GT9" s="3" t="e">
        <f>POWER(M9-$GT$5,2)</f>
        <v>#VALUE!</v>
      </c>
      <c r="GU9" s="3" t="e">
        <f>POWER(L9-$GU$5,2)</f>
        <v>#VALUE!</v>
      </c>
      <c r="GV9" s="3" t="e">
        <f>POWER(K9-$GV$5,2)</f>
        <v>#VALUE!</v>
      </c>
      <c r="GW9" s="3" t="e">
        <f>POWER(J9-$GW$5,2)</f>
        <v>#VALUE!</v>
      </c>
      <c r="GX9" s="3" t="e">
        <f>POWER(I9-$GX$5,2)</f>
        <v>#VALUE!</v>
      </c>
      <c r="GY9" s="3">
        <f>POWER(H9-$GY$5,2)</f>
        <v>346.05300625070396</v>
      </c>
      <c r="GZ9" s="3">
        <f>POWER(G9-$GZ$5,2)</f>
        <v>329.25494927512244</v>
      </c>
      <c r="HA9" s="3">
        <f>POWER(F9-$HA$5,2)</f>
        <v>134.59657411908904</v>
      </c>
      <c r="HB9" s="3">
        <f>POWER(AS9-$HB$5,2)</f>
        <v>346.05300625000075</v>
      </c>
      <c r="HD9" s="17">
        <f>$D$9</f>
        <v>3.71</v>
      </c>
      <c r="HE9" s="23">
        <f t="shared" si="23"/>
        <v>0.96033246282249229</v>
      </c>
      <c r="HF9" s="23">
        <f t="shared" si="23"/>
        <v>0.99740995915060626</v>
      </c>
      <c r="HG9" s="23">
        <f t="shared" si="23"/>
        <v>0.99999999999984412</v>
      </c>
      <c r="HH9" s="23" t="e">
        <f t="shared" si="23"/>
        <v>#VALUE!</v>
      </c>
      <c r="HI9" s="23" t="e">
        <f t="shared" si="23"/>
        <v>#VALUE!</v>
      </c>
      <c r="HJ9" s="23" t="e">
        <f t="shared" si="23"/>
        <v>#VALUE!</v>
      </c>
      <c r="HK9" s="23" t="e">
        <f t="shared" si="23"/>
        <v>#VALUE!</v>
      </c>
      <c r="HL9" s="23" t="e">
        <f t="shared" si="23"/>
        <v>#VALUE!</v>
      </c>
      <c r="HM9" s="23" t="e">
        <f t="shared" si="23"/>
        <v>#VALUE!</v>
      </c>
      <c r="HO9" s="17">
        <f>$D$9</f>
        <v>3.71</v>
      </c>
      <c r="HP9" s="24" t="e">
        <f>HE9/MAX(HE9:HM9)</f>
        <v>#VALUE!</v>
      </c>
      <c r="HQ9" s="24" t="e">
        <f>HF9/MAX(HE9:HM9)</f>
        <v>#VALUE!</v>
      </c>
      <c r="HR9" s="24" t="e">
        <f>HG9/MAX(HE9:HM9)</f>
        <v>#VALUE!</v>
      </c>
      <c r="HS9" s="24" t="e">
        <f>HH9/MAX(HE9:HM9)</f>
        <v>#VALUE!</v>
      </c>
      <c r="HT9" s="24" t="e">
        <f>HI9/MAX(HE9:HM9)</f>
        <v>#VALUE!</v>
      </c>
      <c r="HU9" s="24" t="e">
        <f>HJ9/MAX(HE9:HM9)</f>
        <v>#VALUE!</v>
      </c>
      <c r="HV9" s="24" t="e">
        <f>HK9/MAX(HE9:HM9)</f>
        <v>#VALUE!</v>
      </c>
      <c r="HW9" s="24" t="e">
        <f>HL9/MAX(HE9:HM9)</f>
        <v>#VALUE!</v>
      </c>
      <c r="HX9" s="24" t="e">
        <f>HM9/MAX(HE9:HM9)</f>
        <v>#VALUE!</v>
      </c>
      <c r="HZ9" s="17">
        <f>$D$9</f>
        <v>3.71</v>
      </c>
      <c r="IA9" s="24" t="e">
        <f t="shared" ref="IA9:II9" si="27">IF(OR(ABS(F19-$E$9)&gt;$IA$4*(HP9/SUMIFS($HP9:$HX9,$HP9:$HX9,"&gt;=0",$HP9:$HX9,"&lt;=1")+F$4/SUMIFS($F$4:$N$4,$F$4:$N$4,"&gt;=0",$F$4:$N$4,"&lt;=1")),F19&lt;0),0,F$4/SUMIFS($F$4:$N$4,$F$4:$N$4,"&gt;=0",$F$4:$N$4,"&lt;=1"))</f>
        <v>#VALUE!</v>
      </c>
      <c r="IB9" s="24" t="e">
        <f t="shared" si="27"/>
        <v>#VALUE!</v>
      </c>
      <c r="IC9" s="24" t="e">
        <f t="shared" si="27"/>
        <v>#VALUE!</v>
      </c>
      <c r="ID9" s="24" t="e">
        <f t="shared" si="27"/>
        <v>#VALUE!</v>
      </c>
      <c r="IE9" s="24" t="e">
        <f t="shared" si="27"/>
        <v>#VALUE!</v>
      </c>
      <c r="IF9" s="24" t="e">
        <f t="shared" si="27"/>
        <v>#VALUE!</v>
      </c>
      <c r="IG9" s="24" t="e">
        <f t="shared" si="27"/>
        <v>#VALUE!</v>
      </c>
      <c r="IH9" s="24" t="e">
        <f t="shared" si="27"/>
        <v>#VALUE!</v>
      </c>
      <c r="II9" s="24" t="e">
        <f t="shared" si="27"/>
        <v>#VALUE!</v>
      </c>
      <c r="IK9" s="17">
        <f>$D$9</f>
        <v>3.71</v>
      </c>
      <c r="IL9" s="24" t="e">
        <f>IF(AND(HP9&gt;75%,HP9&lt;1),HP9*IA9,0)</f>
        <v>#VALUE!</v>
      </c>
      <c r="IM9" s="24" t="e">
        <f t="shared" si="25"/>
        <v>#VALUE!</v>
      </c>
      <c r="IN9" s="24" t="e">
        <f t="shared" si="25"/>
        <v>#VALUE!</v>
      </c>
      <c r="IO9" s="24" t="e">
        <f t="shared" si="25"/>
        <v>#VALUE!</v>
      </c>
      <c r="IP9" s="24" t="e">
        <f t="shared" si="25"/>
        <v>#VALUE!</v>
      </c>
      <c r="IQ9" s="24" t="e">
        <f t="shared" si="25"/>
        <v>#VALUE!</v>
      </c>
      <c r="IR9" s="24" t="e">
        <f t="shared" si="25"/>
        <v>#VALUE!</v>
      </c>
      <c r="IS9" s="24" t="e">
        <f t="shared" si="25"/>
        <v>#VALUE!</v>
      </c>
      <c r="IT9" s="24" t="e">
        <f t="shared" si="25"/>
        <v>#VALUE!</v>
      </c>
      <c r="IV9" s="17">
        <f>$D$9</f>
        <v>3.71</v>
      </c>
      <c r="IW9" s="24">
        <f>IFERROR(IL9/SUM($IL9:$IT9),0)</f>
        <v>0</v>
      </c>
      <c r="IX9" s="24">
        <f t="shared" si="26"/>
        <v>0</v>
      </c>
      <c r="IY9" s="24">
        <f t="shared" si="26"/>
        <v>0</v>
      </c>
      <c r="IZ9" s="24">
        <f t="shared" si="26"/>
        <v>0</v>
      </c>
      <c r="JA9" s="24">
        <f t="shared" si="26"/>
        <v>0</v>
      </c>
      <c r="JB9" s="24">
        <f t="shared" si="26"/>
        <v>0</v>
      </c>
      <c r="JC9" s="24">
        <f t="shared" si="26"/>
        <v>0</v>
      </c>
      <c r="JD9" s="24">
        <f t="shared" si="26"/>
        <v>0</v>
      </c>
      <c r="JE9" s="24">
        <f t="shared" si="26"/>
        <v>0</v>
      </c>
    </row>
    <row r="10" spans="1:265">
      <c r="A10" s="24">
        <f>IFERROR(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,MEDIAN(F1:H1))</f>
        <v>1.3466961006155409E-2</v>
      </c>
      <c r="C10" s="3">
        <f>$C$9+COUNT(D10)*$C$6</f>
        <v>3.71</v>
      </c>
      <c r="D10" s="26">
        <f>D9+1</f>
        <v>4.71</v>
      </c>
      <c r="E10" s="60">
        <f>IFERROR(MEDIAN(IF(AND(55%&lt;=$F$1,$F$1&lt;=100%),F10,IF(AND(55%&lt;=$G$1,$G$1&lt;=100%),G10,IF(AND(55%&lt;=$H$1,$H$1&lt;=100%),H10,IF(AND(55%&lt;=$I$1,$I$1&lt;=100%),I10,IF(AND(55%&lt;=$J$1,$J$1&lt;=100%),J10,IF(AND(55%&lt;=$K$1,$K$1&lt;=100%),K10,IF(AND(55%&lt;=$L$1,$L$1&lt;=100%),L10,IF(AND(55%&lt;=$M$1,$M$1&lt;=100%),M10,IF(AND(55%&lt;=$N$1,$N$1&lt;=100%),N10,F10)))))))))),MEDIAN(F10:H10))</f>
        <v>176.03288369049051</v>
      </c>
      <c r="F10" s="28">
        <f t="shared" si="12"/>
        <v>169.48907636354167</v>
      </c>
      <c r="G10" s="28">
        <f t="shared" si="13"/>
        <v>176.03288369049051</v>
      </c>
      <c r="H10" s="28">
        <f t="shared" si="14"/>
        <v>176.49000000002752</v>
      </c>
      <c r="I10" s="28" t="e">
        <f t="shared" si="15"/>
        <v>#VALUE!</v>
      </c>
      <c r="J10" s="28" t="e">
        <f t="shared" si="16"/>
        <v>#VALUE!</v>
      </c>
      <c r="K10" s="28" t="e">
        <f t="shared" si="17"/>
        <v>#VALUE!</v>
      </c>
      <c r="L10" s="28" t="e">
        <f t="shared" si="18"/>
        <v>#VALUE!</v>
      </c>
      <c r="M10" s="28" t="e">
        <f t="shared" si="19"/>
        <v>#VALUE!</v>
      </c>
      <c r="N10" s="28" t="e">
        <f t="shared" si="20"/>
        <v>#VALUE!</v>
      </c>
      <c r="O10" s="29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E10" s="22"/>
      <c r="AF10" s="22"/>
    </row>
    <row r="11" spans="1:265">
      <c r="A11" s="24">
        <f>A10-$E$1</f>
        <v>-0.19329209956769033</v>
      </c>
      <c r="C11" s="3">
        <f>$C$9+COUNT($D$10:D11)*$C$6</f>
        <v>3.71</v>
      </c>
      <c r="D11" s="26">
        <f t="shared" ref="D11:D40" si="28">D10+1</f>
        <v>5.71</v>
      </c>
      <c r="E11" s="60">
        <f t="shared" ref="E11:E40" si="29">IFERROR(MEDIAN(IF(AND(55%&lt;=$F$1,$F$1&lt;=100%),F11,IF(AND(55%&lt;=$G$1,$G$1&lt;=100%),G11,IF(AND(55%&lt;=$H$1,$H$1&lt;=100%),H11,IF(AND(55%&lt;=$I$1,$I$1&lt;=100%),I11,IF(AND(55%&lt;=$J$1,$J$1&lt;=100%),J11,IF(AND(55%&lt;=$K$1,$K$1&lt;=100%),K11,IF(AND(55%&lt;=$L$1,$L$1&lt;=100%),L11,IF(AND(55%&lt;=$M$1,$M$1&lt;=100%),M11,IF(AND(55%&lt;=$N$1,$N$1&lt;=100%),N11,F11)))))))))),MEDIAN(F11:H11))</f>
        <v>176.03288369049051</v>
      </c>
      <c r="F11" s="28">
        <f t="shared" si="12"/>
        <v>169.48907636354167</v>
      </c>
      <c r="G11" s="28">
        <f t="shared" si="13"/>
        <v>176.03288369049051</v>
      </c>
      <c r="H11" s="28">
        <f t="shared" si="14"/>
        <v>176.49000000002752</v>
      </c>
      <c r="I11" s="28" t="e">
        <f t="shared" si="15"/>
        <v>#VALUE!</v>
      </c>
      <c r="J11" s="28" t="e">
        <f t="shared" si="16"/>
        <v>#VALUE!</v>
      </c>
      <c r="K11" s="28" t="e">
        <f t="shared" si="17"/>
        <v>#VALUE!</v>
      </c>
      <c r="L11" s="28" t="e">
        <f t="shared" si="18"/>
        <v>#VALUE!</v>
      </c>
      <c r="M11" s="28" t="e">
        <f t="shared" si="19"/>
        <v>#VALUE!</v>
      </c>
      <c r="N11" s="28" t="e">
        <f t="shared" si="20"/>
        <v>#VALUE!</v>
      </c>
      <c r="O11" s="29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65">
      <c r="A12" s="24">
        <f t="shared" ref="A12:A40" si="30">A11-$E$1</f>
        <v>-0.40005116014153608</v>
      </c>
      <c r="C12" s="3">
        <f>$C$9+COUNT($D$10:D12)*$C$6</f>
        <v>3.71</v>
      </c>
      <c r="D12" s="26">
        <f t="shared" si="28"/>
        <v>6.71</v>
      </c>
      <c r="E12" s="60">
        <f t="shared" si="29"/>
        <v>176.03288369049051</v>
      </c>
      <c r="F12" s="28">
        <f t="shared" si="12"/>
        <v>169.48907636354167</v>
      </c>
      <c r="G12" s="28">
        <f t="shared" si="13"/>
        <v>176.03288369049051</v>
      </c>
      <c r="H12" s="28">
        <f t="shared" si="14"/>
        <v>176.49000000002752</v>
      </c>
      <c r="I12" s="28" t="e">
        <f t="shared" si="15"/>
        <v>#VALUE!</v>
      </c>
      <c r="J12" s="28" t="e">
        <f t="shared" si="16"/>
        <v>#VALUE!</v>
      </c>
      <c r="K12" s="28" t="e">
        <f t="shared" si="17"/>
        <v>#VALUE!</v>
      </c>
      <c r="L12" s="28" t="e">
        <f t="shared" si="18"/>
        <v>#VALUE!</v>
      </c>
      <c r="M12" s="28" t="e">
        <f t="shared" si="19"/>
        <v>#VALUE!</v>
      </c>
      <c r="N12" s="28" t="e">
        <f t="shared" si="20"/>
        <v>#VALUE!</v>
      </c>
      <c r="O12" s="29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65">
      <c r="A13" s="24">
        <f t="shared" si="30"/>
        <v>-0.60681022071538182</v>
      </c>
      <c r="C13" s="3">
        <f>$C$9+COUNT($D$10:D13)*$C$6</f>
        <v>3.71</v>
      </c>
      <c r="D13" s="26">
        <f t="shared" si="28"/>
        <v>7.71</v>
      </c>
      <c r="E13" s="60">
        <f t="shared" si="29"/>
        <v>176.03288369049051</v>
      </c>
      <c r="F13" s="28">
        <f t="shared" si="12"/>
        <v>169.48907636354167</v>
      </c>
      <c r="G13" s="28">
        <f t="shared" si="13"/>
        <v>176.03288369049051</v>
      </c>
      <c r="H13" s="28">
        <f t="shared" si="14"/>
        <v>176.49000000002752</v>
      </c>
      <c r="I13" s="28" t="e">
        <f t="shared" si="15"/>
        <v>#VALUE!</v>
      </c>
      <c r="J13" s="28" t="e">
        <f t="shared" si="16"/>
        <v>#VALUE!</v>
      </c>
      <c r="K13" s="28" t="e">
        <f t="shared" si="17"/>
        <v>#VALUE!</v>
      </c>
      <c r="L13" s="28" t="e">
        <f t="shared" si="18"/>
        <v>#VALUE!</v>
      </c>
      <c r="M13" s="28" t="e">
        <f t="shared" si="19"/>
        <v>#VALUE!</v>
      </c>
      <c r="N13" s="28" t="e">
        <f t="shared" si="20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65">
      <c r="A14" s="24">
        <f t="shared" si="30"/>
        <v>-0.81356928128922756</v>
      </c>
      <c r="C14" s="3">
        <f>$C$9+COUNT($D$10:D14)*$C$6</f>
        <v>3.71</v>
      </c>
      <c r="D14" s="26">
        <f t="shared" si="28"/>
        <v>8.7100000000000009</v>
      </c>
      <c r="E14" s="60">
        <f t="shared" si="29"/>
        <v>176.03288369049051</v>
      </c>
      <c r="F14" s="28">
        <f t="shared" si="12"/>
        <v>169.48907636354167</v>
      </c>
      <c r="G14" s="28">
        <f t="shared" si="13"/>
        <v>176.03288369049051</v>
      </c>
      <c r="H14" s="28">
        <f t="shared" si="14"/>
        <v>176.49000000002752</v>
      </c>
      <c r="I14" s="28" t="e">
        <f t="shared" si="15"/>
        <v>#VALUE!</v>
      </c>
      <c r="J14" s="28" t="e">
        <f t="shared" si="16"/>
        <v>#VALUE!</v>
      </c>
      <c r="K14" s="28" t="e">
        <f t="shared" si="17"/>
        <v>#VALUE!</v>
      </c>
      <c r="L14" s="28" t="e">
        <f t="shared" si="18"/>
        <v>#VALUE!</v>
      </c>
      <c r="M14" s="28" t="e">
        <f t="shared" si="19"/>
        <v>#VALUE!</v>
      </c>
      <c r="N14" s="28" t="e">
        <f t="shared" si="20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65">
      <c r="A15" s="24">
        <f t="shared" si="30"/>
        <v>-1.0203283418630733</v>
      </c>
      <c r="C15" s="3">
        <f>$C$9+COUNT($D$10:D15)*$C$6</f>
        <v>3.71</v>
      </c>
      <c r="D15" s="26">
        <f t="shared" si="28"/>
        <v>9.7100000000000009</v>
      </c>
      <c r="E15" s="60">
        <f t="shared" si="29"/>
        <v>176.03288369049051</v>
      </c>
      <c r="F15" s="28">
        <f t="shared" si="12"/>
        <v>169.48907636354167</v>
      </c>
      <c r="G15" s="28">
        <f t="shared" si="13"/>
        <v>176.03288369049051</v>
      </c>
      <c r="H15" s="28">
        <f t="shared" si="14"/>
        <v>176.49000000002752</v>
      </c>
      <c r="I15" s="28" t="e">
        <f t="shared" si="15"/>
        <v>#VALUE!</v>
      </c>
      <c r="J15" s="28" t="e">
        <f t="shared" si="16"/>
        <v>#VALUE!</v>
      </c>
      <c r="K15" s="28" t="e">
        <f t="shared" si="17"/>
        <v>#VALUE!</v>
      </c>
      <c r="L15" s="28" t="e">
        <f t="shared" si="18"/>
        <v>#VALUE!</v>
      </c>
      <c r="M15" s="28" t="e">
        <f t="shared" si="19"/>
        <v>#VALUE!</v>
      </c>
      <c r="N15" s="28" t="e">
        <f t="shared" si="20"/>
        <v>#VALUE!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65">
      <c r="A16" s="24">
        <f t="shared" si="30"/>
        <v>-1.2270874024369189</v>
      </c>
      <c r="C16" s="3">
        <f>$C$9+COUNT($D$10:D16)*$C$6</f>
        <v>3.71</v>
      </c>
      <c r="D16" s="26">
        <f t="shared" si="28"/>
        <v>10.71</v>
      </c>
      <c r="E16" s="60">
        <f t="shared" si="29"/>
        <v>176.03288369049051</v>
      </c>
      <c r="F16" s="28">
        <f t="shared" si="12"/>
        <v>169.48907636354167</v>
      </c>
      <c r="G16" s="28">
        <f t="shared" si="13"/>
        <v>176.03288369049051</v>
      </c>
      <c r="H16" s="28">
        <f t="shared" si="14"/>
        <v>176.49000000002752</v>
      </c>
      <c r="I16" s="28" t="e">
        <f t="shared" si="15"/>
        <v>#VALUE!</v>
      </c>
      <c r="J16" s="28" t="e">
        <f t="shared" si="16"/>
        <v>#VALUE!</v>
      </c>
      <c r="K16" s="28" t="e">
        <f t="shared" si="17"/>
        <v>#VALUE!</v>
      </c>
      <c r="L16" s="28" t="e">
        <f t="shared" si="18"/>
        <v>#VALUE!</v>
      </c>
      <c r="M16" s="28" t="e">
        <f t="shared" si="19"/>
        <v>#VALUE!</v>
      </c>
      <c r="N16" s="28" t="e">
        <f t="shared" si="20"/>
        <v>#VALUE!</v>
      </c>
      <c r="O16" s="29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4"/>
    </row>
    <row r="17" spans="1:29">
      <c r="A17" s="24">
        <f t="shared" si="30"/>
        <v>-1.4338464630107648</v>
      </c>
      <c r="C17" s="3">
        <f>$C$9+COUNT($D$10:D17)*$C$6</f>
        <v>3.71</v>
      </c>
      <c r="D17" s="26">
        <f t="shared" si="28"/>
        <v>11.71</v>
      </c>
      <c r="E17" s="60">
        <f t="shared" si="29"/>
        <v>176.03288369049051</v>
      </c>
      <c r="F17" s="28">
        <f t="shared" si="12"/>
        <v>169.48907636354167</v>
      </c>
      <c r="G17" s="28">
        <f t="shared" si="13"/>
        <v>176.03288369049051</v>
      </c>
      <c r="H17" s="28">
        <f t="shared" si="14"/>
        <v>176.49000000002752</v>
      </c>
      <c r="I17" s="28" t="e">
        <f t="shared" si="15"/>
        <v>#VALUE!</v>
      </c>
      <c r="J17" s="28" t="e">
        <f t="shared" si="16"/>
        <v>#VALUE!</v>
      </c>
      <c r="K17" s="28" t="e">
        <f t="shared" si="17"/>
        <v>#VALUE!</v>
      </c>
      <c r="L17" s="28" t="e">
        <f t="shared" si="18"/>
        <v>#VALUE!</v>
      </c>
      <c r="M17" s="28" t="e">
        <f t="shared" si="19"/>
        <v>#VALUE!</v>
      </c>
      <c r="N17" s="28" t="e">
        <f t="shared" si="20"/>
        <v>#VALUE!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1:29">
      <c r="A18" s="24">
        <f t="shared" si="30"/>
        <v>-1.6406055235846106</v>
      </c>
      <c r="C18" s="3">
        <f>$C$9+COUNT($D$10:D18)*$C$6</f>
        <v>3.71</v>
      </c>
      <c r="D18" s="26">
        <f t="shared" si="28"/>
        <v>12.71</v>
      </c>
      <c r="E18" s="60">
        <f t="shared" si="29"/>
        <v>176.03288369049051</v>
      </c>
      <c r="F18" s="28">
        <f t="shared" si="12"/>
        <v>169.48907636354167</v>
      </c>
      <c r="G18" s="28">
        <f t="shared" si="13"/>
        <v>176.03288369049051</v>
      </c>
      <c r="H18" s="28">
        <f t="shared" si="14"/>
        <v>176.49000000002752</v>
      </c>
      <c r="I18" s="28" t="e">
        <f t="shared" si="15"/>
        <v>#VALUE!</v>
      </c>
      <c r="J18" s="28" t="e">
        <f t="shared" si="16"/>
        <v>#VALUE!</v>
      </c>
      <c r="K18" s="28" t="e">
        <f t="shared" si="17"/>
        <v>#VALUE!</v>
      </c>
      <c r="L18" s="28" t="e">
        <f t="shared" si="18"/>
        <v>#VALUE!</v>
      </c>
      <c r="M18" s="28" t="e">
        <f t="shared" si="19"/>
        <v>#VALUE!</v>
      </c>
      <c r="N18" s="28" t="e">
        <f t="shared" si="20"/>
        <v>#VALUE!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29">
      <c r="A19" s="24">
        <f t="shared" si="30"/>
        <v>-1.8473645841584565</v>
      </c>
      <c r="C19" s="3">
        <f>$C$9+COUNT($D$10:D19)*$C$6</f>
        <v>3.71</v>
      </c>
      <c r="D19" s="26">
        <f t="shared" si="28"/>
        <v>13.71</v>
      </c>
      <c r="E19" s="60">
        <f t="shared" si="29"/>
        <v>176.03288369049051</v>
      </c>
      <c r="F19" s="28">
        <f t="shared" si="12"/>
        <v>169.48907636354167</v>
      </c>
      <c r="G19" s="28">
        <f t="shared" si="13"/>
        <v>176.03288369049051</v>
      </c>
      <c r="H19" s="28">
        <f t="shared" si="14"/>
        <v>176.49000000002752</v>
      </c>
      <c r="I19" s="28" t="e">
        <f t="shared" si="15"/>
        <v>#VALUE!</v>
      </c>
      <c r="J19" s="28" t="e">
        <f t="shared" si="16"/>
        <v>#VALUE!</v>
      </c>
      <c r="K19" s="28" t="e">
        <f t="shared" si="17"/>
        <v>#VALUE!</v>
      </c>
      <c r="L19" s="28" t="e">
        <f t="shared" si="18"/>
        <v>#VALUE!</v>
      </c>
      <c r="M19" s="28" t="e">
        <f t="shared" si="19"/>
        <v>#VALUE!</v>
      </c>
      <c r="N19" s="28" t="e">
        <f t="shared" si="20"/>
        <v>#VALUE!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>
      <c r="A20" s="24">
        <f t="shared" si="30"/>
        <v>-2.0541236447323024</v>
      </c>
      <c r="C20" s="3">
        <f>$C$9+COUNT($D$10:D20)*$C$6</f>
        <v>3.71</v>
      </c>
      <c r="D20" s="26">
        <f t="shared" si="28"/>
        <v>14.71</v>
      </c>
      <c r="E20" s="60">
        <f t="shared" si="29"/>
        <v>176.03288369049051</v>
      </c>
      <c r="F20" s="28">
        <f t="shared" si="12"/>
        <v>169.48907636354167</v>
      </c>
      <c r="G20" s="28">
        <f t="shared" si="13"/>
        <v>176.03288369049051</v>
      </c>
      <c r="H20" s="28">
        <f t="shared" si="14"/>
        <v>176.49000000002752</v>
      </c>
      <c r="I20" s="28" t="e">
        <f t="shared" si="15"/>
        <v>#VALUE!</v>
      </c>
      <c r="J20" s="28" t="e">
        <f t="shared" si="16"/>
        <v>#VALUE!</v>
      </c>
      <c r="K20" s="28" t="e">
        <f t="shared" si="17"/>
        <v>#VALUE!</v>
      </c>
      <c r="L20" s="28" t="e">
        <f t="shared" si="18"/>
        <v>#VALUE!</v>
      </c>
      <c r="M20" s="28" t="e">
        <f t="shared" si="19"/>
        <v>#VALUE!</v>
      </c>
      <c r="N20" s="28" t="e">
        <f t="shared" si="20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30"/>
        <v>-2.2608827053061482</v>
      </c>
      <c r="C21" s="3">
        <f>$C$9+COUNT($D$10:D21)*$C$6</f>
        <v>3.71</v>
      </c>
      <c r="D21" s="26">
        <f t="shared" si="28"/>
        <v>15.71</v>
      </c>
      <c r="E21" s="60">
        <f t="shared" si="29"/>
        <v>176.03288369049051</v>
      </c>
      <c r="F21" s="28">
        <f t="shared" si="12"/>
        <v>169.48907636354167</v>
      </c>
      <c r="G21" s="28">
        <f t="shared" si="13"/>
        <v>176.03288369049051</v>
      </c>
      <c r="H21" s="28">
        <f t="shared" si="14"/>
        <v>176.49000000002752</v>
      </c>
      <c r="I21" s="28" t="e">
        <f t="shared" si="15"/>
        <v>#VALUE!</v>
      </c>
      <c r="J21" s="28" t="e">
        <f t="shared" si="16"/>
        <v>#VALUE!</v>
      </c>
      <c r="K21" s="28" t="e">
        <f t="shared" si="17"/>
        <v>#VALUE!</v>
      </c>
      <c r="L21" s="28" t="e">
        <f t="shared" si="18"/>
        <v>#VALUE!</v>
      </c>
      <c r="M21" s="28" t="e">
        <f t="shared" si="19"/>
        <v>#VALUE!</v>
      </c>
      <c r="N21" s="28" t="e">
        <f t="shared" si="20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30"/>
        <v>-2.4676417658799941</v>
      </c>
      <c r="C22" s="3">
        <f>$C$9+COUNT($D$10:D22)*$C$6</f>
        <v>3.71</v>
      </c>
      <c r="D22" s="26">
        <f t="shared" si="28"/>
        <v>16.71</v>
      </c>
      <c r="E22" s="60">
        <f t="shared" si="29"/>
        <v>176.03288369049051</v>
      </c>
      <c r="F22" s="28">
        <f t="shared" si="12"/>
        <v>169.48907636354167</v>
      </c>
      <c r="G22" s="28">
        <f t="shared" si="13"/>
        <v>176.03288369049051</v>
      </c>
      <c r="H22" s="28">
        <f t="shared" si="14"/>
        <v>176.49000000002752</v>
      </c>
      <c r="I22" s="28" t="e">
        <f t="shared" si="15"/>
        <v>#VALUE!</v>
      </c>
      <c r="J22" s="28" t="e">
        <f t="shared" si="16"/>
        <v>#VALUE!</v>
      </c>
      <c r="K22" s="28" t="e">
        <f t="shared" si="17"/>
        <v>#VALUE!</v>
      </c>
      <c r="L22" s="28" t="e">
        <f t="shared" si="18"/>
        <v>#VALUE!</v>
      </c>
      <c r="M22" s="28" t="e">
        <f t="shared" si="19"/>
        <v>#VALUE!</v>
      </c>
      <c r="N22" s="28" t="e">
        <f t="shared" si="20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30"/>
        <v>-2.6744008264538399</v>
      </c>
      <c r="C23" s="3">
        <f>$C$9+COUNT($D$10:D23)*$C$6</f>
        <v>3.71</v>
      </c>
      <c r="D23" s="26">
        <f t="shared" si="28"/>
        <v>17.71</v>
      </c>
      <c r="E23" s="60">
        <f t="shared" si="29"/>
        <v>176.03288369049051</v>
      </c>
      <c r="F23" s="28">
        <f t="shared" si="12"/>
        <v>169.48907636354167</v>
      </c>
      <c r="G23" s="28">
        <f t="shared" si="13"/>
        <v>176.03288369049051</v>
      </c>
      <c r="H23" s="28">
        <f t="shared" si="14"/>
        <v>176.49000000002752</v>
      </c>
      <c r="I23" s="28" t="e">
        <f t="shared" si="15"/>
        <v>#VALUE!</v>
      </c>
      <c r="J23" s="28" t="e">
        <f t="shared" si="16"/>
        <v>#VALUE!</v>
      </c>
      <c r="K23" s="28" t="e">
        <f t="shared" si="17"/>
        <v>#VALUE!</v>
      </c>
      <c r="L23" s="28" t="e">
        <f t="shared" si="18"/>
        <v>#VALUE!</v>
      </c>
      <c r="M23" s="28" t="e">
        <f t="shared" si="19"/>
        <v>#VALUE!</v>
      </c>
      <c r="N23" s="28" t="e">
        <f t="shared" si="20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30"/>
        <v>-2.8811598870276858</v>
      </c>
      <c r="C24" s="3">
        <f>$C$9+COUNT($D$10:D24)*$C$6</f>
        <v>3.71</v>
      </c>
      <c r="D24" s="26">
        <f t="shared" si="28"/>
        <v>18.71</v>
      </c>
      <c r="E24" s="60">
        <f t="shared" si="29"/>
        <v>176.03288369049051</v>
      </c>
      <c r="F24" s="28">
        <f t="shared" si="12"/>
        <v>169.48907636354167</v>
      </c>
      <c r="G24" s="28">
        <f t="shared" si="13"/>
        <v>176.03288369049051</v>
      </c>
      <c r="H24" s="28">
        <f t="shared" si="14"/>
        <v>176.49000000002752</v>
      </c>
      <c r="I24" s="28" t="e">
        <f t="shared" si="15"/>
        <v>#VALUE!</v>
      </c>
      <c r="J24" s="28" t="e">
        <f t="shared" si="16"/>
        <v>#VALUE!</v>
      </c>
      <c r="K24" s="28" t="e">
        <f t="shared" si="17"/>
        <v>#VALUE!</v>
      </c>
      <c r="L24" s="28" t="e">
        <f t="shared" si="18"/>
        <v>#VALUE!</v>
      </c>
      <c r="M24" s="28" t="e">
        <f t="shared" si="19"/>
        <v>#VALUE!</v>
      </c>
      <c r="N24" s="28" t="e">
        <f t="shared" si="20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30"/>
        <v>-3.0879189476015316</v>
      </c>
      <c r="C25" s="3">
        <f>$C$9+COUNT($D$10:D25)*$C$6</f>
        <v>3.71</v>
      </c>
      <c r="D25" s="26">
        <f t="shared" si="28"/>
        <v>19.71</v>
      </c>
      <c r="E25" s="60">
        <f t="shared" si="29"/>
        <v>176.03288369049051</v>
      </c>
      <c r="F25" s="28">
        <f t="shared" si="12"/>
        <v>169.48907636354167</v>
      </c>
      <c r="G25" s="28">
        <f t="shared" si="13"/>
        <v>176.03288369049051</v>
      </c>
      <c r="H25" s="28">
        <f t="shared" si="14"/>
        <v>176.49000000002752</v>
      </c>
      <c r="I25" s="28" t="e">
        <f t="shared" si="15"/>
        <v>#VALUE!</v>
      </c>
      <c r="J25" s="28" t="e">
        <f t="shared" si="16"/>
        <v>#VALUE!</v>
      </c>
      <c r="K25" s="28" t="e">
        <f t="shared" si="17"/>
        <v>#VALUE!</v>
      </c>
      <c r="L25" s="28" t="e">
        <f t="shared" si="18"/>
        <v>#VALUE!</v>
      </c>
      <c r="M25" s="28" t="e">
        <f t="shared" si="19"/>
        <v>#VALUE!</v>
      </c>
      <c r="N25" s="28" t="e">
        <f t="shared" si="20"/>
        <v>#VALUE!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4">
        <f t="shared" si="30"/>
        <v>-3.2946780081753775</v>
      </c>
      <c r="C26" s="3">
        <f>$C$9+COUNT($D$10:D26)*$C$6</f>
        <v>3.71</v>
      </c>
      <c r="D26" s="26">
        <f t="shared" si="28"/>
        <v>20.71</v>
      </c>
      <c r="E26" s="60">
        <f t="shared" si="29"/>
        <v>176.03288369049051</v>
      </c>
      <c r="F26" s="28">
        <f t="shared" si="12"/>
        <v>169.48907636354167</v>
      </c>
      <c r="G26" s="28">
        <f t="shared" si="13"/>
        <v>176.03288369049051</v>
      </c>
      <c r="H26" s="28">
        <f t="shared" si="14"/>
        <v>176.49000000002752</v>
      </c>
      <c r="I26" s="28" t="e">
        <f t="shared" si="15"/>
        <v>#VALUE!</v>
      </c>
      <c r="J26" s="28" t="e">
        <f t="shared" si="16"/>
        <v>#VALUE!</v>
      </c>
      <c r="K26" s="28" t="e">
        <f t="shared" si="17"/>
        <v>#VALUE!</v>
      </c>
      <c r="L26" s="28" t="e">
        <f t="shared" si="18"/>
        <v>#VALUE!</v>
      </c>
      <c r="M26" s="28" t="e">
        <f t="shared" si="19"/>
        <v>#VALUE!</v>
      </c>
      <c r="N26" s="28" t="e">
        <f t="shared" si="20"/>
        <v>#VALUE!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1:29">
      <c r="A27" s="24">
        <f t="shared" si="30"/>
        <v>-3.5014370687492233</v>
      </c>
      <c r="C27" s="3">
        <f>$C$9+COUNT($D$10:D27)*$C$6</f>
        <v>3.71</v>
      </c>
      <c r="D27" s="26">
        <f t="shared" si="28"/>
        <v>21.71</v>
      </c>
      <c r="E27" s="60">
        <f t="shared" si="29"/>
        <v>176.03288369049051</v>
      </c>
      <c r="F27" s="28">
        <f t="shared" si="12"/>
        <v>169.48907636354167</v>
      </c>
      <c r="G27" s="28">
        <f t="shared" si="13"/>
        <v>176.03288369049051</v>
      </c>
      <c r="H27" s="28">
        <f t="shared" si="14"/>
        <v>176.49000000002752</v>
      </c>
      <c r="I27" s="28" t="e">
        <f t="shared" si="15"/>
        <v>#VALUE!</v>
      </c>
      <c r="J27" s="28" t="e">
        <f t="shared" si="16"/>
        <v>#VALUE!</v>
      </c>
      <c r="K27" s="28" t="e">
        <f t="shared" si="17"/>
        <v>#VALUE!</v>
      </c>
      <c r="L27" s="28" t="e">
        <f t="shared" si="18"/>
        <v>#VALUE!</v>
      </c>
      <c r="M27" s="28" t="e">
        <f t="shared" si="19"/>
        <v>#VALUE!</v>
      </c>
      <c r="N27" s="28" t="e">
        <f t="shared" si="20"/>
        <v>#VALUE!</v>
      </c>
    </row>
    <row r="28" spans="1:29">
      <c r="A28" s="24">
        <f t="shared" si="30"/>
        <v>-3.7081961293230692</v>
      </c>
      <c r="C28" s="3">
        <f>$C$9+COUNT($D$10:D28)*$C$6</f>
        <v>3.71</v>
      </c>
      <c r="D28" s="26">
        <f t="shared" si="28"/>
        <v>22.71</v>
      </c>
      <c r="E28" s="60">
        <f t="shared" si="29"/>
        <v>176.03288369049051</v>
      </c>
      <c r="F28" s="28">
        <f t="shared" si="12"/>
        <v>169.48907636354167</v>
      </c>
      <c r="G28" s="28">
        <f t="shared" si="13"/>
        <v>176.03288369049051</v>
      </c>
      <c r="H28" s="28">
        <f t="shared" si="14"/>
        <v>176.49000000002752</v>
      </c>
      <c r="I28" s="28" t="e">
        <f t="shared" si="15"/>
        <v>#VALUE!</v>
      </c>
      <c r="J28" s="28" t="e">
        <f t="shared" si="16"/>
        <v>#VALUE!</v>
      </c>
      <c r="K28" s="28" t="e">
        <f t="shared" si="17"/>
        <v>#VALUE!</v>
      </c>
      <c r="L28" s="28" t="e">
        <f t="shared" si="18"/>
        <v>#VALUE!</v>
      </c>
      <c r="M28" s="28" t="e">
        <f t="shared" si="19"/>
        <v>#VALUE!</v>
      </c>
      <c r="N28" s="28" t="e">
        <f t="shared" si="20"/>
        <v>#VALUE!</v>
      </c>
    </row>
    <row r="29" spans="1:29">
      <c r="A29" s="24">
        <f t="shared" si="30"/>
        <v>-3.914955189896915</v>
      </c>
      <c r="C29" s="3">
        <f>$C$9+COUNT($D$10:D29)*$C$6</f>
        <v>3.71</v>
      </c>
      <c r="D29" s="26">
        <f t="shared" si="28"/>
        <v>23.71</v>
      </c>
      <c r="E29" s="60">
        <f t="shared" si="29"/>
        <v>176.03288369049051</v>
      </c>
      <c r="F29" s="28">
        <f t="shared" si="12"/>
        <v>169.48907636354167</v>
      </c>
      <c r="G29" s="28">
        <f t="shared" si="13"/>
        <v>176.03288369049051</v>
      </c>
      <c r="H29" s="28">
        <f t="shared" si="14"/>
        <v>176.49000000002752</v>
      </c>
      <c r="I29" s="28" t="e">
        <f t="shared" si="15"/>
        <v>#VALUE!</v>
      </c>
      <c r="J29" s="28" t="e">
        <f t="shared" si="16"/>
        <v>#VALUE!</v>
      </c>
      <c r="K29" s="28" t="e">
        <f t="shared" si="17"/>
        <v>#VALUE!</v>
      </c>
      <c r="L29" s="28" t="e">
        <f t="shared" si="18"/>
        <v>#VALUE!</v>
      </c>
      <c r="M29" s="28" t="e">
        <f t="shared" si="19"/>
        <v>#VALUE!</v>
      </c>
      <c r="N29" s="28" t="e">
        <f t="shared" si="20"/>
        <v>#VALUE!</v>
      </c>
    </row>
    <row r="30" spans="1:29">
      <c r="A30" s="24">
        <f t="shared" si="30"/>
        <v>-4.1217142504707605</v>
      </c>
      <c r="C30" s="3">
        <f>$C$9+COUNT($D$10:D30)*$C$6</f>
        <v>3.71</v>
      </c>
      <c r="D30" s="26">
        <f t="shared" si="28"/>
        <v>24.71</v>
      </c>
      <c r="E30" s="60">
        <f t="shared" si="29"/>
        <v>176.03288369049051</v>
      </c>
      <c r="F30" s="28">
        <f t="shared" si="12"/>
        <v>169.48907636354167</v>
      </c>
      <c r="G30" s="28">
        <f t="shared" si="13"/>
        <v>176.03288369049051</v>
      </c>
      <c r="H30" s="28">
        <f t="shared" si="14"/>
        <v>176.49000000002752</v>
      </c>
      <c r="I30" s="28" t="e">
        <f t="shared" si="15"/>
        <v>#VALUE!</v>
      </c>
      <c r="J30" s="28" t="e">
        <f t="shared" si="16"/>
        <v>#VALUE!</v>
      </c>
      <c r="K30" s="28" t="e">
        <f t="shared" si="17"/>
        <v>#VALUE!</v>
      </c>
      <c r="L30" s="28" t="e">
        <f t="shared" si="18"/>
        <v>#VALUE!</v>
      </c>
      <c r="M30" s="28" t="e">
        <f t="shared" si="19"/>
        <v>#VALUE!</v>
      </c>
      <c r="N30" s="28" t="e">
        <f t="shared" si="20"/>
        <v>#VALUE!</v>
      </c>
    </row>
    <row r="31" spans="1:29">
      <c r="A31" s="24">
        <f t="shared" si="30"/>
        <v>-4.3284733110446059</v>
      </c>
      <c r="C31" s="3">
        <f>$C$9+COUNT($D$10:D31)*$C$6</f>
        <v>3.71</v>
      </c>
      <c r="D31" s="26">
        <f t="shared" si="28"/>
        <v>25.71</v>
      </c>
      <c r="E31" s="60">
        <f t="shared" si="29"/>
        <v>176.03288369049051</v>
      </c>
      <c r="F31" s="28">
        <f t="shared" si="12"/>
        <v>169.48907636354167</v>
      </c>
      <c r="G31" s="28">
        <f t="shared" si="13"/>
        <v>176.03288369049051</v>
      </c>
      <c r="H31" s="28">
        <f t="shared" si="14"/>
        <v>176.49000000002752</v>
      </c>
      <c r="I31" s="28" t="e">
        <f t="shared" si="15"/>
        <v>#VALUE!</v>
      </c>
      <c r="J31" s="28" t="e">
        <f t="shared" si="16"/>
        <v>#VALUE!</v>
      </c>
      <c r="K31" s="28" t="e">
        <f t="shared" si="17"/>
        <v>#VALUE!</v>
      </c>
      <c r="L31" s="28" t="e">
        <f t="shared" si="18"/>
        <v>#VALUE!</v>
      </c>
      <c r="M31" s="28" t="e">
        <f t="shared" si="19"/>
        <v>#VALUE!</v>
      </c>
      <c r="N31" s="28" t="e">
        <f t="shared" si="20"/>
        <v>#VALUE!</v>
      </c>
    </row>
    <row r="32" spans="1:29">
      <c r="A32" s="24">
        <f t="shared" si="30"/>
        <v>-4.5352323716184513</v>
      </c>
      <c r="C32" s="3">
        <f>$C$9+COUNT($D$10:D32)*$C$6</f>
        <v>3.71</v>
      </c>
      <c r="D32" s="26">
        <f t="shared" si="28"/>
        <v>26.71</v>
      </c>
      <c r="E32" s="60">
        <f t="shared" si="29"/>
        <v>176.03288369049051</v>
      </c>
      <c r="F32" s="28">
        <f t="shared" si="12"/>
        <v>169.48907636354167</v>
      </c>
      <c r="G32" s="28">
        <f t="shared" si="13"/>
        <v>176.03288369049051</v>
      </c>
      <c r="H32" s="28">
        <f t="shared" si="14"/>
        <v>176.49000000002752</v>
      </c>
      <c r="I32" s="28" t="e">
        <f t="shared" si="15"/>
        <v>#VALUE!</v>
      </c>
      <c r="J32" s="28" t="e">
        <f t="shared" si="16"/>
        <v>#VALUE!</v>
      </c>
      <c r="K32" s="28" t="e">
        <f t="shared" si="17"/>
        <v>#VALUE!</v>
      </c>
      <c r="L32" s="28" t="e">
        <f t="shared" si="18"/>
        <v>#VALUE!</v>
      </c>
      <c r="M32" s="28" t="e">
        <f t="shared" si="19"/>
        <v>#VALUE!</v>
      </c>
      <c r="N32" s="28" t="e">
        <f t="shared" si="20"/>
        <v>#VALUE!</v>
      </c>
    </row>
    <row r="33" spans="1:200">
      <c r="A33" s="24">
        <f t="shared" si="30"/>
        <v>-4.7419914321922967</v>
      </c>
      <c r="C33" s="3">
        <f>$C$9+COUNT($D$10:D33)*$C$6</f>
        <v>3.71</v>
      </c>
      <c r="D33" s="26">
        <f t="shared" si="28"/>
        <v>27.71</v>
      </c>
      <c r="E33" s="60">
        <f t="shared" si="29"/>
        <v>176.03288369049051</v>
      </c>
      <c r="F33" s="28">
        <f t="shared" si="12"/>
        <v>169.48907636354167</v>
      </c>
      <c r="G33" s="28">
        <f t="shared" si="13"/>
        <v>176.03288369049051</v>
      </c>
      <c r="H33" s="28">
        <f t="shared" si="14"/>
        <v>176.49000000002752</v>
      </c>
      <c r="I33" s="28" t="e">
        <f t="shared" si="15"/>
        <v>#VALUE!</v>
      </c>
      <c r="J33" s="28" t="e">
        <f t="shared" si="16"/>
        <v>#VALUE!</v>
      </c>
      <c r="K33" s="28" t="e">
        <f t="shared" si="17"/>
        <v>#VALUE!</v>
      </c>
      <c r="L33" s="28" t="e">
        <f t="shared" si="18"/>
        <v>#VALUE!</v>
      </c>
      <c r="M33" s="28" t="e">
        <f t="shared" si="19"/>
        <v>#VALUE!</v>
      </c>
      <c r="N33" s="28" t="e">
        <f t="shared" si="20"/>
        <v>#VALUE!</v>
      </c>
    </row>
    <row r="34" spans="1:200">
      <c r="A34" s="24">
        <f t="shared" si="30"/>
        <v>-4.9487504927661421</v>
      </c>
      <c r="C34" s="3">
        <f>$C$9+COUNT($D$10:D34)*$C$6</f>
        <v>3.71</v>
      </c>
      <c r="D34" s="26">
        <f t="shared" si="28"/>
        <v>28.71</v>
      </c>
      <c r="E34" s="60">
        <f t="shared" si="29"/>
        <v>176.03288369049051</v>
      </c>
      <c r="F34" s="28">
        <f t="shared" si="12"/>
        <v>169.48907636354167</v>
      </c>
      <c r="G34" s="28">
        <f t="shared" si="13"/>
        <v>176.03288369049051</v>
      </c>
      <c r="H34" s="28">
        <f t="shared" si="14"/>
        <v>176.49000000002752</v>
      </c>
      <c r="I34" s="28" t="e">
        <f t="shared" si="15"/>
        <v>#VALUE!</v>
      </c>
      <c r="J34" s="28" t="e">
        <f t="shared" si="16"/>
        <v>#VALUE!</v>
      </c>
      <c r="K34" s="28" t="e">
        <f t="shared" si="17"/>
        <v>#VALUE!</v>
      </c>
      <c r="L34" s="28" t="e">
        <f t="shared" si="18"/>
        <v>#VALUE!</v>
      </c>
      <c r="M34" s="28" t="e">
        <f t="shared" si="19"/>
        <v>#VALUE!</v>
      </c>
      <c r="N34" s="28" t="e">
        <f t="shared" si="20"/>
        <v>#VALUE!</v>
      </c>
    </row>
    <row r="35" spans="1:200">
      <c r="A35" s="24">
        <f t="shared" si="30"/>
        <v>-5.1555095533399875</v>
      </c>
      <c r="C35" s="3">
        <f>$C$9+COUNT($D$10:D35)*$C$6</f>
        <v>3.71</v>
      </c>
      <c r="D35" s="26">
        <f t="shared" si="28"/>
        <v>29.71</v>
      </c>
      <c r="E35" s="60">
        <f t="shared" si="29"/>
        <v>176.03288369049051</v>
      </c>
      <c r="F35" s="28">
        <f t="shared" si="12"/>
        <v>169.48907636354167</v>
      </c>
      <c r="G35" s="28">
        <f t="shared" si="13"/>
        <v>176.03288369049051</v>
      </c>
      <c r="H35" s="28">
        <f t="shared" si="14"/>
        <v>176.49000000002752</v>
      </c>
      <c r="I35" s="28" t="e">
        <f t="shared" si="15"/>
        <v>#VALUE!</v>
      </c>
      <c r="J35" s="28" t="e">
        <f t="shared" si="16"/>
        <v>#VALUE!</v>
      </c>
      <c r="K35" s="28" t="e">
        <f t="shared" si="17"/>
        <v>#VALUE!</v>
      </c>
      <c r="L35" s="28" t="e">
        <f t="shared" si="18"/>
        <v>#VALUE!</v>
      </c>
      <c r="M35" s="28" t="e">
        <f t="shared" si="19"/>
        <v>#VALUE!</v>
      </c>
      <c r="N35" s="28" t="e">
        <f t="shared" si="20"/>
        <v>#VALUE!</v>
      </c>
    </row>
    <row r="36" spans="1:200">
      <c r="A36" s="24">
        <f t="shared" si="30"/>
        <v>-5.3622686139138329</v>
      </c>
      <c r="C36" s="3">
        <f>$C$9+COUNT($D$10:D36)*$C$6</f>
        <v>3.71</v>
      </c>
      <c r="D36" s="26">
        <f t="shared" si="28"/>
        <v>30.71</v>
      </c>
      <c r="E36" s="60">
        <f t="shared" si="29"/>
        <v>176.03288369049051</v>
      </c>
      <c r="F36" s="28">
        <f t="shared" si="12"/>
        <v>169.48907636354167</v>
      </c>
      <c r="G36" s="28">
        <f t="shared" si="13"/>
        <v>176.03288369049051</v>
      </c>
      <c r="H36" s="28">
        <f t="shared" si="14"/>
        <v>176.49000000002752</v>
      </c>
      <c r="I36" s="28" t="e">
        <f t="shared" si="15"/>
        <v>#VALUE!</v>
      </c>
      <c r="J36" s="28" t="e">
        <f t="shared" si="16"/>
        <v>#VALUE!</v>
      </c>
      <c r="K36" s="28" t="e">
        <f t="shared" si="17"/>
        <v>#VALUE!</v>
      </c>
      <c r="L36" s="28" t="e">
        <f t="shared" si="18"/>
        <v>#VALUE!</v>
      </c>
      <c r="M36" s="28" t="e">
        <f t="shared" si="19"/>
        <v>#VALUE!</v>
      </c>
      <c r="N36" s="28" t="e">
        <f t="shared" si="20"/>
        <v>#VALUE!</v>
      </c>
    </row>
    <row r="37" spans="1:200">
      <c r="A37" s="24">
        <f t="shared" si="30"/>
        <v>-5.5690276744876783</v>
      </c>
      <c r="C37" s="3">
        <f>$C$9+COUNT($D$10:D37)*$C$6</f>
        <v>3.71</v>
      </c>
      <c r="D37" s="26">
        <f t="shared" si="28"/>
        <v>31.71</v>
      </c>
      <c r="E37" s="60">
        <f t="shared" si="29"/>
        <v>176.03288369049051</v>
      </c>
      <c r="F37" s="28">
        <f t="shared" si="12"/>
        <v>169.48907636354167</v>
      </c>
      <c r="G37" s="28">
        <f t="shared" si="13"/>
        <v>176.03288369049051</v>
      </c>
      <c r="H37" s="28">
        <f t="shared" si="14"/>
        <v>176.49000000002752</v>
      </c>
      <c r="I37" s="28" t="e">
        <f t="shared" si="15"/>
        <v>#VALUE!</v>
      </c>
      <c r="J37" s="28" t="e">
        <f t="shared" si="16"/>
        <v>#VALUE!</v>
      </c>
      <c r="K37" s="28" t="e">
        <f t="shared" si="17"/>
        <v>#VALUE!</v>
      </c>
      <c r="L37" s="28" t="e">
        <f t="shared" si="18"/>
        <v>#VALUE!</v>
      </c>
      <c r="M37" s="28" t="e">
        <f t="shared" si="19"/>
        <v>#VALUE!</v>
      </c>
      <c r="N37" s="28" t="e">
        <f t="shared" si="20"/>
        <v>#VALUE!</v>
      </c>
    </row>
    <row r="38" spans="1:200">
      <c r="A38" s="24">
        <f t="shared" si="30"/>
        <v>-5.7757867350615237</v>
      </c>
      <c r="C38" s="3">
        <f>$C$9+COUNT($D$10:D38)*$C$6</f>
        <v>3.71</v>
      </c>
      <c r="D38" s="26">
        <f t="shared" si="28"/>
        <v>32.71</v>
      </c>
      <c r="E38" s="60">
        <f t="shared" si="29"/>
        <v>176.03288369049051</v>
      </c>
      <c r="F38" s="28">
        <f t="shared" si="12"/>
        <v>169.48907636354167</v>
      </c>
      <c r="G38" s="28">
        <f t="shared" si="13"/>
        <v>176.03288369049051</v>
      </c>
      <c r="H38" s="28">
        <f t="shared" si="14"/>
        <v>176.49000000002752</v>
      </c>
      <c r="I38" s="28" t="e">
        <f t="shared" si="15"/>
        <v>#VALUE!</v>
      </c>
      <c r="J38" s="28" t="e">
        <f t="shared" si="16"/>
        <v>#VALUE!</v>
      </c>
      <c r="K38" s="28" t="e">
        <f t="shared" si="17"/>
        <v>#VALUE!</v>
      </c>
      <c r="L38" s="28" t="e">
        <f t="shared" si="18"/>
        <v>#VALUE!</v>
      </c>
      <c r="M38" s="28" t="e">
        <f t="shared" si="19"/>
        <v>#VALUE!</v>
      </c>
      <c r="N38" s="28" t="e">
        <f t="shared" si="20"/>
        <v>#VALUE!</v>
      </c>
    </row>
    <row r="39" spans="1:200">
      <c r="A39" s="24">
        <f t="shared" si="30"/>
        <v>-5.9825457956353691</v>
      </c>
      <c r="C39" s="3">
        <f>$C$9+COUNT($D$10:D39)*$C$6</f>
        <v>3.71</v>
      </c>
      <c r="D39" s="26">
        <f t="shared" si="28"/>
        <v>33.71</v>
      </c>
      <c r="E39" s="60">
        <f t="shared" si="29"/>
        <v>176.03288369049051</v>
      </c>
      <c r="F39" s="28">
        <f t="shared" si="12"/>
        <v>169.48907636354167</v>
      </c>
      <c r="G39" s="28">
        <f t="shared" si="13"/>
        <v>176.03288369049051</v>
      </c>
      <c r="H39" s="28">
        <f t="shared" si="14"/>
        <v>176.49000000002752</v>
      </c>
      <c r="I39" s="28" t="e">
        <f t="shared" si="15"/>
        <v>#VALUE!</v>
      </c>
      <c r="J39" s="28" t="e">
        <f t="shared" si="16"/>
        <v>#VALUE!</v>
      </c>
      <c r="K39" s="28" t="e">
        <f t="shared" si="17"/>
        <v>#VALUE!</v>
      </c>
      <c r="L39" s="28" t="e">
        <f t="shared" si="18"/>
        <v>#VALUE!</v>
      </c>
      <c r="M39" s="28" t="e">
        <f t="shared" si="19"/>
        <v>#VALUE!</v>
      </c>
      <c r="N39" s="28" t="e">
        <f t="shared" si="20"/>
        <v>#VALUE!</v>
      </c>
    </row>
    <row r="40" spans="1:200">
      <c r="A40" s="24">
        <f t="shared" si="30"/>
        <v>-6.1893048562092146</v>
      </c>
      <c r="C40" s="3">
        <f>$C$9+COUNT($D$10:D40)*$C$6</f>
        <v>3.71</v>
      </c>
      <c r="D40" s="26">
        <f t="shared" si="28"/>
        <v>34.71</v>
      </c>
      <c r="E40" s="60">
        <f t="shared" si="29"/>
        <v>176.03288369049051</v>
      </c>
      <c r="F40" s="28">
        <f t="shared" si="12"/>
        <v>169.48907636354167</v>
      </c>
      <c r="G40" s="28">
        <f t="shared" si="13"/>
        <v>176.03288369049051</v>
      </c>
      <c r="H40" s="28">
        <f t="shared" si="14"/>
        <v>176.49000000002752</v>
      </c>
      <c r="I40" s="28" t="e">
        <f t="shared" si="15"/>
        <v>#VALUE!</v>
      </c>
      <c r="J40" s="28" t="e">
        <f t="shared" si="16"/>
        <v>#VALUE!</v>
      </c>
      <c r="K40" s="28" t="e">
        <f t="shared" si="17"/>
        <v>#VALUE!</v>
      </c>
      <c r="L40" s="28" t="e">
        <f t="shared" si="18"/>
        <v>#VALUE!</v>
      </c>
      <c r="M40" s="28" t="e">
        <f t="shared" si="19"/>
        <v>#VALUE!</v>
      </c>
      <c r="N40" s="28" t="e">
        <f t="shared" si="20"/>
        <v>#VALUE!</v>
      </c>
    </row>
    <row r="42" spans="1:200">
      <c r="FN42" s="6"/>
      <c r="FQ42" s="31" t="s">
        <v>24</v>
      </c>
      <c r="FW42" s="31" t="s">
        <v>25</v>
      </c>
      <c r="FZ42" s="31" t="s">
        <v>26</v>
      </c>
      <c r="GC42" s="31" t="s">
        <v>27</v>
      </c>
      <c r="GF42" s="31" t="s">
        <v>28</v>
      </c>
      <c r="GI42" s="31" t="s">
        <v>29</v>
      </c>
      <c r="GL42" s="31" t="s">
        <v>30</v>
      </c>
      <c r="GO42" s="31" t="s">
        <v>31</v>
      </c>
      <c r="GR42" s="31" t="s">
        <v>32</v>
      </c>
    </row>
    <row r="44" spans="1:200">
      <c r="FP44" s="6"/>
      <c r="FQ44" s="3">
        <f>EX4/BC4</f>
        <v>5.9879103811828074</v>
      </c>
      <c r="FY44" s="6"/>
      <c r="FZ44" s="3">
        <f>DZ4/BA4</f>
        <v>1.0085219374221586</v>
      </c>
      <c r="GB44" s="6"/>
      <c r="GC44" s="3" t="e">
        <f>DN4/AZ4</f>
        <v>#VALUE!</v>
      </c>
      <c r="GE44" s="6"/>
      <c r="GF44" s="3" t="e">
        <f>DB4/AY4</f>
        <v>#VALUE!</v>
      </c>
      <c r="GI44" s="3" t="e">
        <f>CP4/AX4</f>
        <v>#VALUE!</v>
      </c>
      <c r="GL44" s="3" t="e">
        <f>CD4/AW4</f>
        <v>#VALUE!</v>
      </c>
      <c r="GN44" s="6"/>
      <c r="GO44" s="3" t="e">
        <f>BR4/AV4</f>
        <v>#VALUE!</v>
      </c>
      <c r="GQ44" s="6"/>
      <c r="GR44" s="3" t="e">
        <f>BF4/AU4</f>
        <v>#VALUE!</v>
      </c>
    </row>
    <row r="45" spans="1:200">
      <c r="FS45" s="6"/>
      <c r="GB45" s="6"/>
      <c r="GC45" s="3" t="e">
        <f>DY4/AZ4</f>
        <v>#VALUE!</v>
      </c>
      <c r="GF45" s="3" t="e">
        <f>DM4/AY4</f>
        <v>#VALUE!</v>
      </c>
      <c r="GI45" s="3" t="e">
        <f>DA4/AX4</f>
        <v>#VALUE!</v>
      </c>
      <c r="GL45" s="3" t="e">
        <f>CO4/AW4</f>
        <v>#VALUE!</v>
      </c>
      <c r="GO45" s="3" t="e">
        <f>CC4/AV4</f>
        <v>#VALUE!</v>
      </c>
      <c r="GR45" s="3" t="e">
        <f>BQ4/AU4</f>
        <v>#VALUE!</v>
      </c>
    </row>
    <row r="46" spans="1:200">
      <c r="FW46" s="3">
        <f>EL4/BB4</f>
        <v>4.5049337702480372</v>
      </c>
      <c r="FY46" s="6"/>
      <c r="FZ46" s="3">
        <f>EK4/BA4</f>
        <v>-1.0748026058620785</v>
      </c>
      <c r="GB46" s="6"/>
      <c r="GC46" s="3" t="e">
        <f>EJ4/AZ4</f>
        <v>#VALUE!</v>
      </c>
      <c r="GF46" s="3" t="e">
        <f>DX4/AY4</f>
        <v>#VALUE!</v>
      </c>
      <c r="GI46" s="3" t="e">
        <f>DL4/AX4</f>
        <v>#VALUE!</v>
      </c>
      <c r="GL46" s="3" t="e">
        <f>CZ4/AW4</f>
        <v>#VALUE!</v>
      </c>
      <c r="GO46" s="3" t="e">
        <f>CN4/AV4</f>
        <v>#VALUE!</v>
      </c>
      <c r="GR46" s="3" t="e">
        <f>CB4/AU4</f>
        <v>#VALUE!</v>
      </c>
    </row>
    <row r="47" spans="1:200">
      <c r="GB47" s="6"/>
      <c r="GC47" s="3" t="e">
        <f>EU4/AZ4</f>
        <v>#VALUE!</v>
      </c>
      <c r="GF47" s="3" t="e">
        <f>EI4/AY4</f>
        <v>#VALUE!</v>
      </c>
      <c r="GI47" s="3" t="e">
        <f>DW4/AX4</f>
        <v>#VALUE!</v>
      </c>
      <c r="GL47" s="3" t="e">
        <f>DK4/AW4</f>
        <v>#VALUE!</v>
      </c>
      <c r="GO47" s="3" t="e">
        <f>CY4/AV4</f>
        <v>#VALUE!</v>
      </c>
      <c r="GR47" s="3" t="e">
        <f>CM4/AU4</f>
        <v>#VALUE!</v>
      </c>
    </row>
    <row r="48" spans="1:200">
      <c r="FY48" s="6"/>
      <c r="FZ48" s="3">
        <f>EV4/BA4</f>
        <v>-3.7429357348901027</v>
      </c>
      <c r="GB48" s="6"/>
      <c r="GC48" s="3" t="e">
        <f>FF4/AZ4</f>
        <v>#VALUE!</v>
      </c>
      <c r="GF48" s="3" t="e">
        <f>ET4/AY4</f>
        <v>#VALUE!</v>
      </c>
      <c r="GI48" s="3" t="e">
        <f>EH4/AX4</f>
        <v>#VALUE!</v>
      </c>
      <c r="GL48" s="3" t="e">
        <f>DV4/AW4</f>
        <v>#VALUE!</v>
      </c>
      <c r="GO48" s="3" t="e">
        <f>DJ4/AV4</f>
        <v>#VALUE!</v>
      </c>
      <c r="GR48" s="3" t="e">
        <f>CX4/AU4</f>
        <v>#VALUE!</v>
      </c>
    </row>
    <row r="49" spans="170:200">
      <c r="FN49" s="6"/>
      <c r="GF49" s="3" t="e">
        <f>FE4/AY4</f>
        <v>#VALUE!</v>
      </c>
      <c r="GI49" s="3" t="e">
        <f>ES4/AX4</f>
        <v>#VALUE!</v>
      </c>
      <c r="GL49" s="3" t="e">
        <f>EG4/AW4</f>
        <v>#VALUE!</v>
      </c>
      <c r="GO49" s="3" t="e">
        <f>DU4/AV4</f>
        <v>#VALUE!</v>
      </c>
      <c r="GR49" s="3" t="e">
        <f>DI4/AU4</f>
        <v>#VALUE!</v>
      </c>
    </row>
    <row r="50" spans="170:200">
      <c r="FQ50" s="3">
        <f>FI4/BC4</f>
        <v>147.27392884935347</v>
      </c>
      <c r="FY50" s="6"/>
      <c r="FZ50" s="3">
        <f>FG4/BA4</f>
        <v>153.66999999999967</v>
      </c>
      <c r="GI50" s="3" t="e">
        <f>FD4/AX4</f>
        <v>#VALUE!</v>
      </c>
      <c r="GL50" s="3" t="e">
        <f>ER4/AW4</f>
        <v>#VALUE!</v>
      </c>
      <c r="GO50" s="3" t="e">
        <f>EF4/AV4</f>
        <v>#VALUE!</v>
      </c>
      <c r="GR50" s="3" t="e">
        <f>DT4/AU4</f>
        <v>#VALUE!</v>
      </c>
    </row>
    <row r="51" spans="170:200">
      <c r="GL51" s="3" t="e">
        <f>FC4/AW4</f>
        <v>#VALUE!</v>
      </c>
      <c r="GO51" s="3" t="e">
        <f>EQ4/AV4</f>
        <v>#VALUE!</v>
      </c>
      <c r="GR51" s="3" t="e">
        <f>EE4/AU4</f>
        <v>#VALUE!</v>
      </c>
    </row>
    <row r="52" spans="170:200">
      <c r="FS52" s="6"/>
      <c r="GO52" s="3" t="e">
        <f>FB4/AV4</f>
        <v>#VALUE!</v>
      </c>
      <c r="GR52" s="3" t="e">
        <f>EP4/AU4</f>
        <v>#VALUE!</v>
      </c>
    </row>
    <row r="53" spans="170:200">
      <c r="GR53" s="3" t="e">
        <f>FA4/AU4</f>
        <v>#VALUE!</v>
      </c>
    </row>
    <row r="58" spans="170:200">
      <c r="FW58" s="3">
        <f>EW4/BB4</f>
        <v>-10.869814992809417</v>
      </c>
    </row>
    <row r="65" spans="175:179">
      <c r="FS65" s="6"/>
    </row>
    <row r="71" spans="175:179">
      <c r="FW71" s="3">
        <f>FH4/BB4</f>
        <v>154.35353840674244</v>
      </c>
    </row>
  </sheetData>
  <mergeCells count="1">
    <mergeCell ref="IA4:ID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E70"/>
  <sheetViews>
    <sheetView zoomScale="80" zoomScaleNormal="80" workbookViewId="0">
      <selection activeCell="E8" sqref="E8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3</v>
      </c>
      <c r="E1" s="51">
        <f>MEDIAN(F1-G1)</f>
        <v>0.7975504377338215</v>
      </c>
      <c r="F1" s="48">
        <f>1-F4</f>
        <v>0.79755043773385037</v>
      </c>
      <c r="G1" s="48">
        <f t="shared" ref="G1:N1" si="0">1-G4</f>
        <v>2.886579864025407E-14</v>
      </c>
      <c r="H1" s="48" t="e">
        <f t="shared" si="0"/>
        <v>#VALUE!</v>
      </c>
      <c r="I1" s="48" t="e">
        <f t="shared" si="0"/>
        <v>#VALUE!</v>
      </c>
      <c r="J1" s="48" t="e">
        <f t="shared" si="0"/>
        <v>#VALUE!</v>
      </c>
      <c r="K1" s="48" t="e">
        <f t="shared" si="0"/>
        <v>#VALUE!</v>
      </c>
      <c r="L1" s="48" t="e">
        <f t="shared" si="0"/>
        <v>#VALUE!</v>
      </c>
      <c r="M1" s="48" t="e">
        <f t="shared" si="0"/>
        <v>#VALUE!</v>
      </c>
      <c r="N1" s="48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/>
      <c r="G2" s="5"/>
      <c r="H2" s="5"/>
      <c r="I2" s="5"/>
      <c r="J2" s="5"/>
      <c r="K2" s="5"/>
      <c r="L2" s="5"/>
      <c r="M2" s="5"/>
      <c r="N2" s="5"/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ABS(F9-$E$8)</f>
        <v>0.95456127004709401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0.20244956226614963</v>
      </c>
      <c r="G3" s="8">
        <f t="shared" ref="G3:O3" si="2">IFERROR(IF(AND(G4&gt;0,G4&lt;=100.09%),G4,0),0)</f>
        <v>0.99999999999997113</v>
      </c>
      <c r="H3" s="8">
        <f t="shared" si="2"/>
        <v>0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COUNT($D$6:D8)</f>
        <v>3</v>
      </c>
      <c r="E4" s="6"/>
      <c r="F4" s="9">
        <f>HA4/HB4</f>
        <v>0.20244956226614963</v>
      </c>
      <c r="G4" s="9">
        <f>GZ4/HB4</f>
        <v>0.99999999999997113</v>
      </c>
      <c r="H4" s="9" t="e">
        <f>GY4/HB4</f>
        <v>#VALUE!</v>
      </c>
      <c r="I4" s="9" t="e">
        <f>GX4/HB4</f>
        <v>#VALUE!</v>
      </c>
      <c r="J4" s="9" t="e">
        <f>GW4/HB4</f>
        <v>#VALUE!</v>
      </c>
      <c r="K4" s="9" t="e">
        <f>GV4/HB4</f>
        <v>#VALUE!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MDETERM(AU5:BD7)</f>
        <v>#VALUE!</v>
      </c>
      <c r="AV4" s="6" t="e">
        <f>MDETERM(AV5:BD7)</f>
        <v>#VALUE!</v>
      </c>
      <c r="AW4" s="6" t="e">
        <f>MDETERM(AW5:BD7)</f>
        <v>#VALUE!</v>
      </c>
      <c r="AX4" s="6" t="e">
        <f>MDETERM(AX5:BD7)</f>
        <v>#VALUE!</v>
      </c>
      <c r="AY4" s="6" t="e">
        <f>MDETERM(AY5:BD7)</f>
        <v>#VALUE!</v>
      </c>
      <c r="AZ4" s="6" t="e">
        <f>MDETERM(AZ5:BD7)</f>
        <v>#VALUE!</v>
      </c>
      <c r="BA4" s="6" t="e">
        <f>MDETERM(BA5:BD7)</f>
        <v>#VALUE!</v>
      </c>
      <c r="BB4" s="6">
        <f>MDETERM(BB5:BD7)</f>
        <v>-9.393661048464006</v>
      </c>
      <c r="BC4" s="6">
        <f>MDETERM(BC5:BD6)</f>
        <v>-8.0185999999999993</v>
      </c>
      <c r="BD4" s="6">
        <f>MDETERM(BD5)</f>
        <v>3</v>
      </c>
      <c r="BE4" s="6"/>
      <c r="BF4" s="6" t="e">
        <f>MDETERM(BF5:BO7)</f>
        <v>#VALUE!</v>
      </c>
      <c r="BG4" s="6" t="e">
        <f>MDETERM(BG5:BO7)</f>
        <v>#VALUE!</v>
      </c>
      <c r="BH4" s="6" t="e">
        <f>MDETERM(BH5:BO7)</f>
        <v>#VALUE!</v>
      </c>
      <c r="BI4" s="6" t="e">
        <f>MDETERM(BI5:BO7)</f>
        <v>#VALUE!</v>
      </c>
      <c r="BJ4" s="6" t="e">
        <f>MDETERM(BJ5:BO7)</f>
        <v>#VALUE!</v>
      </c>
      <c r="BK4" s="6" t="e">
        <f>MDETERM(BK5:BO7)</f>
        <v>#VALUE!</v>
      </c>
      <c r="BL4" s="6" t="e">
        <f>MDETERM(BL5:BO7)</f>
        <v>#VALUE!</v>
      </c>
      <c r="BM4" s="6">
        <f>MDETERM(BM5:BO7)</f>
        <v>-9.393661048464006</v>
      </c>
      <c r="BN4" s="6">
        <f>MDETERM(BN5:BO6)</f>
        <v>-8.0185999999999993</v>
      </c>
      <c r="BO4" s="6">
        <f>MDETERM(BO5)</f>
        <v>3</v>
      </c>
      <c r="BP4" s="6"/>
      <c r="BQ4" s="6" t="e">
        <f>MDETERM(BQ5:BZ7)</f>
        <v>#VALUE!</v>
      </c>
      <c r="BR4" s="6" t="e">
        <f>MDETERM(BR5:BZ7)</f>
        <v>#VALUE!</v>
      </c>
      <c r="BS4" s="6" t="e">
        <f>MDETERM(BS5:BZ7)</f>
        <v>#VALUE!</v>
      </c>
      <c r="BT4" s="6" t="e">
        <f>MDETERM(BT5:BZ7)</f>
        <v>#VALUE!</v>
      </c>
      <c r="BU4" s="6" t="e">
        <f>MDETERM(BU5:BZ7)</f>
        <v>#VALUE!</v>
      </c>
      <c r="BV4" s="6" t="e">
        <f>MDETERM(BV5:BZ7)</f>
        <v>#VALUE!</v>
      </c>
      <c r="BW4" s="6" t="e">
        <f>MDETERM(BW5:BZ7)</f>
        <v>#VALUE!</v>
      </c>
      <c r="BX4" s="6">
        <f>MDETERM(BX5:BZ7)</f>
        <v>-9.393661048464006</v>
      </c>
      <c r="BY4" s="6">
        <f>MDETERM(BY5:BZ6)</f>
        <v>-8.0185999999999993</v>
      </c>
      <c r="BZ4" s="6">
        <f>MDETERM(BZ5)</f>
        <v>3</v>
      </c>
      <c r="CA4" s="6"/>
      <c r="CB4" s="6" t="e">
        <f>MDETERM(CB5:CK7)</f>
        <v>#VALUE!</v>
      </c>
      <c r="CC4" s="6" t="e">
        <f>MDETERM(CC5:CK7)</f>
        <v>#VALUE!</v>
      </c>
      <c r="CD4" s="6" t="e">
        <f>MDETERM(CD5:CK7)</f>
        <v>#VALUE!</v>
      </c>
      <c r="CE4" s="6" t="e">
        <f>MDETERM(CE5:CK7)</f>
        <v>#VALUE!</v>
      </c>
      <c r="CF4" s="6" t="e">
        <f>MDETERM(CF5:CK7)</f>
        <v>#VALUE!</v>
      </c>
      <c r="CG4" s="6" t="e">
        <f>MDETERM(CG5:CK7)</f>
        <v>#VALUE!</v>
      </c>
      <c r="CH4" s="6" t="e">
        <f>MDETERM(CH5:CK7)</f>
        <v>#VALUE!</v>
      </c>
      <c r="CI4" s="6">
        <f>MDETERM(CI5:CK7)</f>
        <v>-9.393661048464006</v>
      </c>
      <c r="CJ4" s="6">
        <f>MDETERM(CJ5:CK6)</f>
        <v>-8.0185999999999993</v>
      </c>
      <c r="CK4" s="6">
        <f>MDETERM(CK5)</f>
        <v>3</v>
      </c>
      <c r="CL4" s="6"/>
      <c r="CM4" s="6" t="e">
        <f>MDETERM(CM5:CV7)</f>
        <v>#VALUE!</v>
      </c>
      <c r="CN4" s="6" t="e">
        <f>MDETERM(CN5:CV7)</f>
        <v>#VALUE!</v>
      </c>
      <c r="CO4" s="6" t="e">
        <f>MDETERM(CO5:CV7)</f>
        <v>#VALUE!</v>
      </c>
      <c r="CP4" s="6" t="e">
        <f>MDETERM(CP5:CV7)</f>
        <v>#VALUE!</v>
      </c>
      <c r="CQ4" s="6" t="e">
        <f>MDETERM(CQ5:CV7)</f>
        <v>#VALUE!</v>
      </c>
      <c r="CR4" s="6" t="e">
        <f>MDETERM(CR5:CV7)</f>
        <v>#VALUE!</v>
      </c>
      <c r="CS4" s="6" t="e">
        <f>MDETERM(CS5:CV7)</f>
        <v>#VALUE!</v>
      </c>
      <c r="CT4" s="6">
        <f>MDETERM(CT5:CV7)</f>
        <v>-9.393661048464006</v>
      </c>
      <c r="CU4" s="6">
        <f>MDETERM(CU5:CV6)</f>
        <v>-8.0185999999999993</v>
      </c>
      <c r="CV4" s="6">
        <f>MDETERM(CV5)</f>
        <v>3</v>
      </c>
      <c r="CW4" s="6"/>
      <c r="CX4" s="6" t="e">
        <f>MDETERM(CX5:DG7)</f>
        <v>#VALUE!</v>
      </c>
      <c r="CY4" s="6" t="e">
        <f>MDETERM(CY5:DG7)</f>
        <v>#VALUE!</v>
      </c>
      <c r="CZ4" s="6" t="e">
        <f>MDETERM(CZ5:DG7)</f>
        <v>#VALUE!</v>
      </c>
      <c r="DA4" s="6" t="e">
        <f>MDETERM(DA5:DG7)</f>
        <v>#VALUE!</v>
      </c>
      <c r="DB4" s="6" t="e">
        <f>MDETERM(DB5:DG7)</f>
        <v>#VALUE!</v>
      </c>
      <c r="DC4" s="6" t="e">
        <f>MDETERM(DC5:DG7)</f>
        <v>#VALUE!</v>
      </c>
      <c r="DD4" s="6" t="e">
        <f>MDETERM(DD5:DG7)</f>
        <v>#VALUE!</v>
      </c>
      <c r="DE4" s="6">
        <f>MDETERM(DE5:DG7)</f>
        <v>-9.393661048464006</v>
      </c>
      <c r="DF4" s="6">
        <f>MDETERM(DF5:DG6)</f>
        <v>-8.0185999999999993</v>
      </c>
      <c r="DG4" s="6">
        <f>MDETERM(DG5)</f>
        <v>3</v>
      </c>
      <c r="DH4" s="6"/>
      <c r="DI4" s="6" t="e">
        <f>MDETERM(DI5:DR7)</f>
        <v>#VALUE!</v>
      </c>
      <c r="DJ4" s="6" t="e">
        <f>MDETERM(DJ5:DR7)</f>
        <v>#VALUE!</v>
      </c>
      <c r="DK4" s="6" t="e">
        <f>MDETERM(DK5:DR7)</f>
        <v>#VALUE!</v>
      </c>
      <c r="DL4" s="6" t="e">
        <f>MDETERM(DL5:DR7)</f>
        <v>#VALUE!</v>
      </c>
      <c r="DM4" s="6" t="e">
        <f>MDETERM(DM5:DR7)</f>
        <v>#VALUE!</v>
      </c>
      <c r="DN4" s="6" t="e">
        <f>MDETERM(DN5:DR7)</f>
        <v>#VALUE!</v>
      </c>
      <c r="DO4" s="6" t="e">
        <f>MDETERM(DO5:DR7)</f>
        <v>#VALUE!</v>
      </c>
      <c r="DP4" s="6">
        <f>MDETERM(DP5:DR7)</f>
        <v>-9.393661048464006</v>
      </c>
      <c r="DQ4" s="6">
        <f>MDETERM(DQ5:DR6)</f>
        <v>-8.0185999999999993</v>
      </c>
      <c r="DR4" s="6">
        <f>MDETERM(DR5)</f>
        <v>3</v>
      </c>
      <c r="DS4" s="6"/>
      <c r="DT4" s="6" t="e">
        <f>MDETERM(DT5:EC7)</f>
        <v>#VALUE!</v>
      </c>
      <c r="DU4" s="6" t="e">
        <f>MDETERM(DU5:EC7)</f>
        <v>#VALUE!</v>
      </c>
      <c r="DV4" s="6" t="e">
        <f>MDETERM(DV5:EC7)</f>
        <v>#VALUE!</v>
      </c>
      <c r="DW4" s="6" t="e">
        <f>MDETERM(DW5:EC7)</f>
        <v>#VALUE!</v>
      </c>
      <c r="DX4" s="6" t="e">
        <f>MDETERM(DX5:EC7)</f>
        <v>#VALUE!</v>
      </c>
      <c r="DY4" s="6" t="e">
        <f>MDETERM(DY5:EC7)</f>
        <v>#VALUE!</v>
      </c>
      <c r="DZ4" s="6" t="e">
        <f>MDETERM(DZ5:EC7)</f>
        <v>#VALUE!</v>
      </c>
      <c r="EA4" s="6">
        <f>MDETERM(EA5:EC7)</f>
        <v>-9.393661048464006</v>
      </c>
      <c r="EB4" s="6">
        <f>MDETERM(EB5:EC6)</f>
        <v>-8.0185999999999993</v>
      </c>
      <c r="EC4" s="6">
        <f>MDETERM(EC5)</f>
        <v>3</v>
      </c>
      <c r="ED4" s="6"/>
      <c r="EE4" s="6" t="e">
        <f>MDETERM(EE5:EN7)</f>
        <v>#VALUE!</v>
      </c>
      <c r="EF4" s="6" t="e">
        <f>MDETERM(EF5:EN7)</f>
        <v>#VALUE!</v>
      </c>
      <c r="EG4" s="6" t="e">
        <f>MDETERM(EG5:EN7)</f>
        <v>#VALUE!</v>
      </c>
      <c r="EH4" s="6" t="e">
        <f>MDETERM(EH5:EN7)</f>
        <v>#VALUE!</v>
      </c>
      <c r="EI4" s="6" t="e">
        <f>MDETERM(EI5:EN7)</f>
        <v>#VALUE!</v>
      </c>
      <c r="EJ4" s="6" t="e">
        <f>MDETERM(EJ5:EN7)</f>
        <v>#VALUE!</v>
      </c>
      <c r="EK4" s="6" t="e">
        <f>MDETERM(EK5:EN7)</f>
        <v>#VALUE!</v>
      </c>
      <c r="EL4" s="6">
        <f>MDETERM(EL5:EN7)</f>
        <v>-21.924819377999579</v>
      </c>
      <c r="EM4" s="6">
        <f>MDETERM(EM5:EN6)</f>
        <v>-8.0185999999999993</v>
      </c>
      <c r="EN4" s="6">
        <f>MDETERM(EN5)</f>
        <v>3</v>
      </c>
      <c r="EO4" s="6"/>
      <c r="EP4" s="6" t="e">
        <f>MDETERM(EP5:EY7)</f>
        <v>#VALUE!</v>
      </c>
      <c r="EQ4" s="6" t="e">
        <f>MDETERM(EQ5:EY7)</f>
        <v>#VALUE!</v>
      </c>
      <c r="ER4" s="6" t="e">
        <f>MDETERM(ER5:EY7)</f>
        <v>#VALUE!</v>
      </c>
      <c r="ES4" s="6" t="e">
        <f>MDETERM(ES5:EY7)</f>
        <v>#VALUE!</v>
      </c>
      <c r="ET4" s="6" t="e">
        <f>MDETERM(ET5:EY7)</f>
        <v>#VALUE!</v>
      </c>
      <c r="EU4" s="6" t="e">
        <f>MDETERM(EU5:EY7)</f>
        <v>#VALUE!</v>
      </c>
      <c r="EV4" s="6" t="e">
        <f>MDETERM(EV5:EY7)</f>
        <v>#VALUE!</v>
      </c>
      <c r="EW4" s="6">
        <f>MDETERM(EW5:EY7)</f>
        <v>58.576046635259104</v>
      </c>
      <c r="EX4" s="10">
        <f>MDETERM(EX5:EY6)</f>
        <v>6.2424999999996755</v>
      </c>
      <c r="EY4" s="6">
        <f>MDETERM(EY5)</f>
        <v>3</v>
      </c>
      <c r="EZ4" s="6"/>
      <c r="FA4" s="6" t="e">
        <f>MDETERM(FA5:FJ7)</f>
        <v>#VALUE!</v>
      </c>
      <c r="FB4" s="6" t="e">
        <f>MDETERM(FB5:FJ7)</f>
        <v>#VALUE!</v>
      </c>
      <c r="FC4" s="6" t="e">
        <f>MDETERM(FC5:FJ7)</f>
        <v>#VALUE!</v>
      </c>
      <c r="FD4" s="6" t="e">
        <f>MDETERM(FD5:FJ7)</f>
        <v>#VALUE!</v>
      </c>
      <c r="FE4" s="6" t="e">
        <f>MDETERM(FE5:FJ7)</f>
        <v>#VALUE!</v>
      </c>
      <c r="FF4" s="6" t="e">
        <f>MDETERM(FF5:FJ7)</f>
        <v>#VALUE!</v>
      </c>
      <c r="FG4" s="6" t="e">
        <f>MDETERM(FG5:FJ7)</f>
        <v>#VALUE!</v>
      </c>
      <c r="FH4" s="6">
        <f>MDETERM(FH5:FJ7)</f>
        <v>-1443.5238933174635</v>
      </c>
      <c r="FI4" s="6">
        <f>MDETERM(FI5:FJ6)</f>
        <v>-1223.3479219999995</v>
      </c>
      <c r="FJ4" s="6">
        <f>MDETERM(FJ5)</f>
        <v>455.05999999999995</v>
      </c>
      <c r="GR4" s="6" t="s">
        <v>15</v>
      </c>
      <c r="GS4" s="6" t="e">
        <f t="shared" ref="GS4:HB4" si="3">SUM(GS6:GS8)</f>
        <v>#VALUE!</v>
      </c>
      <c r="GT4" s="6" t="e">
        <f t="shared" si="3"/>
        <v>#VALUE!</v>
      </c>
      <c r="GU4" s="6" t="e">
        <f t="shared" si="3"/>
        <v>#VALUE!</v>
      </c>
      <c r="GV4" s="6" t="e">
        <f t="shared" si="3"/>
        <v>#VALUE!</v>
      </c>
      <c r="GW4" s="6" t="e">
        <f t="shared" si="3"/>
        <v>#VALUE!</v>
      </c>
      <c r="GX4" s="6" t="e">
        <f t="shared" si="3"/>
        <v>#VALUE!</v>
      </c>
      <c r="GY4" s="6" t="e">
        <f t="shared" si="3"/>
        <v>#VALUE!</v>
      </c>
      <c r="GZ4" s="6">
        <f t="shared" si="3"/>
        <v>8.001666666666436</v>
      </c>
      <c r="HA4" s="6">
        <f t="shared" si="3"/>
        <v>1.6199339140663074</v>
      </c>
      <c r="HB4" s="6">
        <f t="shared" si="3"/>
        <v>8.0016666666666669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3o. GRADO'!C5</f>
        <v>CÓDIGO</v>
      </c>
      <c r="D5" s="4" t="str">
        <f>'MODELO DE 3o. GRADO'!D5</f>
        <v>AÑO</v>
      </c>
      <c r="E5" s="4" t="str">
        <f>'MODELO DE 3o.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4">H5+1</f>
        <v>4</v>
      </c>
      <c r="J5" s="13">
        <f t="shared" si="4"/>
        <v>5</v>
      </c>
      <c r="K5" s="13">
        <f t="shared" si="4"/>
        <v>6</v>
      </c>
      <c r="L5" s="13">
        <f t="shared" si="4"/>
        <v>7</v>
      </c>
      <c r="M5" s="13">
        <f t="shared" si="4"/>
        <v>8</v>
      </c>
      <c r="N5" s="13">
        <f t="shared" si="4"/>
        <v>9</v>
      </c>
      <c r="O5" s="4"/>
      <c r="P5" s="14">
        <f t="shared" ref="P5:AH5" si="5">SUM(P6:P8)</f>
        <v>3507648.4203284727</v>
      </c>
      <c r="Q5" s="14">
        <f t="shared" si="5"/>
        <v>1518464.2152637811</v>
      </c>
      <c r="R5" s="14">
        <f t="shared" si="5"/>
        <v>657345.40084278327</v>
      </c>
      <c r="S5" s="14">
        <f t="shared" si="5"/>
        <v>284566.58962852549</v>
      </c>
      <c r="T5" s="14">
        <f t="shared" si="5"/>
        <v>123190.38398739033</v>
      </c>
      <c r="U5" s="14">
        <f t="shared" si="5"/>
        <v>53330.464153762157</v>
      </c>
      <c r="V5" s="14">
        <f t="shared" si="5"/>
        <v>23087.989987589812</v>
      </c>
      <c r="W5" s="14">
        <f t="shared" si="5"/>
        <v>9995.9307376669531</v>
      </c>
      <c r="X5" s="14">
        <f t="shared" si="5"/>
        <v>4328.2987036147151</v>
      </c>
      <c r="Y5" s="14">
        <f t="shared" si="5"/>
        <v>1874.7092610554616</v>
      </c>
      <c r="Z5" s="14">
        <f t="shared" si="5"/>
        <v>812.4847670642655</v>
      </c>
      <c r="AA5" s="14">
        <f t="shared" si="5"/>
        <v>352.58698532255363</v>
      </c>
      <c r="AB5" s="14">
        <f t="shared" si="5"/>
        <v>153.44064543672999</v>
      </c>
      <c r="AC5" s="14">
        <f t="shared" si="5"/>
        <v>67.177406745799999</v>
      </c>
      <c r="AD5" s="14">
        <f t="shared" si="5"/>
        <v>29.784759220000002</v>
      </c>
      <c r="AE5" s="14">
        <f t="shared" si="5"/>
        <v>13.551434</v>
      </c>
      <c r="AF5" s="14">
        <f t="shared" si="5"/>
        <v>6.4809999999999999</v>
      </c>
      <c r="AG5" s="14">
        <f t="shared" si="5"/>
        <v>3.38</v>
      </c>
      <c r="AH5" s="14">
        <f t="shared" si="5"/>
        <v>3</v>
      </c>
      <c r="AI5" s="4"/>
      <c r="AJ5" s="4">
        <f t="shared" ref="AJ5:AS5" si="6">SUM(AJ6:AJ8)</f>
        <v>284427.12024594919</v>
      </c>
      <c r="AK5" s="4">
        <f t="shared" si="6"/>
        <v>123266.6665773217</v>
      </c>
      <c r="AL5" s="4">
        <f t="shared" si="6"/>
        <v>53491.205561111048</v>
      </c>
      <c r="AM5" s="4">
        <f t="shared" si="6"/>
        <v>23276.938228439387</v>
      </c>
      <c r="AN5" s="4">
        <f t="shared" si="6"/>
        <v>10189.280920424841</v>
      </c>
      <c r="AO5" s="4">
        <f t="shared" si="6"/>
        <v>4516.2565370379007</v>
      </c>
      <c r="AP5" s="4">
        <f t="shared" si="6"/>
        <v>2053.5122283300002</v>
      </c>
      <c r="AQ5" s="4">
        <f t="shared" si="6"/>
        <v>980.95027499999992</v>
      </c>
      <c r="AR5" s="4">
        <f t="shared" si="6"/>
        <v>510.62009999999998</v>
      </c>
      <c r="AS5" s="4">
        <f t="shared" si="6"/>
        <v>455.05999999999995</v>
      </c>
      <c r="AU5" s="15">
        <f>$Y$5</f>
        <v>1874.7092610554616</v>
      </c>
      <c r="AV5" s="15">
        <f>$Z$5</f>
        <v>812.4847670642655</v>
      </c>
      <c r="AW5" s="15">
        <f>$AA$5</f>
        <v>352.58698532255363</v>
      </c>
      <c r="AX5" s="15">
        <f>$AB$5</f>
        <v>153.44064543672999</v>
      </c>
      <c r="AY5" s="15">
        <f>$AC$5</f>
        <v>67.177406745799999</v>
      </c>
      <c r="AZ5" s="15">
        <f>$AD$5</f>
        <v>29.784759220000002</v>
      </c>
      <c r="BA5" s="15">
        <f>$AE$5</f>
        <v>13.551434</v>
      </c>
      <c r="BB5" s="3">
        <f>$AF$5</f>
        <v>6.4809999999999999</v>
      </c>
      <c r="BC5" s="3">
        <f>$AG$5</f>
        <v>3.38</v>
      </c>
      <c r="BD5" s="3">
        <f>$AH$5</f>
        <v>3</v>
      </c>
      <c r="BF5" s="16">
        <f>$AS$5</f>
        <v>455.05999999999995</v>
      </c>
      <c r="BG5" s="15">
        <f>$Z$5</f>
        <v>812.4847670642655</v>
      </c>
      <c r="BH5" s="15">
        <f>$AA$5</f>
        <v>352.58698532255363</v>
      </c>
      <c r="BI5" s="15">
        <f>$AB$5</f>
        <v>153.44064543672999</v>
      </c>
      <c r="BJ5" s="15">
        <f>$AC$5</f>
        <v>67.177406745799999</v>
      </c>
      <c r="BK5" s="15">
        <f>$AD$5</f>
        <v>29.784759220000002</v>
      </c>
      <c r="BL5" s="15">
        <f>$AE$5</f>
        <v>13.551434</v>
      </c>
      <c r="BM5" s="3">
        <f>$AF$5</f>
        <v>6.4809999999999999</v>
      </c>
      <c r="BN5" s="3">
        <f>$AG$5</f>
        <v>3.38</v>
      </c>
      <c r="BO5" s="3">
        <f>$AH$5</f>
        <v>3</v>
      </c>
      <c r="BQ5" s="15">
        <f>$Y$5</f>
        <v>1874.7092610554616</v>
      </c>
      <c r="BR5" s="16">
        <f>$AS$5</f>
        <v>455.05999999999995</v>
      </c>
      <c r="BS5" s="15">
        <f>$AA$5</f>
        <v>352.58698532255363</v>
      </c>
      <c r="BT5" s="15">
        <f>$AB$5</f>
        <v>153.44064543672999</v>
      </c>
      <c r="BU5" s="15">
        <f>$AC$5</f>
        <v>67.177406745799999</v>
      </c>
      <c r="BV5" s="15">
        <f>$AD$5</f>
        <v>29.784759220000002</v>
      </c>
      <c r="BW5" s="15">
        <f>$AE$5</f>
        <v>13.551434</v>
      </c>
      <c r="BX5" s="3">
        <f>$AF$5</f>
        <v>6.4809999999999999</v>
      </c>
      <c r="BY5" s="3">
        <f>$AG$5</f>
        <v>3.38</v>
      </c>
      <c r="BZ5" s="3">
        <f>$AH$5</f>
        <v>3</v>
      </c>
      <c r="CB5" s="15">
        <f>$Y$5</f>
        <v>1874.7092610554616</v>
      </c>
      <c r="CC5" s="15">
        <f>$Z$5</f>
        <v>812.4847670642655</v>
      </c>
      <c r="CD5" s="16">
        <f>$AS$5</f>
        <v>455.05999999999995</v>
      </c>
      <c r="CE5" s="15">
        <f>$AB$5</f>
        <v>153.44064543672999</v>
      </c>
      <c r="CF5" s="15">
        <f>$AC$5</f>
        <v>67.177406745799999</v>
      </c>
      <c r="CG5" s="15">
        <f>$AD$5</f>
        <v>29.784759220000002</v>
      </c>
      <c r="CH5" s="15">
        <f>$AE$5</f>
        <v>13.551434</v>
      </c>
      <c r="CI5" s="3">
        <f>$AF$5</f>
        <v>6.4809999999999999</v>
      </c>
      <c r="CJ5" s="3">
        <f>$AG$5</f>
        <v>3.38</v>
      </c>
      <c r="CK5" s="3">
        <f>$AH$5</f>
        <v>3</v>
      </c>
      <c r="CM5" s="15">
        <f>$Y$5</f>
        <v>1874.7092610554616</v>
      </c>
      <c r="CN5" s="15">
        <f>$Z$5</f>
        <v>812.4847670642655</v>
      </c>
      <c r="CO5" s="15">
        <f>$AA$5</f>
        <v>352.58698532255363</v>
      </c>
      <c r="CP5" s="16">
        <f>$AS$5</f>
        <v>455.05999999999995</v>
      </c>
      <c r="CQ5" s="15">
        <f>$AC$5</f>
        <v>67.177406745799999</v>
      </c>
      <c r="CR5" s="15">
        <f>$AD$5</f>
        <v>29.784759220000002</v>
      </c>
      <c r="CS5" s="15">
        <f>$AE$5</f>
        <v>13.551434</v>
      </c>
      <c r="CT5" s="3">
        <f>$AF$5</f>
        <v>6.4809999999999999</v>
      </c>
      <c r="CU5" s="3">
        <f>$AG$5</f>
        <v>3.38</v>
      </c>
      <c r="CV5" s="3">
        <f>$AH$5</f>
        <v>3</v>
      </c>
      <c r="CX5" s="15">
        <f>$Y$5</f>
        <v>1874.7092610554616</v>
      </c>
      <c r="CY5" s="15">
        <f>$Z$5</f>
        <v>812.4847670642655</v>
      </c>
      <c r="CZ5" s="15">
        <f>$AA$5</f>
        <v>352.58698532255363</v>
      </c>
      <c r="DA5" s="15">
        <f>$AB$5</f>
        <v>153.44064543672999</v>
      </c>
      <c r="DB5" s="16">
        <f>$AS$5</f>
        <v>455.05999999999995</v>
      </c>
      <c r="DC5" s="15">
        <f>$AD$5</f>
        <v>29.784759220000002</v>
      </c>
      <c r="DD5" s="15">
        <f>$AE$5</f>
        <v>13.551434</v>
      </c>
      <c r="DE5" s="3">
        <f>$AF$5</f>
        <v>6.4809999999999999</v>
      </c>
      <c r="DF5" s="3">
        <f>$AG$5</f>
        <v>3.38</v>
      </c>
      <c r="DG5" s="3">
        <f>$AH$5</f>
        <v>3</v>
      </c>
      <c r="DI5" s="15">
        <f>$Y$5</f>
        <v>1874.7092610554616</v>
      </c>
      <c r="DJ5" s="15">
        <f>$Z$5</f>
        <v>812.4847670642655</v>
      </c>
      <c r="DK5" s="15">
        <f>$AA$5</f>
        <v>352.58698532255363</v>
      </c>
      <c r="DL5" s="15">
        <f>$AB$5</f>
        <v>153.44064543672999</v>
      </c>
      <c r="DM5" s="15">
        <f>$AC$5</f>
        <v>67.177406745799999</v>
      </c>
      <c r="DN5" s="16">
        <f>$AS$5</f>
        <v>455.05999999999995</v>
      </c>
      <c r="DO5" s="15">
        <f>$AE$5</f>
        <v>13.551434</v>
      </c>
      <c r="DP5" s="3">
        <f>$AF$5</f>
        <v>6.4809999999999999</v>
      </c>
      <c r="DQ5" s="3">
        <f>$AG$5</f>
        <v>3.38</v>
      </c>
      <c r="DR5" s="3">
        <f>$AH$5</f>
        <v>3</v>
      </c>
      <c r="DT5" s="15">
        <f>$Y$5</f>
        <v>1874.7092610554616</v>
      </c>
      <c r="DU5" s="15">
        <f>$Z$5</f>
        <v>812.4847670642655</v>
      </c>
      <c r="DV5" s="15">
        <f>$AA$5</f>
        <v>352.58698532255363</v>
      </c>
      <c r="DW5" s="15">
        <f>$AB$5</f>
        <v>153.44064543672999</v>
      </c>
      <c r="DX5" s="15">
        <f>$AC$5</f>
        <v>67.177406745799999</v>
      </c>
      <c r="DY5" s="15">
        <f>$AD$5</f>
        <v>29.784759220000002</v>
      </c>
      <c r="DZ5" s="16">
        <f>$AS$5</f>
        <v>455.05999999999995</v>
      </c>
      <c r="EA5" s="3">
        <f>$AF$5</f>
        <v>6.4809999999999999</v>
      </c>
      <c r="EB5" s="3">
        <f>$AG$5</f>
        <v>3.38</v>
      </c>
      <c r="EC5" s="3">
        <f>$AH$5</f>
        <v>3</v>
      </c>
      <c r="EE5" s="15">
        <f>$Y$5</f>
        <v>1874.7092610554616</v>
      </c>
      <c r="EF5" s="15">
        <f>$Z$5</f>
        <v>812.4847670642655</v>
      </c>
      <c r="EG5" s="15">
        <f>$AA$5</f>
        <v>352.58698532255363</v>
      </c>
      <c r="EH5" s="15">
        <f>$AB$5</f>
        <v>153.44064543672999</v>
      </c>
      <c r="EI5" s="15">
        <f>$AC$5</f>
        <v>67.177406745799999</v>
      </c>
      <c r="EJ5" s="15">
        <f>$AD$5</f>
        <v>29.784759220000002</v>
      </c>
      <c r="EK5" s="15">
        <f>$AE$5</f>
        <v>13.551434</v>
      </c>
      <c r="EL5" s="16">
        <f>$AS$5</f>
        <v>455.05999999999995</v>
      </c>
      <c r="EM5" s="3">
        <f>$AG$5</f>
        <v>3.38</v>
      </c>
      <c r="EN5" s="3">
        <f>$AH$5</f>
        <v>3</v>
      </c>
      <c r="EP5" s="15">
        <f>$Y$5</f>
        <v>1874.7092610554616</v>
      </c>
      <c r="EQ5" s="15">
        <f>$Z$5</f>
        <v>812.4847670642655</v>
      </c>
      <c r="ER5" s="15">
        <f>$AA$5</f>
        <v>352.58698532255363</v>
      </c>
      <c r="ES5" s="15">
        <f>$AB$5</f>
        <v>153.44064543672999</v>
      </c>
      <c r="ET5" s="15">
        <f>$AC$5</f>
        <v>67.177406745799999</v>
      </c>
      <c r="EU5" s="15">
        <f>$AD$5</f>
        <v>29.784759220000002</v>
      </c>
      <c r="EV5" s="15">
        <f>$AE$5</f>
        <v>13.551434</v>
      </c>
      <c r="EW5" s="3">
        <f>$AF$5</f>
        <v>6.4809999999999999</v>
      </c>
      <c r="EX5" s="16">
        <f>$AS$5</f>
        <v>455.05999999999995</v>
      </c>
      <c r="EY5" s="3">
        <f>$AH$5</f>
        <v>3</v>
      </c>
      <c r="FA5" s="15">
        <f>$Y$5</f>
        <v>1874.7092610554616</v>
      </c>
      <c r="FB5" s="15">
        <f>$Z$5</f>
        <v>812.4847670642655</v>
      </c>
      <c r="FC5" s="15">
        <f>$AA$5</f>
        <v>352.58698532255363</v>
      </c>
      <c r="FD5" s="15">
        <f>$AB$5</f>
        <v>153.44064543672999</v>
      </c>
      <c r="FE5" s="15">
        <f>$AC$5</f>
        <v>67.177406745799999</v>
      </c>
      <c r="FF5" s="15">
        <f>$AD$5</f>
        <v>29.784759220000002</v>
      </c>
      <c r="FG5" s="15">
        <f>$AE$5</f>
        <v>13.551434</v>
      </c>
      <c r="FH5" s="3">
        <f>$AF$5</f>
        <v>6.4809999999999999</v>
      </c>
      <c r="FI5" s="3">
        <f>$AG$5</f>
        <v>3.38</v>
      </c>
      <c r="FJ5" s="16">
        <f>$AS$5</f>
        <v>455.05999999999995</v>
      </c>
      <c r="GR5" s="6" t="s">
        <v>23</v>
      </c>
      <c r="GS5" s="6" t="e">
        <f>AVERAGE($N$6:$N$8)</f>
        <v>#VALUE!</v>
      </c>
      <c r="GT5" s="6" t="e">
        <f>AVERAGE($M$6:$M$8)</f>
        <v>#VALUE!</v>
      </c>
      <c r="GU5" s="6" t="e">
        <f>AVERAGE($L$6:$L$8)</f>
        <v>#VALUE!</v>
      </c>
      <c r="GV5" s="6" t="e">
        <f>AVERAGE($K$6:$K$8)</f>
        <v>#VALUE!</v>
      </c>
      <c r="GW5" s="6" t="e">
        <f>AVERAGE($J$6:$J$8)</f>
        <v>#VALUE!</v>
      </c>
      <c r="GX5" s="6" t="e">
        <f>AVERAGE($I$6:$I$8)</f>
        <v>#VALUE!</v>
      </c>
      <c r="GY5" s="6" t="e">
        <f>AVERAGE($H$6:$H$8)</f>
        <v>#VALUE!</v>
      </c>
      <c r="GZ5" s="6">
        <f>AVERAGE($G$6:$G$8)</f>
        <v>151.68666666666664</v>
      </c>
      <c r="HA5" s="6">
        <f>AVERAGE($F$6:$F$8)</f>
        <v>151.68666666666667</v>
      </c>
      <c r="HB5" s="6">
        <f>AVERAGE(AS6:AS8)</f>
        <v>151.68666666666664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7">HF5+1</f>
        <v>3</v>
      </c>
      <c r="HH5" s="18">
        <f t="shared" si="7"/>
        <v>4</v>
      </c>
      <c r="HI5" s="18">
        <f t="shared" si="7"/>
        <v>5</v>
      </c>
      <c r="HJ5" s="18">
        <f t="shared" si="7"/>
        <v>6</v>
      </c>
      <c r="HK5" s="18">
        <f t="shared" si="7"/>
        <v>7</v>
      </c>
      <c r="HL5" s="18">
        <f t="shared" si="7"/>
        <v>8</v>
      </c>
      <c r="HM5" s="18">
        <f t="shared" si="7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8">HQ5+1</f>
        <v>3</v>
      </c>
      <c r="HS5" s="19">
        <f t="shared" si="8"/>
        <v>4</v>
      </c>
      <c r="HT5" s="19">
        <f t="shared" si="8"/>
        <v>5</v>
      </c>
      <c r="HU5" s="19">
        <f t="shared" si="8"/>
        <v>6</v>
      </c>
      <c r="HV5" s="19">
        <f t="shared" si="8"/>
        <v>7</v>
      </c>
      <c r="HW5" s="19">
        <f t="shared" si="8"/>
        <v>8</v>
      </c>
      <c r="HX5" s="19">
        <f t="shared" si="8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9">IB5+1</f>
        <v>3</v>
      </c>
      <c r="ID5" s="19">
        <f t="shared" si="9"/>
        <v>4</v>
      </c>
      <c r="IE5" s="19">
        <f t="shared" si="9"/>
        <v>5</v>
      </c>
      <c r="IF5" s="19">
        <f t="shared" si="9"/>
        <v>6</v>
      </c>
      <c r="IG5" s="19">
        <f t="shared" si="9"/>
        <v>7</v>
      </c>
      <c r="IH5" s="19">
        <f t="shared" si="9"/>
        <v>8</v>
      </c>
      <c r="II5" s="19">
        <f t="shared" si="9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0">IM5+1</f>
        <v>3</v>
      </c>
      <c r="IO5" s="19">
        <f t="shared" si="10"/>
        <v>4</v>
      </c>
      <c r="IP5" s="19">
        <f t="shared" si="10"/>
        <v>5</v>
      </c>
      <c r="IQ5" s="19">
        <f t="shared" si="10"/>
        <v>6</v>
      </c>
      <c r="IR5" s="19">
        <f t="shared" si="10"/>
        <v>7</v>
      </c>
      <c r="IS5" s="19">
        <f t="shared" si="10"/>
        <v>8</v>
      </c>
      <c r="IT5" s="19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</row>
    <row r="6" spans="1:265">
      <c r="A6" s="15"/>
      <c r="B6" s="3">
        <v>1</v>
      </c>
      <c r="C6" s="3">
        <f>'MODELO DE 3o. GRADO'!C6</f>
        <v>0</v>
      </c>
      <c r="D6" s="4">
        <f>'MODELO DE 3o. GRADO'!D6</f>
        <v>0</v>
      </c>
      <c r="E6" s="20">
        <f>'MODELO DE 3o. GRADO'!E6</f>
        <v>153.66999999999999</v>
      </c>
      <c r="F6" s="20">
        <f t="shared" ref="F6:F40" si="12">$FQ$43*C6+$FQ$49</f>
        <v>152.56377946274907</v>
      </c>
      <c r="G6" s="20">
        <f t="shared" ref="G6:G40" si="13">$FW$45*POWER(C6,2)+$FW$57*C6+$FW$70</f>
        <v>153.66999999999996</v>
      </c>
      <c r="H6" s="20" t="e">
        <f t="shared" ref="H6:H40" si="14">$FZ$43*POWER(C6,3)+$FZ$45*POWER(C6,2)+$FZ$47*C6+$FZ$49</f>
        <v>#VALUE!</v>
      </c>
      <c r="I6" s="20" t="e">
        <f t="shared" ref="I6:I40" si="15">$GC$43*POWER(C6,4)+$GC$44*POWER(C6,3)+$GC$45*POWER(C6,2)+$GC$46*C6+$GC$47</f>
        <v>#VALUE!</v>
      </c>
      <c r="J6" s="20" t="e">
        <f t="shared" ref="J6:J40" si="16">$GF$43*POWER(C6,5)+$GF$44*POWER(C6,4)+$GF$45*POWER(C6,3)+$GF$46*POWER(C6,2)+$GF$47*C6+$GF$48</f>
        <v>#VALUE!</v>
      </c>
      <c r="K6" s="20" t="e">
        <f t="shared" ref="K6:K40" si="17">$GI$43*POWER(C6,6)+$GI$44*POWER(C6,5)+$GI$45*POWER(C6,4)+$GI$46*POWER(C6,3)+$GI$47*POWER(C6,2)+$GI$48*C6+$GI$49</f>
        <v>#VALUE!</v>
      </c>
      <c r="L6" s="20" t="e">
        <f t="shared" ref="L6:L40" si="18">$GL$43*POWER(C6,7)+$GL$44*POWER(C6,6)+$GL$45*POWER(C6,5)+$GL$46*POWER(C6,4)+$GL$47*POWER(C6,3)+$GL$48*POWER(C6,2)+$GL$49*C6+$GL$50</f>
        <v>#VALUE!</v>
      </c>
      <c r="M6" s="20" t="e">
        <f t="shared" ref="M6:M40" si="19">$GO$43*POWER(C6,8)+$GO$44*POWER(C6,7)+$GO$45*POWER(C6,6)+$GO$46*POWER(C6,5)+$GO$47*POWER(C6,4)+$GO$48*POWER(C6,3)+$GO$49*POWER(C6,2)+$GO$50*C6+$GO$51</f>
        <v>#VALUE!</v>
      </c>
      <c r="N6" s="20" t="e">
        <f t="shared" ref="N6:N40" si="20">$GR$43*POWER(C6,9)+$GR$44*POWER(C6,8)+$GR$45*POWER(C6,7)+$GR$46*POWER(C6,6)+$GR$47*POWER(C6,5)+$GR$48*POWER(C6,4)+$GR$49*POWER(C6,3)+$GR$50*POWER(C6,2)+$GR$51*C6+$GR$52</f>
        <v>#VALUE!</v>
      </c>
      <c r="P6" s="21">
        <f t="shared" ref="P6:AE8" si="21">POWER($C6,P$1)</f>
        <v>0</v>
      </c>
      <c r="Q6" s="21">
        <f t="shared" si="21"/>
        <v>0</v>
      </c>
      <c r="R6" s="21">
        <f t="shared" si="21"/>
        <v>0</v>
      </c>
      <c r="S6" s="21">
        <f t="shared" si="21"/>
        <v>0</v>
      </c>
      <c r="T6" s="21">
        <f t="shared" si="21"/>
        <v>0</v>
      </c>
      <c r="U6" s="21">
        <f t="shared" si="21"/>
        <v>0</v>
      </c>
      <c r="V6" s="21">
        <f t="shared" si="21"/>
        <v>0</v>
      </c>
      <c r="W6" s="21">
        <f t="shared" si="21"/>
        <v>0</v>
      </c>
      <c r="X6" s="21">
        <f t="shared" si="21"/>
        <v>0</v>
      </c>
      <c r="Y6" s="21">
        <f t="shared" si="21"/>
        <v>0</v>
      </c>
      <c r="Z6" s="21">
        <f t="shared" si="21"/>
        <v>0</v>
      </c>
      <c r="AA6" s="21">
        <f t="shared" si="21"/>
        <v>0</v>
      </c>
      <c r="AB6" s="21">
        <f t="shared" si="21"/>
        <v>0</v>
      </c>
      <c r="AC6" s="21">
        <f t="shared" si="21"/>
        <v>0</v>
      </c>
      <c r="AD6" s="21">
        <f t="shared" si="21"/>
        <v>0</v>
      </c>
      <c r="AE6" s="21">
        <f t="shared" si="21"/>
        <v>0</v>
      </c>
      <c r="AF6" s="21">
        <f>POWER($C6,AF$1)</f>
        <v>0</v>
      </c>
      <c r="AG6" s="21">
        <f>C6</f>
        <v>0</v>
      </c>
      <c r="AH6" s="21">
        <f>COUNT(C6)</f>
        <v>1</v>
      </c>
      <c r="AI6" s="22"/>
      <c r="AJ6" s="3">
        <f t="shared" ref="AJ6:AR8" si="22">PRODUCT(Y6,$AS6)</f>
        <v>0</v>
      </c>
      <c r="AK6" s="3">
        <f t="shared" si="22"/>
        <v>0</v>
      </c>
      <c r="AL6" s="3">
        <f t="shared" si="22"/>
        <v>0</v>
      </c>
      <c r="AM6" s="3">
        <f t="shared" si="22"/>
        <v>0</v>
      </c>
      <c r="AN6" s="3">
        <f t="shared" si="22"/>
        <v>0</v>
      </c>
      <c r="AO6" s="3">
        <f t="shared" si="22"/>
        <v>0</v>
      </c>
      <c r="AP6" s="3">
        <f t="shared" si="22"/>
        <v>0</v>
      </c>
      <c r="AQ6" s="3">
        <f t="shared" si="22"/>
        <v>0</v>
      </c>
      <c r="AR6" s="3">
        <f t="shared" si="22"/>
        <v>0</v>
      </c>
      <c r="AS6" s="3">
        <f>E6</f>
        <v>153.66999999999999</v>
      </c>
      <c r="AU6" s="15">
        <f>$X$5</f>
        <v>4328.2987036147151</v>
      </c>
      <c r="AV6" s="15">
        <f>$Y$5</f>
        <v>1874.7092610554616</v>
      </c>
      <c r="AW6" s="15">
        <f>$Z$5</f>
        <v>812.4847670642655</v>
      </c>
      <c r="AX6" s="15">
        <f>$AA$5</f>
        <v>352.58698532255363</v>
      </c>
      <c r="AY6" s="15">
        <f>$AB$5</f>
        <v>153.44064543672999</v>
      </c>
      <c r="AZ6" s="15">
        <f>$AC$5</f>
        <v>67.177406745799999</v>
      </c>
      <c r="BA6" s="15">
        <f>$AD$5</f>
        <v>29.784759220000002</v>
      </c>
      <c r="BB6" s="3">
        <f>$AE$5</f>
        <v>13.551434</v>
      </c>
      <c r="BC6" s="3">
        <f>$AF$5</f>
        <v>6.4809999999999999</v>
      </c>
      <c r="BD6" s="3">
        <f>$AG$5</f>
        <v>3.38</v>
      </c>
      <c r="BF6" s="16">
        <f>$AR$5</f>
        <v>510.62009999999998</v>
      </c>
      <c r="BG6" s="15">
        <f>$Y$5</f>
        <v>1874.7092610554616</v>
      </c>
      <c r="BH6" s="15">
        <f>$Z$5</f>
        <v>812.4847670642655</v>
      </c>
      <c r="BI6" s="15">
        <f>$AA$5</f>
        <v>352.58698532255363</v>
      </c>
      <c r="BJ6" s="15">
        <f>$AB$5</f>
        <v>153.44064543672999</v>
      </c>
      <c r="BK6" s="15">
        <f>$AC$5</f>
        <v>67.177406745799999</v>
      </c>
      <c r="BL6" s="15">
        <f>$AD$5</f>
        <v>29.784759220000002</v>
      </c>
      <c r="BM6" s="3">
        <f>$AE$5</f>
        <v>13.551434</v>
      </c>
      <c r="BN6" s="3">
        <f>$AF$5</f>
        <v>6.4809999999999999</v>
      </c>
      <c r="BO6" s="3">
        <f>$AG$5</f>
        <v>3.38</v>
      </c>
      <c r="BQ6" s="15">
        <f>$X$5</f>
        <v>4328.2987036147151</v>
      </c>
      <c r="BR6" s="16">
        <f>$AR$5</f>
        <v>510.62009999999998</v>
      </c>
      <c r="BS6" s="15">
        <f>$Z$5</f>
        <v>812.4847670642655</v>
      </c>
      <c r="BT6" s="15">
        <f>$AA$5</f>
        <v>352.58698532255363</v>
      </c>
      <c r="BU6" s="15">
        <f>$AB$5</f>
        <v>153.44064543672999</v>
      </c>
      <c r="BV6" s="15">
        <f>$AC$5</f>
        <v>67.177406745799999</v>
      </c>
      <c r="BW6" s="15">
        <f>$AD$5</f>
        <v>29.784759220000002</v>
      </c>
      <c r="BX6" s="3">
        <f>$AE$5</f>
        <v>13.551434</v>
      </c>
      <c r="BY6" s="3">
        <f>$AF$5</f>
        <v>6.4809999999999999</v>
      </c>
      <c r="BZ6" s="3">
        <f>$AG$5</f>
        <v>3.38</v>
      </c>
      <c r="CB6" s="15">
        <f>$X$5</f>
        <v>4328.2987036147151</v>
      </c>
      <c r="CC6" s="15">
        <f>$Y$5</f>
        <v>1874.7092610554616</v>
      </c>
      <c r="CD6" s="16">
        <f>$AR$5</f>
        <v>510.62009999999998</v>
      </c>
      <c r="CE6" s="15">
        <f>$AA$5</f>
        <v>352.58698532255363</v>
      </c>
      <c r="CF6" s="15">
        <f>$AB$5</f>
        <v>153.44064543672999</v>
      </c>
      <c r="CG6" s="15">
        <f>$AC$5</f>
        <v>67.177406745799999</v>
      </c>
      <c r="CH6" s="15">
        <f>$AD$5</f>
        <v>29.784759220000002</v>
      </c>
      <c r="CI6" s="3">
        <f>$AE$5</f>
        <v>13.551434</v>
      </c>
      <c r="CJ6" s="3">
        <f>$AF$5</f>
        <v>6.4809999999999999</v>
      </c>
      <c r="CK6" s="3">
        <f>$AG$5</f>
        <v>3.38</v>
      </c>
      <c r="CM6" s="15">
        <f>$X$5</f>
        <v>4328.2987036147151</v>
      </c>
      <c r="CN6" s="15">
        <f>$Y$5</f>
        <v>1874.7092610554616</v>
      </c>
      <c r="CO6" s="15">
        <f>$Z$5</f>
        <v>812.4847670642655</v>
      </c>
      <c r="CP6" s="16">
        <f>$AR$5</f>
        <v>510.62009999999998</v>
      </c>
      <c r="CQ6" s="15">
        <f>$AB$5</f>
        <v>153.44064543672999</v>
      </c>
      <c r="CR6" s="15">
        <f>$AC$5</f>
        <v>67.177406745799999</v>
      </c>
      <c r="CS6" s="15">
        <f>$AD$5</f>
        <v>29.784759220000002</v>
      </c>
      <c r="CT6" s="3">
        <f>$AE$5</f>
        <v>13.551434</v>
      </c>
      <c r="CU6" s="3">
        <f>$AF$5</f>
        <v>6.4809999999999999</v>
      </c>
      <c r="CV6" s="3">
        <f>$AG$5</f>
        <v>3.38</v>
      </c>
      <c r="CX6" s="15">
        <f>$X$5</f>
        <v>4328.2987036147151</v>
      </c>
      <c r="CY6" s="15">
        <f>$Y$5</f>
        <v>1874.7092610554616</v>
      </c>
      <c r="CZ6" s="15">
        <f>$Z$5</f>
        <v>812.4847670642655</v>
      </c>
      <c r="DA6" s="15">
        <f>$AA$5</f>
        <v>352.58698532255363</v>
      </c>
      <c r="DB6" s="16">
        <f>$AR$5</f>
        <v>510.62009999999998</v>
      </c>
      <c r="DC6" s="15">
        <f>$AC$5</f>
        <v>67.177406745799999</v>
      </c>
      <c r="DD6" s="15">
        <f>$AD$5</f>
        <v>29.784759220000002</v>
      </c>
      <c r="DE6" s="3">
        <f>$AE$5</f>
        <v>13.551434</v>
      </c>
      <c r="DF6" s="3">
        <f>$AF$5</f>
        <v>6.4809999999999999</v>
      </c>
      <c r="DG6" s="3">
        <f>$AG$5</f>
        <v>3.38</v>
      </c>
      <c r="DI6" s="15">
        <f>$X$5</f>
        <v>4328.2987036147151</v>
      </c>
      <c r="DJ6" s="15">
        <f>$Y$5</f>
        <v>1874.7092610554616</v>
      </c>
      <c r="DK6" s="15">
        <f>$Z$5</f>
        <v>812.4847670642655</v>
      </c>
      <c r="DL6" s="15">
        <f>$AA$5</f>
        <v>352.58698532255363</v>
      </c>
      <c r="DM6" s="15">
        <f>$AB$5</f>
        <v>153.44064543672999</v>
      </c>
      <c r="DN6" s="16">
        <f>$AR$5</f>
        <v>510.62009999999998</v>
      </c>
      <c r="DO6" s="15">
        <f>$AD$5</f>
        <v>29.784759220000002</v>
      </c>
      <c r="DP6" s="3">
        <f>$AE$5</f>
        <v>13.551434</v>
      </c>
      <c r="DQ6" s="3">
        <f>$AF$5</f>
        <v>6.4809999999999999</v>
      </c>
      <c r="DR6" s="3">
        <f>$AG$5</f>
        <v>3.38</v>
      </c>
      <c r="DT6" s="15">
        <f>$X$5</f>
        <v>4328.2987036147151</v>
      </c>
      <c r="DU6" s="15">
        <f>$Y$5</f>
        <v>1874.7092610554616</v>
      </c>
      <c r="DV6" s="15">
        <f>$Z$5</f>
        <v>812.4847670642655</v>
      </c>
      <c r="DW6" s="15">
        <f>$AA$5</f>
        <v>352.58698532255363</v>
      </c>
      <c r="DX6" s="15">
        <f>$AB$5</f>
        <v>153.44064543672999</v>
      </c>
      <c r="DY6" s="15">
        <f>$AC$5</f>
        <v>67.177406745799999</v>
      </c>
      <c r="DZ6" s="16">
        <f>$AR$5</f>
        <v>510.62009999999998</v>
      </c>
      <c r="EA6" s="3">
        <f>$AE$5</f>
        <v>13.551434</v>
      </c>
      <c r="EB6" s="3">
        <f>$AF$5</f>
        <v>6.4809999999999999</v>
      </c>
      <c r="EC6" s="3">
        <f>$AG$5</f>
        <v>3.38</v>
      </c>
      <c r="EE6" s="15">
        <f>$X$5</f>
        <v>4328.2987036147151</v>
      </c>
      <c r="EF6" s="15">
        <f>$Y$5</f>
        <v>1874.7092610554616</v>
      </c>
      <c r="EG6" s="15">
        <f>$Z$5</f>
        <v>812.4847670642655</v>
      </c>
      <c r="EH6" s="15">
        <f>$AA$5</f>
        <v>352.58698532255363</v>
      </c>
      <c r="EI6" s="15">
        <f>$AB$5</f>
        <v>153.44064543672999</v>
      </c>
      <c r="EJ6" s="15">
        <f>$AC$5</f>
        <v>67.177406745799999</v>
      </c>
      <c r="EK6" s="15">
        <f>$AD$5</f>
        <v>29.784759220000002</v>
      </c>
      <c r="EL6" s="16">
        <f>$AR$5</f>
        <v>510.62009999999998</v>
      </c>
      <c r="EM6" s="3">
        <f>$AF$5</f>
        <v>6.4809999999999999</v>
      </c>
      <c r="EN6" s="3">
        <f>$AG$5</f>
        <v>3.38</v>
      </c>
      <c r="EP6" s="15">
        <f>$X$5</f>
        <v>4328.2987036147151</v>
      </c>
      <c r="EQ6" s="15">
        <f>$Y$5</f>
        <v>1874.7092610554616</v>
      </c>
      <c r="ER6" s="15">
        <f>$Z$5</f>
        <v>812.4847670642655</v>
      </c>
      <c r="ES6" s="15">
        <f>$AA$5</f>
        <v>352.58698532255363</v>
      </c>
      <c r="ET6" s="15">
        <f>$AB$5</f>
        <v>153.44064543672999</v>
      </c>
      <c r="EU6" s="15">
        <f>$AC$5</f>
        <v>67.177406745799999</v>
      </c>
      <c r="EV6" s="15">
        <f>$AD$5</f>
        <v>29.784759220000002</v>
      </c>
      <c r="EW6" s="3">
        <f>$AE$5</f>
        <v>13.551434</v>
      </c>
      <c r="EX6" s="16">
        <f>$AR$5</f>
        <v>510.62009999999998</v>
      </c>
      <c r="EY6" s="3">
        <f>$AG$5</f>
        <v>3.38</v>
      </c>
      <c r="FA6" s="15">
        <f>$X$5</f>
        <v>4328.2987036147151</v>
      </c>
      <c r="FB6" s="15">
        <f>$Y$5</f>
        <v>1874.7092610554616</v>
      </c>
      <c r="FC6" s="15">
        <f>$Z$5</f>
        <v>812.4847670642655</v>
      </c>
      <c r="FD6" s="15">
        <f>$AA$5</f>
        <v>352.58698532255363</v>
      </c>
      <c r="FE6" s="15">
        <f>$AB$5</f>
        <v>153.44064543672999</v>
      </c>
      <c r="FF6" s="15">
        <f>$AC$5</f>
        <v>67.177406745799999</v>
      </c>
      <c r="FG6" s="15">
        <f>$AD$5</f>
        <v>29.784759220000002</v>
      </c>
      <c r="FH6" s="3">
        <f>$AE$5</f>
        <v>13.551434</v>
      </c>
      <c r="FI6" s="3">
        <f>$AF$5</f>
        <v>6.4809999999999999</v>
      </c>
      <c r="FJ6" s="16">
        <f>$AR$5</f>
        <v>510.62009999999998</v>
      </c>
      <c r="GS6" s="3" t="e">
        <f>POWER(N6-$GS$5,2)</f>
        <v>#VALUE!</v>
      </c>
      <c r="GT6" s="3" t="e">
        <f>POWER(M6-$GT$5,2)</f>
        <v>#VALUE!</v>
      </c>
      <c r="GU6" s="3" t="e">
        <f>POWER(L6-$GU$5,2)</f>
        <v>#VALUE!</v>
      </c>
      <c r="GV6" s="3" t="e">
        <f>POWER(K6-$GV$5,2)</f>
        <v>#VALUE!</v>
      </c>
      <c r="GW6" s="3" t="e">
        <f>POWER(J6-$GW$5,2)</f>
        <v>#VALUE!</v>
      </c>
      <c r="GX6" s="3" t="e">
        <f>POWER(I6-$GX$5,2)</f>
        <v>#VALUE!</v>
      </c>
      <c r="GY6" s="3" t="e">
        <f>POWER(H6-$GY$5,2)</f>
        <v>#VALUE!</v>
      </c>
      <c r="GZ6" s="3">
        <f>POWER(G6-$GZ$5,2)</f>
        <v>3.9336111111110585</v>
      </c>
      <c r="HA6" s="3">
        <f>POWER(F6-$HA$5,2)</f>
        <v>0.7693268570514864</v>
      </c>
      <c r="HB6" s="3">
        <f>POWER(AS6-$HB$5,2)</f>
        <v>3.9336111111111713</v>
      </c>
      <c r="HD6" s="17">
        <f>$D$6</f>
        <v>0</v>
      </c>
      <c r="HE6" s="23">
        <f t="shared" ref="HE6:HM8" si="23">1-ABS($E6-F6)/$E6</f>
        <v>0.99280132402387633</v>
      </c>
      <c r="HF6" s="23">
        <f t="shared" si="23"/>
        <v>0.99999999999999978</v>
      </c>
      <c r="HG6" s="23" t="e">
        <f t="shared" si="23"/>
        <v>#VALUE!</v>
      </c>
      <c r="HH6" s="23" t="e">
        <f t="shared" si="23"/>
        <v>#VALUE!</v>
      </c>
      <c r="HI6" s="23" t="e">
        <f t="shared" si="23"/>
        <v>#VALUE!</v>
      </c>
      <c r="HJ6" s="23" t="e">
        <f t="shared" si="23"/>
        <v>#VALUE!</v>
      </c>
      <c r="HK6" s="23" t="e">
        <f t="shared" si="23"/>
        <v>#VALUE!</v>
      </c>
      <c r="HL6" s="23" t="e">
        <f t="shared" si="23"/>
        <v>#VALUE!</v>
      </c>
      <c r="HM6" s="23" t="e">
        <f t="shared" si="23"/>
        <v>#VALUE!</v>
      </c>
      <c r="HO6" s="17">
        <f>$D$6</f>
        <v>0</v>
      </c>
      <c r="HP6" s="24" t="e">
        <f>HE6/MAX(HE6:HM6)</f>
        <v>#VALUE!</v>
      </c>
      <c r="HQ6" s="24" t="e">
        <f>HF6/MAX(HE6:HM6)</f>
        <v>#VALUE!</v>
      </c>
      <c r="HR6" s="24" t="e">
        <f>HG6/MAX(HE6:HM6)</f>
        <v>#VALUE!</v>
      </c>
      <c r="HS6" s="24" t="e">
        <f>HH6/MAX(HE6:HM6)</f>
        <v>#VALUE!</v>
      </c>
      <c r="HT6" s="24" t="e">
        <f>HI6/MAX(HE6:HM6)</f>
        <v>#VALUE!</v>
      </c>
      <c r="HU6" s="24" t="e">
        <f>HJ6/MAX(HE6:HM6)</f>
        <v>#VALUE!</v>
      </c>
      <c r="HV6" s="24" t="e">
        <f>HK6/MAX(HE6:HM6)</f>
        <v>#VALUE!</v>
      </c>
      <c r="HW6" s="24" t="e">
        <f>HL6/MAX(HE6:HM6)</f>
        <v>#VALUE!</v>
      </c>
      <c r="HX6" s="24" t="e">
        <f>HM6/MAX(HE6:HM6)</f>
        <v>#VALUE!</v>
      </c>
      <c r="HZ6" s="17">
        <f>$D$6</f>
        <v>0</v>
      </c>
      <c r="IA6" s="24" t="e">
        <f t="shared" ref="IA6:II7" si="24">IF(OR(ABS(F9-$E$8)&gt;$IA$4*(HP6/SUMIFS($HP6:$HX6,$HP6:$HX6,"&gt;=0",$HP6:$HX6,"&lt;=1")+F$4/SUMIFS($F$4:$N$4,$F$4:$N$4,"&gt;=0",$F$4:$N$4,"&lt;=1")),F9&lt;0),0,F$4/SUMIFS($F$4:$N$4,$F$4:$N$4,"&gt;=0",$F$4:$N$4,"&lt;=1"))</f>
        <v>#VALUE!</v>
      </c>
      <c r="IB6" s="24" t="e">
        <f t="shared" si="24"/>
        <v>#VALUE!</v>
      </c>
      <c r="IC6" s="24" t="e">
        <f t="shared" si="24"/>
        <v>#VALUE!</v>
      </c>
      <c r="ID6" s="24" t="e">
        <f t="shared" si="24"/>
        <v>#VALUE!</v>
      </c>
      <c r="IE6" s="24" t="e">
        <f t="shared" si="24"/>
        <v>#VALUE!</v>
      </c>
      <c r="IF6" s="24" t="e">
        <f t="shared" si="24"/>
        <v>#VALUE!</v>
      </c>
      <c r="IG6" s="24" t="e">
        <f t="shared" si="24"/>
        <v>#VALUE!</v>
      </c>
      <c r="IH6" s="24" t="e">
        <f t="shared" si="24"/>
        <v>#VALUE!</v>
      </c>
      <c r="II6" s="24" t="e">
        <f t="shared" si="24"/>
        <v>#VALUE!</v>
      </c>
      <c r="IK6" s="17">
        <f>$D$6</f>
        <v>0</v>
      </c>
      <c r="IL6" s="24" t="e">
        <f>IF(AND(HP6&gt;75%,HP6&lt;1),HP6*IA6,0)</f>
        <v>#VALUE!</v>
      </c>
      <c r="IM6" s="24" t="e">
        <f t="shared" ref="IM6:IT8" si="25">IF(AND(HQ6&gt;75%,HQ6&lt;1),HQ6*IB6,0)</f>
        <v>#VALUE!</v>
      </c>
      <c r="IN6" s="24" t="e">
        <f t="shared" si="25"/>
        <v>#VALUE!</v>
      </c>
      <c r="IO6" s="24" t="e">
        <f t="shared" si="25"/>
        <v>#VALUE!</v>
      </c>
      <c r="IP6" s="24" t="e">
        <f t="shared" si="25"/>
        <v>#VALUE!</v>
      </c>
      <c r="IQ6" s="24" t="e">
        <f t="shared" si="25"/>
        <v>#VALUE!</v>
      </c>
      <c r="IR6" s="24" t="e">
        <f t="shared" si="25"/>
        <v>#VALUE!</v>
      </c>
      <c r="IS6" s="24" t="e">
        <f t="shared" si="25"/>
        <v>#VALUE!</v>
      </c>
      <c r="IT6" s="24" t="e">
        <f t="shared" si="25"/>
        <v>#VALUE!</v>
      </c>
      <c r="IV6" s="17">
        <f>$D$6</f>
        <v>0</v>
      </c>
      <c r="IW6" s="24">
        <f>IFERROR(IL6/SUM($IL6:$IT6),0)</f>
        <v>0</v>
      </c>
      <c r="IX6" s="24">
        <f t="shared" ref="IX6:JE8" si="26">IFERROR(IM6/SUM($IL6:$IT6),0)</f>
        <v>0</v>
      </c>
      <c r="IY6" s="24">
        <f t="shared" si="26"/>
        <v>0</v>
      </c>
      <c r="IZ6" s="24">
        <f t="shared" si="26"/>
        <v>0</v>
      </c>
      <c r="JA6" s="24">
        <f t="shared" si="26"/>
        <v>0</v>
      </c>
      <c r="JB6" s="24">
        <f t="shared" si="26"/>
        <v>0</v>
      </c>
      <c r="JC6" s="24">
        <f t="shared" si="26"/>
        <v>0</v>
      </c>
      <c r="JD6" s="24">
        <f t="shared" si="26"/>
        <v>0</v>
      </c>
      <c r="JE6" s="24">
        <f t="shared" si="26"/>
        <v>0</v>
      </c>
    </row>
    <row r="7" spans="1:265">
      <c r="A7" s="15"/>
      <c r="B7" s="3">
        <f>B6+1</f>
        <v>2</v>
      </c>
      <c r="C7" s="3">
        <f>'MODELO DE 3o. GRADO'!C7</f>
        <v>1.07</v>
      </c>
      <c r="D7" s="4">
        <f>'MODELO DE 3o. GRADO'!D7</f>
        <v>1.07</v>
      </c>
      <c r="E7" s="20">
        <f>'MODELO DE 3o. GRADO'!E7</f>
        <v>149.66999999999999</v>
      </c>
      <c r="F7" s="20">
        <f t="shared" si="12"/>
        <v>151.73078180729803</v>
      </c>
      <c r="G7" s="20">
        <f t="shared" si="13"/>
        <v>149.67000000000002</v>
      </c>
      <c r="H7" s="20" t="e">
        <f t="shared" si="14"/>
        <v>#VALUE!</v>
      </c>
      <c r="I7" s="20" t="e">
        <f t="shared" si="15"/>
        <v>#VALUE!</v>
      </c>
      <c r="J7" s="20" t="e">
        <f t="shared" si="16"/>
        <v>#VALUE!</v>
      </c>
      <c r="K7" s="20" t="e">
        <f t="shared" si="17"/>
        <v>#VALUE!</v>
      </c>
      <c r="L7" s="20" t="e">
        <f t="shared" si="18"/>
        <v>#VALUE!</v>
      </c>
      <c r="M7" s="20" t="e">
        <f t="shared" si="19"/>
        <v>#VALUE!</v>
      </c>
      <c r="N7" s="20" t="e">
        <f t="shared" si="20"/>
        <v>#VALUE!</v>
      </c>
      <c r="P7" s="21">
        <f t="shared" si="21"/>
        <v>3.3799322757325352</v>
      </c>
      <c r="Q7" s="21">
        <f t="shared" si="21"/>
        <v>3.1588152109649861</v>
      </c>
      <c r="R7" s="21">
        <f t="shared" si="21"/>
        <v>2.9521637485654075</v>
      </c>
      <c r="S7" s="21">
        <f t="shared" si="21"/>
        <v>2.7590315407153345</v>
      </c>
      <c r="T7" s="21">
        <f t="shared" si="21"/>
        <v>2.5785341502012469</v>
      </c>
      <c r="U7" s="21">
        <f t="shared" si="21"/>
        <v>2.4098450001880813</v>
      </c>
      <c r="V7" s="21">
        <f t="shared" si="21"/>
        <v>2.2521915889608235</v>
      </c>
      <c r="W7" s="21">
        <f t="shared" si="21"/>
        <v>2.1048519522998355</v>
      </c>
      <c r="X7" s="21">
        <f t="shared" si="21"/>
        <v>1.9671513572895656</v>
      </c>
      <c r="Y7" s="21">
        <f t="shared" si="21"/>
        <v>1.8384592124201549</v>
      </c>
      <c r="Z7" s="21">
        <f t="shared" si="21"/>
        <v>1.7181861798319202</v>
      </c>
      <c r="AA7" s="21">
        <f t="shared" si="21"/>
        <v>1.6057814764784302</v>
      </c>
      <c r="AB7" s="21">
        <f t="shared" si="21"/>
        <v>1.5007303518490001</v>
      </c>
      <c r="AC7" s="21">
        <f t="shared" si="21"/>
        <v>1.4025517307000002</v>
      </c>
      <c r="AD7" s="21">
        <f t="shared" si="21"/>
        <v>1.31079601</v>
      </c>
      <c r="AE7" s="21">
        <f t="shared" si="21"/>
        <v>1.2250430000000001</v>
      </c>
      <c r="AF7" s="21">
        <f>POWER($C7,AF$1)</f>
        <v>1.1449</v>
      </c>
      <c r="AG7" s="21">
        <f>C7</f>
        <v>1.07</v>
      </c>
      <c r="AH7" s="21">
        <f>COUNT(C7)</f>
        <v>1</v>
      </c>
      <c r="AI7" s="22"/>
      <c r="AJ7" s="3">
        <f t="shared" si="22"/>
        <v>275.16219032292457</v>
      </c>
      <c r="AK7" s="3">
        <f t="shared" si="22"/>
        <v>257.16092553544348</v>
      </c>
      <c r="AL7" s="3">
        <f t="shared" si="22"/>
        <v>240.33731358452661</v>
      </c>
      <c r="AM7" s="3">
        <f t="shared" si="22"/>
        <v>224.61431176123983</v>
      </c>
      <c r="AN7" s="3">
        <f t="shared" si="22"/>
        <v>209.91991753386901</v>
      </c>
      <c r="AO7" s="3">
        <f t="shared" si="22"/>
        <v>196.18683881669998</v>
      </c>
      <c r="AP7" s="3">
        <f t="shared" si="22"/>
        <v>183.35218581000001</v>
      </c>
      <c r="AQ7" s="3">
        <f t="shared" si="22"/>
        <v>171.35718299999999</v>
      </c>
      <c r="AR7" s="3">
        <f t="shared" si="22"/>
        <v>160.14689999999999</v>
      </c>
      <c r="AS7" s="3">
        <f>E7</f>
        <v>149.66999999999999</v>
      </c>
      <c r="AU7" s="15">
        <f>$W$5</f>
        <v>9995.9307376669531</v>
      </c>
      <c r="AV7" s="15">
        <f>$X$5</f>
        <v>4328.2987036147151</v>
      </c>
      <c r="AW7" s="15">
        <f>$Y$5</f>
        <v>1874.7092610554616</v>
      </c>
      <c r="AX7" s="15">
        <f>$Z$5</f>
        <v>812.4847670642655</v>
      </c>
      <c r="AY7" s="15">
        <f>$AA$5</f>
        <v>352.58698532255363</v>
      </c>
      <c r="AZ7" s="15">
        <f>$AB$5</f>
        <v>153.44064543672999</v>
      </c>
      <c r="BA7" s="15">
        <f>$AC$5</f>
        <v>67.177406745799999</v>
      </c>
      <c r="BB7" s="3">
        <f>$AD$5</f>
        <v>29.784759220000002</v>
      </c>
      <c r="BC7" s="3">
        <f>$AE$5</f>
        <v>13.551434</v>
      </c>
      <c r="BD7" s="3">
        <f>$AF$5</f>
        <v>6.4809999999999999</v>
      </c>
      <c r="BF7" s="16">
        <f>$AQ$5</f>
        <v>980.95027499999992</v>
      </c>
      <c r="BG7" s="15">
        <f>$X$5</f>
        <v>4328.2987036147151</v>
      </c>
      <c r="BH7" s="15">
        <f>$Y$5</f>
        <v>1874.7092610554616</v>
      </c>
      <c r="BI7" s="15">
        <f>$Z$5</f>
        <v>812.4847670642655</v>
      </c>
      <c r="BJ7" s="15">
        <f>$AA$5</f>
        <v>352.58698532255363</v>
      </c>
      <c r="BK7" s="15">
        <f>$AB$5</f>
        <v>153.44064543672999</v>
      </c>
      <c r="BL7" s="15">
        <f>$AC$5</f>
        <v>67.177406745799999</v>
      </c>
      <c r="BM7" s="3">
        <f>$AD$5</f>
        <v>29.784759220000002</v>
      </c>
      <c r="BN7" s="3">
        <f>$AE$5</f>
        <v>13.551434</v>
      </c>
      <c r="BO7" s="3">
        <f>$AF$5</f>
        <v>6.4809999999999999</v>
      </c>
      <c r="BQ7" s="15">
        <f>$W$5</f>
        <v>9995.9307376669531</v>
      </c>
      <c r="BR7" s="16">
        <f>$AQ$5</f>
        <v>980.95027499999992</v>
      </c>
      <c r="BS7" s="15">
        <f>$Y$5</f>
        <v>1874.7092610554616</v>
      </c>
      <c r="BT7" s="15">
        <f>$Z$5</f>
        <v>812.4847670642655</v>
      </c>
      <c r="BU7" s="15">
        <f>$AA$5</f>
        <v>352.58698532255363</v>
      </c>
      <c r="BV7" s="15">
        <f>$AB$5</f>
        <v>153.44064543672999</v>
      </c>
      <c r="BW7" s="15">
        <f>$AC$5</f>
        <v>67.177406745799999</v>
      </c>
      <c r="BX7" s="3">
        <f>$AD$5</f>
        <v>29.784759220000002</v>
      </c>
      <c r="BY7" s="3">
        <f>$AE$5</f>
        <v>13.551434</v>
      </c>
      <c r="BZ7" s="3">
        <f>$AF$5</f>
        <v>6.4809999999999999</v>
      </c>
      <c r="CB7" s="15">
        <f>$W$5</f>
        <v>9995.9307376669531</v>
      </c>
      <c r="CC7" s="15">
        <f>$X$5</f>
        <v>4328.2987036147151</v>
      </c>
      <c r="CD7" s="16">
        <f>$AQ$5</f>
        <v>980.95027499999992</v>
      </c>
      <c r="CE7" s="15">
        <f>$Z$5</f>
        <v>812.4847670642655</v>
      </c>
      <c r="CF7" s="15">
        <f>$AA$5</f>
        <v>352.58698532255363</v>
      </c>
      <c r="CG7" s="15">
        <f>$AB$5</f>
        <v>153.44064543672999</v>
      </c>
      <c r="CH7" s="15">
        <f>$AC$5</f>
        <v>67.177406745799999</v>
      </c>
      <c r="CI7" s="3">
        <f>$AD$5</f>
        <v>29.784759220000002</v>
      </c>
      <c r="CJ7" s="3">
        <f>$AE$5</f>
        <v>13.551434</v>
      </c>
      <c r="CK7" s="3">
        <f>$AF$5</f>
        <v>6.4809999999999999</v>
      </c>
      <c r="CM7" s="15">
        <f>$W$5</f>
        <v>9995.9307376669531</v>
      </c>
      <c r="CN7" s="15">
        <f>$X$5</f>
        <v>4328.2987036147151</v>
      </c>
      <c r="CO7" s="15">
        <f>$Y$5</f>
        <v>1874.7092610554616</v>
      </c>
      <c r="CP7" s="16">
        <f>$AQ$5</f>
        <v>980.95027499999992</v>
      </c>
      <c r="CQ7" s="15">
        <f>$AA$5</f>
        <v>352.58698532255363</v>
      </c>
      <c r="CR7" s="15">
        <f>$AB$5</f>
        <v>153.44064543672999</v>
      </c>
      <c r="CS7" s="15">
        <f>$AC$5</f>
        <v>67.177406745799999</v>
      </c>
      <c r="CT7" s="3">
        <f>$AD$5</f>
        <v>29.784759220000002</v>
      </c>
      <c r="CU7" s="3">
        <f>$AE$5</f>
        <v>13.551434</v>
      </c>
      <c r="CV7" s="3">
        <f>$AF$5</f>
        <v>6.4809999999999999</v>
      </c>
      <c r="CX7" s="15">
        <f>$W$5</f>
        <v>9995.9307376669531</v>
      </c>
      <c r="CY7" s="15">
        <f>$X$5</f>
        <v>4328.2987036147151</v>
      </c>
      <c r="CZ7" s="15">
        <f>$Y$5</f>
        <v>1874.7092610554616</v>
      </c>
      <c r="DA7" s="15">
        <f>$Z$5</f>
        <v>812.4847670642655</v>
      </c>
      <c r="DB7" s="16">
        <f>$AQ$5</f>
        <v>980.95027499999992</v>
      </c>
      <c r="DC7" s="15">
        <f>$AB$5</f>
        <v>153.44064543672999</v>
      </c>
      <c r="DD7" s="15">
        <f>$AC$5</f>
        <v>67.177406745799999</v>
      </c>
      <c r="DE7" s="3">
        <f>$AD$5</f>
        <v>29.784759220000002</v>
      </c>
      <c r="DF7" s="3">
        <f>$AE$5</f>
        <v>13.551434</v>
      </c>
      <c r="DG7" s="3">
        <f>$AF$5</f>
        <v>6.4809999999999999</v>
      </c>
      <c r="DI7" s="15">
        <f>$W$5</f>
        <v>9995.9307376669531</v>
      </c>
      <c r="DJ7" s="15">
        <f>$X$5</f>
        <v>4328.2987036147151</v>
      </c>
      <c r="DK7" s="15">
        <f>$Y$5</f>
        <v>1874.7092610554616</v>
      </c>
      <c r="DL7" s="15">
        <f>$Z$5</f>
        <v>812.4847670642655</v>
      </c>
      <c r="DM7" s="15">
        <f>$AA$5</f>
        <v>352.58698532255363</v>
      </c>
      <c r="DN7" s="16">
        <f>$AQ$5</f>
        <v>980.95027499999992</v>
      </c>
      <c r="DO7" s="15">
        <f>$AC$5</f>
        <v>67.177406745799999</v>
      </c>
      <c r="DP7" s="3">
        <f>$AD$5</f>
        <v>29.784759220000002</v>
      </c>
      <c r="DQ7" s="3">
        <f>$AE$5</f>
        <v>13.551434</v>
      </c>
      <c r="DR7" s="3">
        <f>$AF$5</f>
        <v>6.4809999999999999</v>
      </c>
      <c r="DT7" s="15">
        <f>$W$5</f>
        <v>9995.9307376669531</v>
      </c>
      <c r="DU7" s="15">
        <f>$X$5</f>
        <v>4328.2987036147151</v>
      </c>
      <c r="DV7" s="15">
        <f>$Y$5</f>
        <v>1874.7092610554616</v>
      </c>
      <c r="DW7" s="15">
        <f>$Z$5</f>
        <v>812.4847670642655</v>
      </c>
      <c r="DX7" s="15">
        <f>$AA$5</f>
        <v>352.58698532255363</v>
      </c>
      <c r="DY7" s="15">
        <f>$AB$5</f>
        <v>153.44064543672999</v>
      </c>
      <c r="DZ7" s="16">
        <f>$AQ$5</f>
        <v>980.95027499999992</v>
      </c>
      <c r="EA7" s="3">
        <f>$AD$5</f>
        <v>29.784759220000002</v>
      </c>
      <c r="EB7" s="3">
        <f>$AE$5</f>
        <v>13.551434</v>
      </c>
      <c r="EC7" s="3">
        <f>$AF$5</f>
        <v>6.4809999999999999</v>
      </c>
      <c r="EE7" s="15">
        <f>$W$5</f>
        <v>9995.9307376669531</v>
      </c>
      <c r="EF7" s="15">
        <f>$X$5</f>
        <v>4328.2987036147151</v>
      </c>
      <c r="EG7" s="15">
        <f>$Y$5</f>
        <v>1874.7092610554616</v>
      </c>
      <c r="EH7" s="15">
        <f>$Z$5</f>
        <v>812.4847670642655</v>
      </c>
      <c r="EI7" s="15">
        <f>$AA$5</f>
        <v>352.58698532255363</v>
      </c>
      <c r="EJ7" s="15">
        <f>$AB$5</f>
        <v>153.44064543672999</v>
      </c>
      <c r="EK7" s="15">
        <f>$AC$5</f>
        <v>67.177406745799999</v>
      </c>
      <c r="EL7" s="16">
        <f>$AQ$5</f>
        <v>980.95027499999992</v>
      </c>
      <c r="EM7" s="3">
        <f>$AE$5</f>
        <v>13.551434</v>
      </c>
      <c r="EN7" s="3">
        <f>$AF$5</f>
        <v>6.4809999999999999</v>
      </c>
      <c r="EP7" s="15">
        <f>$W$5</f>
        <v>9995.9307376669531</v>
      </c>
      <c r="EQ7" s="15">
        <f>$X$5</f>
        <v>4328.2987036147151</v>
      </c>
      <c r="ER7" s="15">
        <f>$Y$5</f>
        <v>1874.7092610554616</v>
      </c>
      <c r="ES7" s="15">
        <f>$Z$5</f>
        <v>812.4847670642655</v>
      </c>
      <c r="ET7" s="15">
        <f>$AA$5</f>
        <v>352.58698532255363</v>
      </c>
      <c r="EU7" s="15">
        <f>$AB$5</f>
        <v>153.44064543672999</v>
      </c>
      <c r="EV7" s="15">
        <f>$AC$5</f>
        <v>67.177406745799999</v>
      </c>
      <c r="EW7" s="3">
        <f>$AD$5</f>
        <v>29.784759220000002</v>
      </c>
      <c r="EX7" s="16">
        <f>$AQ$5</f>
        <v>980.95027499999992</v>
      </c>
      <c r="EY7" s="3">
        <f>$AF$5</f>
        <v>6.4809999999999999</v>
      </c>
      <c r="FA7" s="15">
        <f>$W$5</f>
        <v>9995.9307376669531</v>
      </c>
      <c r="FB7" s="15">
        <f>$X$5</f>
        <v>4328.2987036147151</v>
      </c>
      <c r="FC7" s="15">
        <f>$Y$5</f>
        <v>1874.7092610554616</v>
      </c>
      <c r="FD7" s="15">
        <f>$Z$5</f>
        <v>812.4847670642655</v>
      </c>
      <c r="FE7" s="15">
        <f>$AA$5</f>
        <v>352.58698532255363</v>
      </c>
      <c r="FF7" s="15">
        <f>$AB$5</f>
        <v>153.44064543672999</v>
      </c>
      <c r="FG7" s="15">
        <f>$AC$5</f>
        <v>67.177406745799999</v>
      </c>
      <c r="FH7" s="3">
        <f>$AD$5</f>
        <v>29.784759220000002</v>
      </c>
      <c r="FI7" s="3">
        <f>$AE$5</f>
        <v>13.551434</v>
      </c>
      <c r="FJ7" s="16">
        <f>$AQ$5</f>
        <v>980.95027499999992</v>
      </c>
      <c r="GS7" s="3" t="e">
        <f>POWER(N7-$GS$5,2)</f>
        <v>#VALUE!</v>
      </c>
      <c r="GT7" s="3" t="e">
        <f>POWER(M7-$GT$5,2)</f>
        <v>#VALUE!</v>
      </c>
      <c r="GU7" s="3" t="e">
        <f>POWER(L7-$GU$5,2)</f>
        <v>#VALUE!</v>
      </c>
      <c r="GV7" s="3" t="e">
        <f>POWER(K7-$GV$5,2)</f>
        <v>#VALUE!</v>
      </c>
      <c r="GW7" s="3" t="e">
        <f>POWER(J7-$GW$5,2)</f>
        <v>#VALUE!</v>
      </c>
      <c r="GX7" s="3" t="e">
        <f>POWER(I7-$GX$5,2)</f>
        <v>#VALUE!</v>
      </c>
      <c r="GY7" s="3" t="e">
        <f>POWER(H7-$GY$5,2)</f>
        <v>#VALUE!</v>
      </c>
      <c r="GZ7" s="3">
        <f>POWER(G7-$GZ$5,2)</f>
        <v>4.0669444444442684</v>
      </c>
      <c r="HA7" s="3">
        <f>POWER(F7-$HA$5,2)</f>
        <v>1.9461456329248673E-3</v>
      </c>
      <c r="HB7" s="3">
        <f>POWER(AS7-$HB$5,2)</f>
        <v>4.066944444444383</v>
      </c>
      <c r="HD7" s="17">
        <f>$D$7</f>
        <v>1.07</v>
      </c>
      <c r="HE7" s="23">
        <f t="shared" si="23"/>
        <v>0.98623116317700243</v>
      </c>
      <c r="HF7" s="23">
        <f t="shared" si="23"/>
        <v>0.99999999999999978</v>
      </c>
      <c r="HG7" s="23" t="e">
        <f t="shared" si="23"/>
        <v>#VALUE!</v>
      </c>
      <c r="HH7" s="23" t="e">
        <f t="shared" si="23"/>
        <v>#VALUE!</v>
      </c>
      <c r="HI7" s="23" t="e">
        <f t="shared" si="23"/>
        <v>#VALUE!</v>
      </c>
      <c r="HJ7" s="23" t="e">
        <f t="shared" si="23"/>
        <v>#VALUE!</v>
      </c>
      <c r="HK7" s="23" t="e">
        <f t="shared" si="23"/>
        <v>#VALUE!</v>
      </c>
      <c r="HL7" s="23" t="e">
        <f t="shared" si="23"/>
        <v>#VALUE!</v>
      </c>
      <c r="HM7" s="23" t="e">
        <f t="shared" si="23"/>
        <v>#VALUE!</v>
      </c>
      <c r="HO7" s="17">
        <f>$D$7</f>
        <v>1.07</v>
      </c>
      <c r="HP7" s="24" t="e">
        <f>HE7/MAX(HE7:HM7)</f>
        <v>#VALUE!</v>
      </c>
      <c r="HQ7" s="24" t="e">
        <f>HF7/MAX(HE7:HM7)</f>
        <v>#VALUE!</v>
      </c>
      <c r="HR7" s="24" t="e">
        <f>HG7/MAX(HE7:HM7)</f>
        <v>#VALUE!</v>
      </c>
      <c r="HS7" s="24" t="e">
        <f>HH7/MAX(HE7:HM7)</f>
        <v>#VALUE!</v>
      </c>
      <c r="HT7" s="24" t="e">
        <f>HI7/MAX(HE7:HM7)</f>
        <v>#VALUE!</v>
      </c>
      <c r="HU7" s="24" t="e">
        <f>HJ7/MAX(HE7:HM7)</f>
        <v>#VALUE!</v>
      </c>
      <c r="HV7" s="24" t="e">
        <f>HK7/MAX(HE7:HM7)</f>
        <v>#VALUE!</v>
      </c>
      <c r="HW7" s="24" t="e">
        <f>HL7/MAX(HE7:HM7)</f>
        <v>#VALUE!</v>
      </c>
      <c r="HX7" s="24" t="e">
        <f>HM7/MAX(HE7:HM7)</f>
        <v>#VALUE!</v>
      </c>
      <c r="HZ7" s="17">
        <f>$D$7</f>
        <v>1.07</v>
      </c>
      <c r="IA7" s="24" t="e">
        <f t="shared" si="24"/>
        <v>#VALUE!</v>
      </c>
      <c r="IB7" s="24" t="e">
        <f t="shared" si="24"/>
        <v>#VALUE!</v>
      </c>
      <c r="IC7" s="24" t="e">
        <f t="shared" si="24"/>
        <v>#VALUE!</v>
      </c>
      <c r="ID7" s="24" t="e">
        <f t="shared" si="24"/>
        <v>#VALUE!</v>
      </c>
      <c r="IE7" s="24" t="e">
        <f t="shared" si="24"/>
        <v>#VALUE!</v>
      </c>
      <c r="IF7" s="24" t="e">
        <f t="shared" si="24"/>
        <v>#VALUE!</v>
      </c>
      <c r="IG7" s="24" t="e">
        <f t="shared" si="24"/>
        <v>#VALUE!</v>
      </c>
      <c r="IH7" s="24" t="e">
        <f t="shared" si="24"/>
        <v>#VALUE!</v>
      </c>
      <c r="II7" s="24" t="e">
        <f t="shared" si="24"/>
        <v>#VALUE!</v>
      </c>
      <c r="IK7" s="17">
        <f>$D$7</f>
        <v>1.07</v>
      </c>
      <c r="IL7" s="24" t="e">
        <f>IF(AND(HP7&gt;75%,HP7&lt;1),HP7*IA7,0)</f>
        <v>#VALUE!</v>
      </c>
      <c r="IM7" s="24" t="e">
        <f t="shared" si="25"/>
        <v>#VALUE!</v>
      </c>
      <c r="IN7" s="24" t="e">
        <f t="shared" si="25"/>
        <v>#VALUE!</v>
      </c>
      <c r="IO7" s="24" t="e">
        <f t="shared" si="25"/>
        <v>#VALUE!</v>
      </c>
      <c r="IP7" s="24" t="e">
        <f t="shared" si="25"/>
        <v>#VALUE!</v>
      </c>
      <c r="IQ7" s="24" t="e">
        <f t="shared" si="25"/>
        <v>#VALUE!</v>
      </c>
      <c r="IR7" s="24" t="e">
        <f t="shared" si="25"/>
        <v>#VALUE!</v>
      </c>
      <c r="IS7" s="24" t="e">
        <f t="shared" si="25"/>
        <v>#VALUE!</v>
      </c>
      <c r="IT7" s="24" t="e">
        <f t="shared" si="25"/>
        <v>#VALUE!</v>
      </c>
      <c r="IV7" s="17">
        <f>$D$7</f>
        <v>1.07</v>
      </c>
      <c r="IW7" s="24">
        <f>IFERROR(IL7/SUM($IL7:$IT7),0)</f>
        <v>0</v>
      </c>
      <c r="IX7" s="24">
        <f t="shared" si="26"/>
        <v>0</v>
      </c>
      <c r="IY7" s="24">
        <f t="shared" si="26"/>
        <v>0</v>
      </c>
      <c r="IZ7" s="24">
        <f t="shared" si="26"/>
        <v>0</v>
      </c>
      <c r="JA7" s="24">
        <f t="shared" si="26"/>
        <v>0</v>
      </c>
      <c r="JB7" s="24">
        <f t="shared" si="26"/>
        <v>0</v>
      </c>
      <c r="JC7" s="24">
        <f t="shared" si="26"/>
        <v>0</v>
      </c>
      <c r="JD7" s="24">
        <f t="shared" si="26"/>
        <v>0</v>
      </c>
      <c r="JE7" s="24">
        <f t="shared" si="26"/>
        <v>0</v>
      </c>
    </row>
    <row r="8" spans="1:265">
      <c r="A8" s="15"/>
      <c r="B8" s="3">
        <f>COUNT($C$6:C8)</f>
        <v>3</v>
      </c>
      <c r="C8" s="3">
        <f>'MODELO DE 3o. GRADO'!C8</f>
        <v>2.31</v>
      </c>
      <c r="D8" s="4">
        <f>'MODELO DE 3o. GRADO'!D8</f>
        <v>2.31</v>
      </c>
      <c r="E8" s="20">
        <f>'MODELO DE 3o. GRADO'!E8</f>
        <v>151.72</v>
      </c>
      <c r="F8" s="20">
        <f t="shared" si="12"/>
        <v>150.7654387299529</v>
      </c>
      <c r="G8" s="20">
        <f t="shared" si="13"/>
        <v>151.71999999999994</v>
      </c>
      <c r="H8" s="20" t="e">
        <f t="shared" si="14"/>
        <v>#VALUE!</v>
      </c>
      <c r="I8" s="20" t="e">
        <f t="shared" si="15"/>
        <v>#VALUE!</v>
      </c>
      <c r="J8" s="20" t="e">
        <f t="shared" si="16"/>
        <v>#VALUE!</v>
      </c>
      <c r="K8" s="20" t="e">
        <f t="shared" si="17"/>
        <v>#VALUE!</v>
      </c>
      <c r="L8" s="20" t="e">
        <f t="shared" si="18"/>
        <v>#VALUE!</v>
      </c>
      <c r="M8" s="20" t="e">
        <f t="shared" si="19"/>
        <v>#VALUE!</v>
      </c>
      <c r="N8" s="20" t="e">
        <f t="shared" si="20"/>
        <v>#VALUE!</v>
      </c>
      <c r="P8" s="21">
        <f t="shared" si="21"/>
        <v>3507645.0403961972</v>
      </c>
      <c r="Q8" s="21">
        <f t="shared" si="21"/>
        <v>1518461.0564485702</v>
      </c>
      <c r="R8" s="21">
        <f t="shared" si="21"/>
        <v>657342.44867903471</v>
      </c>
      <c r="S8" s="21">
        <f t="shared" si="21"/>
        <v>284563.83059698477</v>
      </c>
      <c r="T8" s="21">
        <f t="shared" si="21"/>
        <v>123187.80545324013</v>
      </c>
      <c r="U8" s="21">
        <f t="shared" si="21"/>
        <v>53328.054308761966</v>
      </c>
      <c r="V8" s="21">
        <f t="shared" si="21"/>
        <v>23085.737796000853</v>
      </c>
      <c r="W8" s="21">
        <f t="shared" si="21"/>
        <v>9993.8258857146539</v>
      </c>
      <c r="X8" s="21">
        <f t="shared" si="21"/>
        <v>4326.3315522574258</v>
      </c>
      <c r="Y8" s="21">
        <f t="shared" si="21"/>
        <v>1872.8708018430416</v>
      </c>
      <c r="Z8" s="21">
        <f t="shared" si="21"/>
        <v>810.76658088443355</v>
      </c>
      <c r="AA8" s="21">
        <f t="shared" si="21"/>
        <v>350.98120384607518</v>
      </c>
      <c r="AB8" s="21">
        <f t="shared" si="21"/>
        <v>151.93991508488099</v>
      </c>
      <c r="AC8" s="21">
        <f t="shared" si="21"/>
        <v>65.774855015100002</v>
      </c>
      <c r="AD8" s="21">
        <f t="shared" si="21"/>
        <v>28.473963210000001</v>
      </c>
      <c r="AE8" s="21">
        <f t="shared" si="21"/>
        <v>12.326391000000001</v>
      </c>
      <c r="AF8" s="21">
        <f>POWER($C8,AF$1)</f>
        <v>5.3361000000000001</v>
      </c>
      <c r="AG8" s="21">
        <f>C8</f>
        <v>2.31</v>
      </c>
      <c r="AH8" s="21">
        <f>COUNT(C8)</f>
        <v>1</v>
      </c>
      <c r="AI8" s="22"/>
      <c r="AJ8" s="3">
        <f t="shared" si="22"/>
        <v>284151.95805562625</v>
      </c>
      <c r="AK8" s="3">
        <f t="shared" si="22"/>
        <v>123009.50565178625</v>
      </c>
      <c r="AL8" s="3">
        <f t="shared" si="22"/>
        <v>53250.868247526523</v>
      </c>
      <c r="AM8" s="3">
        <f t="shared" si="22"/>
        <v>23052.323916678146</v>
      </c>
      <c r="AN8" s="3">
        <f t="shared" si="22"/>
        <v>9979.3610028909716</v>
      </c>
      <c r="AO8" s="3">
        <f t="shared" si="22"/>
        <v>4320.0696982212003</v>
      </c>
      <c r="AP8" s="3">
        <f t="shared" si="22"/>
        <v>1870.1600425200002</v>
      </c>
      <c r="AQ8" s="3">
        <f t="shared" si="22"/>
        <v>809.59309199999996</v>
      </c>
      <c r="AR8" s="3">
        <f t="shared" si="22"/>
        <v>350.47320000000002</v>
      </c>
      <c r="AS8" s="3">
        <f>E8</f>
        <v>151.72</v>
      </c>
      <c r="GS8" s="3" t="e">
        <f>POWER(N8-$GS$5,2)</f>
        <v>#VALUE!</v>
      </c>
      <c r="GT8" s="3" t="e">
        <f>POWER(M8-$GT$5,2)</f>
        <v>#VALUE!</v>
      </c>
      <c r="GU8" s="3" t="e">
        <f>POWER(L8-$GU$5,2)</f>
        <v>#VALUE!</v>
      </c>
      <c r="GV8" s="3" t="e">
        <f>POWER(K8-$GV$5,2)</f>
        <v>#VALUE!</v>
      </c>
      <c r="GW8" s="3" t="e">
        <f>POWER(J8-$GW$5,2)</f>
        <v>#VALUE!</v>
      </c>
      <c r="GX8" s="3" t="e">
        <f>POWER(I8-$GX$5,2)</f>
        <v>#VALUE!</v>
      </c>
      <c r="GY8" s="3" t="e">
        <f>POWER(H8-$GY$5,2)</f>
        <v>#VALUE!</v>
      </c>
      <c r="GZ8" s="3">
        <f>POWER(G8-$GZ$5,2)</f>
        <v>1.1111111111090899E-3</v>
      </c>
      <c r="HA8" s="3">
        <f>POWER(F8-$HA$5,2)</f>
        <v>0.84866091138189614</v>
      </c>
      <c r="HB8" s="3">
        <f>POWER(AS8-$HB$5,2)</f>
        <v>1.1111111111128797E-3</v>
      </c>
      <c r="HD8" s="17">
        <f>$D$8</f>
        <v>2.31</v>
      </c>
      <c r="HE8" s="23">
        <f t="shared" si="23"/>
        <v>0.99370840185837661</v>
      </c>
      <c r="HF8" s="23">
        <f t="shared" si="23"/>
        <v>0.99999999999999967</v>
      </c>
      <c r="HG8" s="23" t="e">
        <f t="shared" si="23"/>
        <v>#VALUE!</v>
      </c>
      <c r="HH8" s="23" t="e">
        <f t="shared" si="23"/>
        <v>#VALUE!</v>
      </c>
      <c r="HI8" s="23" t="e">
        <f t="shared" si="23"/>
        <v>#VALUE!</v>
      </c>
      <c r="HJ8" s="23" t="e">
        <f t="shared" si="23"/>
        <v>#VALUE!</v>
      </c>
      <c r="HK8" s="23" t="e">
        <f t="shared" si="23"/>
        <v>#VALUE!</v>
      </c>
      <c r="HL8" s="23" t="e">
        <f t="shared" si="23"/>
        <v>#VALUE!</v>
      </c>
      <c r="HM8" s="23" t="e">
        <f t="shared" si="23"/>
        <v>#VALUE!</v>
      </c>
      <c r="HO8" s="17">
        <f>$D$8</f>
        <v>2.31</v>
      </c>
      <c r="HP8" s="24" t="e">
        <f>HE8/MAX(HE8:HM8)</f>
        <v>#VALUE!</v>
      </c>
      <c r="HQ8" s="24" t="e">
        <f>HF8/MAX(HE8:HM8)</f>
        <v>#VALUE!</v>
      </c>
      <c r="HR8" s="24" t="e">
        <f>HG8/MAX(HE8:HM8)</f>
        <v>#VALUE!</v>
      </c>
      <c r="HS8" s="24" t="e">
        <f>HH8/MAX(HE8:HM8)</f>
        <v>#VALUE!</v>
      </c>
      <c r="HT8" s="24" t="e">
        <f>HI8/MAX(HE8:HM8)</f>
        <v>#VALUE!</v>
      </c>
      <c r="HU8" s="24" t="e">
        <f>HJ8/MAX(HE8:HM8)</f>
        <v>#VALUE!</v>
      </c>
      <c r="HV8" s="24" t="e">
        <f>HK8/MAX(HE8:HM8)</f>
        <v>#VALUE!</v>
      </c>
      <c r="HW8" s="24" t="e">
        <f>HL8/MAX(HE8:HM8)</f>
        <v>#VALUE!</v>
      </c>
      <c r="HX8" s="24" t="e">
        <f>HM8/MAX(HE8:HM8)</f>
        <v>#VALUE!</v>
      </c>
      <c r="HZ8" s="17">
        <f>$D$8</f>
        <v>2.31</v>
      </c>
      <c r="IA8" s="24" t="e">
        <f t="shared" ref="IA8:II8" si="27">IF(OR(ABS(F18-$E$8)&gt;$IA$4*(HP8/SUMIFS($HP8:$HX8,$HP8:$HX8,"&gt;=0",$HP8:$HX8,"&lt;=1")+F$4/SUMIFS($F$4:$N$4,$F$4:$N$4,"&gt;=0",$F$4:$N$4,"&lt;=1")),F18&lt;0),0,F$4/SUMIFS($F$4:$N$4,$F$4:$N$4,"&gt;=0",$F$4:$N$4,"&lt;=1"))</f>
        <v>#VALUE!</v>
      </c>
      <c r="IB8" s="24" t="e">
        <f t="shared" si="27"/>
        <v>#VALUE!</v>
      </c>
      <c r="IC8" s="24" t="e">
        <f t="shared" si="27"/>
        <v>#VALUE!</v>
      </c>
      <c r="ID8" s="24" t="e">
        <f t="shared" si="27"/>
        <v>#VALUE!</v>
      </c>
      <c r="IE8" s="24" t="e">
        <f t="shared" si="27"/>
        <v>#VALUE!</v>
      </c>
      <c r="IF8" s="24" t="e">
        <f t="shared" si="27"/>
        <v>#VALUE!</v>
      </c>
      <c r="IG8" s="24" t="e">
        <f t="shared" si="27"/>
        <v>#VALUE!</v>
      </c>
      <c r="IH8" s="24" t="e">
        <f t="shared" si="27"/>
        <v>#VALUE!</v>
      </c>
      <c r="II8" s="24" t="e">
        <f t="shared" si="27"/>
        <v>#VALUE!</v>
      </c>
      <c r="IK8" s="17">
        <f>$D$8</f>
        <v>2.31</v>
      </c>
      <c r="IL8" s="24" t="e">
        <f>IF(AND(HP8&gt;75%,HP8&lt;1),HP8*IA8,0)</f>
        <v>#VALUE!</v>
      </c>
      <c r="IM8" s="24" t="e">
        <f t="shared" si="25"/>
        <v>#VALUE!</v>
      </c>
      <c r="IN8" s="24" t="e">
        <f t="shared" si="25"/>
        <v>#VALUE!</v>
      </c>
      <c r="IO8" s="24" t="e">
        <f t="shared" si="25"/>
        <v>#VALUE!</v>
      </c>
      <c r="IP8" s="24" t="e">
        <f t="shared" si="25"/>
        <v>#VALUE!</v>
      </c>
      <c r="IQ8" s="24" t="e">
        <f t="shared" si="25"/>
        <v>#VALUE!</v>
      </c>
      <c r="IR8" s="24" t="e">
        <f t="shared" si="25"/>
        <v>#VALUE!</v>
      </c>
      <c r="IS8" s="24" t="e">
        <f t="shared" si="25"/>
        <v>#VALUE!</v>
      </c>
      <c r="IT8" s="24" t="e">
        <f t="shared" si="25"/>
        <v>#VALUE!</v>
      </c>
      <c r="IV8" s="17">
        <f>$D$8</f>
        <v>2.31</v>
      </c>
      <c r="IW8" s="24">
        <f>IFERROR(IL8/SUM($IL8:$IT8),0)</f>
        <v>0</v>
      </c>
      <c r="IX8" s="24">
        <f t="shared" si="26"/>
        <v>0</v>
      </c>
      <c r="IY8" s="24">
        <f t="shared" si="26"/>
        <v>0</v>
      </c>
      <c r="IZ8" s="24">
        <f t="shared" si="26"/>
        <v>0</v>
      </c>
      <c r="JA8" s="24">
        <f t="shared" si="26"/>
        <v>0</v>
      </c>
      <c r="JB8" s="24">
        <f t="shared" si="26"/>
        <v>0</v>
      </c>
      <c r="JC8" s="24">
        <f t="shared" si="26"/>
        <v>0</v>
      </c>
      <c r="JD8" s="24">
        <f t="shared" si="26"/>
        <v>0</v>
      </c>
      <c r="JE8" s="24">
        <f t="shared" si="26"/>
        <v>0</v>
      </c>
    </row>
    <row r="9" spans="1:265">
      <c r="A9" s="24">
        <f>IFERROR(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,MEDIAN(F1:G1))</f>
        <v>0.79755043773385037</v>
      </c>
      <c r="C9" s="3">
        <f>$C$8+COUNT(D9)*$C$6</f>
        <v>2.31</v>
      </c>
      <c r="D9" s="26">
        <f>D8+1</f>
        <v>3.31</v>
      </c>
      <c r="E9" s="60">
        <f>IFERROR(MEDIAN(IF(AND(55%&lt;=$F$1,$F$1&lt;=100%),F9,IF(AND(55%&lt;=$G$1,$G$1&lt;=100%),G9,IF(AND(55%&lt;=$H$1,$H$1&lt;=100%),H9,IF(AND(55%&lt;=$I$1,$I$1&lt;=100%),I9,IF(AND(55%&lt;=$J$1,$J$1&lt;=100%),J9,IF(AND(55%&lt;=$K$1,$K$1&lt;=100%),K9,IF(AND(55%&lt;=$L$1,$L$1&lt;=100%),L9,IF(AND(55%&lt;=$M$1,$M$1&lt;=100%),M9,IF(AND(55%&lt;=$N$1,$N$1&lt;=100%),N9,F9)))))))))),MEDIAN(F9:G9))</f>
        <v>150.7654387299529</v>
      </c>
      <c r="F9" s="28">
        <f t="shared" si="12"/>
        <v>150.7654387299529</v>
      </c>
      <c r="G9" s="28">
        <f t="shared" si="13"/>
        <v>151.71999999999994</v>
      </c>
      <c r="H9" s="28" t="e">
        <f t="shared" si="14"/>
        <v>#VALUE!</v>
      </c>
      <c r="I9" s="28" t="e">
        <f t="shared" si="15"/>
        <v>#VALUE!</v>
      </c>
      <c r="J9" s="28" t="e">
        <f t="shared" si="16"/>
        <v>#VALUE!</v>
      </c>
      <c r="K9" s="28" t="e">
        <f t="shared" si="17"/>
        <v>#VALUE!</v>
      </c>
      <c r="L9" s="28" t="e">
        <f t="shared" si="18"/>
        <v>#VALUE!</v>
      </c>
      <c r="M9" s="28" t="e">
        <f t="shared" si="19"/>
        <v>#VALUE!</v>
      </c>
      <c r="N9" s="28" t="e">
        <f t="shared" si="20"/>
        <v>#VALUE!</v>
      </c>
      <c r="O9" s="29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E9" s="22"/>
      <c r="AF9" s="22"/>
    </row>
    <row r="10" spans="1:265">
      <c r="A10" s="24">
        <f>A9-$E$1</f>
        <v>2.886579864025407E-14</v>
      </c>
      <c r="C10" s="3">
        <f>$C$8+COUNT($D$9:D10)*$C$6</f>
        <v>2.31</v>
      </c>
      <c r="D10" s="26">
        <f t="shared" ref="D10:D40" si="28">D9+1</f>
        <v>4.3100000000000005</v>
      </c>
      <c r="E10" s="60">
        <f t="shared" ref="E10:E40" si="29">IFERROR(MEDIAN(IF(AND(55%&lt;=$F$1,$F$1&lt;=100%),F10,IF(AND(55%&lt;=$G$1,$G$1&lt;=100%),G10,IF(AND(55%&lt;=$H$1,$H$1&lt;=100%),H10,IF(AND(55%&lt;=$I$1,$I$1&lt;=100%),I10,IF(AND(55%&lt;=$J$1,$J$1&lt;=100%),J10,IF(AND(55%&lt;=$K$1,$K$1&lt;=100%),K10,IF(AND(55%&lt;=$L$1,$L$1&lt;=100%),L10,IF(AND(55%&lt;=$M$1,$M$1&lt;=100%),M10,IF(AND(55%&lt;=$N$1,$N$1&lt;=100%),N10,F10)))))))))),MEDIAN(F10:G10))</f>
        <v>150.7654387299529</v>
      </c>
      <c r="F10" s="28">
        <f t="shared" si="12"/>
        <v>150.7654387299529</v>
      </c>
      <c r="G10" s="28">
        <f t="shared" si="13"/>
        <v>151.71999999999994</v>
      </c>
      <c r="H10" s="28" t="e">
        <f t="shared" si="14"/>
        <v>#VALUE!</v>
      </c>
      <c r="I10" s="28" t="e">
        <f t="shared" si="15"/>
        <v>#VALUE!</v>
      </c>
      <c r="J10" s="28" t="e">
        <f t="shared" si="16"/>
        <v>#VALUE!</v>
      </c>
      <c r="K10" s="28" t="e">
        <f t="shared" si="17"/>
        <v>#VALUE!</v>
      </c>
      <c r="L10" s="28" t="e">
        <f t="shared" si="18"/>
        <v>#VALUE!</v>
      </c>
      <c r="M10" s="28" t="e">
        <f t="shared" si="19"/>
        <v>#VALUE!</v>
      </c>
      <c r="N10" s="28" t="e">
        <f t="shared" si="20"/>
        <v>#VALUE!</v>
      </c>
      <c r="O10" s="29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65">
      <c r="A11" s="24">
        <f t="shared" ref="A11:A40" si="30">A10-$E$1</f>
        <v>-0.79755043773379264</v>
      </c>
      <c r="C11" s="3">
        <f>$C$8+COUNT($D$9:D11)*$C$6</f>
        <v>2.31</v>
      </c>
      <c r="D11" s="26">
        <f t="shared" si="28"/>
        <v>5.3100000000000005</v>
      </c>
      <c r="E11" s="60">
        <f t="shared" si="29"/>
        <v>150.7654387299529</v>
      </c>
      <c r="F11" s="28">
        <f t="shared" si="12"/>
        <v>150.7654387299529</v>
      </c>
      <c r="G11" s="28">
        <f t="shared" si="13"/>
        <v>151.71999999999994</v>
      </c>
      <c r="H11" s="28" t="e">
        <f t="shared" si="14"/>
        <v>#VALUE!</v>
      </c>
      <c r="I11" s="28" t="e">
        <f t="shared" si="15"/>
        <v>#VALUE!</v>
      </c>
      <c r="J11" s="28" t="e">
        <f t="shared" si="16"/>
        <v>#VALUE!</v>
      </c>
      <c r="K11" s="28" t="e">
        <f t="shared" si="17"/>
        <v>#VALUE!</v>
      </c>
      <c r="L11" s="28" t="e">
        <f t="shared" si="18"/>
        <v>#VALUE!</v>
      </c>
      <c r="M11" s="28" t="e">
        <f t="shared" si="19"/>
        <v>#VALUE!</v>
      </c>
      <c r="N11" s="28" t="e">
        <f t="shared" si="20"/>
        <v>#VALUE!</v>
      </c>
      <c r="O11" s="29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65">
      <c r="A12" s="24">
        <f t="shared" si="30"/>
        <v>-1.5951008754676141</v>
      </c>
      <c r="C12" s="3">
        <f>$C$8+COUNT($D$9:D12)*$C$6</f>
        <v>2.31</v>
      </c>
      <c r="D12" s="26">
        <f t="shared" si="28"/>
        <v>6.3100000000000005</v>
      </c>
      <c r="E12" s="60">
        <f t="shared" si="29"/>
        <v>150.7654387299529</v>
      </c>
      <c r="F12" s="28">
        <f t="shared" si="12"/>
        <v>150.7654387299529</v>
      </c>
      <c r="G12" s="28">
        <f t="shared" si="13"/>
        <v>151.71999999999994</v>
      </c>
      <c r="H12" s="28" t="e">
        <f t="shared" si="14"/>
        <v>#VALUE!</v>
      </c>
      <c r="I12" s="28" t="e">
        <f t="shared" si="15"/>
        <v>#VALUE!</v>
      </c>
      <c r="J12" s="28" t="e">
        <f t="shared" si="16"/>
        <v>#VALUE!</v>
      </c>
      <c r="K12" s="28" t="e">
        <f t="shared" si="17"/>
        <v>#VALUE!</v>
      </c>
      <c r="L12" s="28" t="e">
        <f t="shared" si="18"/>
        <v>#VALUE!</v>
      </c>
      <c r="M12" s="28" t="e">
        <f t="shared" si="19"/>
        <v>#VALUE!</v>
      </c>
      <c r="N12" s="28" t="e">
        <f t="shared" si="20"/>
        <v>#VALUE!</v>
      </c>
      <c r="O12" s="29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65">
      <c r="A13" s="24">
        <f t="shared" si="30"/>
        <v>-2.3926513132014358</v>
      </c>
      <c r="C13" s="3">
        <f>$C$8+COUNT($D$9:D13)*$C$6</f>
        <v>2.31</v>
      </c>
      <c r="D13" s="26">
        <f t="shared" si="28"/>
        <v>7.3100000000000005</v>
      </c>
      <c r="E13" s="60">
        <f t="shared" si="29"/>
        <v>150.7654387299529</v>
      </c>
      <c r="F13" s="28">
        <f t="shared" si="12"/>
        <v>150.7654387299529</v>
      </c>
      <c r="G13" s="28">
        <f t="shared" si="13"/>
        <v>151.71999999999994</v>
      </c>
      <c r="H13" s="28" t="e">
        <f t="shared" si="14"/>
        <v>#VALUE!</v>
      </c>
      <c r="I13" s="28" t="e">
        <f t="shared" si="15"/>
        <v>#VALUE!</v>
      </c>
      <c r="J13" s="28" t="e">
        <f t="shared" si="16"/>
        <v>#VALUE!</v>
      </c>
      <c r="K13" s="28" t="e">
        <f t="shared" si="17"/>
        <v>#VALUE!</v>
      </c>
      <c r="L13" s="28" t="e">
        <f t="shared" si="18"/>
        <v>#VALUE!</v>
      </c>
      <c r="M13" s="28" t="e">
        <f t="shared" si="19"/>
        <v>#VALUE!</v>
      </c>
      <c r="N13" s="28" t="e">
        <f t="shared" si="20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65">
      <c r="A14" s="24">
        <f t="shared" si="30"/>
        <v>-3.1902017509352572</v>
      </c>
      <c r="C14" s="3">
        <f>$C$8+COUNT($D$9:D14)*$C$6</f>
        <v>2.31</v>
      </c>
      <c r="D14" s="26">
        <f t="shared" si="28"/>
        <v>8.31</v>
      </c>
      <c r="E14" s="60">
        <f t="shared" si="29"/>
        <v>150.7654387299529</v>
      </c>
      <c r="F14" s="28">
        <f t="shared" si="12"/>
        <v>150.7654387299529</v>
      </c>
      <c r="G14" s="28">
        <f t="shared" si="13"/>
        <v>151.71999999999994</v>
      </c>
      <c r="H14" s="28" t="e">
        <f t="shared" si="14"/>
        <v>#VALUE!</v>
      </c>
      <c r="I14" s="28" t="e">
        <f t="shared" si="15"/>
        <v>#VALUE!</v>
      </c>
      <c r="J14" s="28" t="e">
        <f t="shared" si="16"/>
        <v>#VALUE!</v>
      </c>
      <c r="K14" s="28" t="e">
        <f t="shared" si="17"/>
        <v>#VALUE!</v>
      </c>
      <c r="L14" s="28" t="e">
        <f t="shared" si="18"/>
        <v>#VALUE!</v>
      </c>
      <c r="M14" s="28" t="e">
        <f t="shared" si="19"/>
        <v>#VALUE!</v>
      </c>
      <c r="N14" s="28" t="e">
        <f t="shared" si="20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65">
      <c r="A15" s="24">
        <f t="shared" si="30"/>
        <v>-3.9877521886690785</v>
      </c>
      <c r="C15" s="3">
        <f>$C$8+COUNT($D$9:D15)*$C$6</f>
        <v>2.31</v>
      </c>
      <c r="D15" s="26">
        <f t="shared" si="28"/>
        <v>9.31</v>
      </c>
      <c r="E15" s="60">
        <f t="shared" si="29"/>
        <v>150.7654387299529</v>
      </c>
      <c r="F15" s="28">
        <f t="shared" si="12"/>
        <v>150.7654387299529</v>
      </c>
      <c r="G15" s="28">
        <f t="shared" si="13"/>
        <v>151.71999999999994</v>
      </c>
      <c r="H15" s="28" t="e">
        <f t="shared" si="14"/>
        <v>#VALUE!</v>
      </c>
      <c r="I15" s="28" t="e">
        <f t="shared" si="15"/>
        <v>#VALUE!</v>
      </c>
      <c r="J15" s="28" t="e">
        <f t="shared" si="16"/>
        <v>#VALUE!</v>
      </c>
      <c r="K15" s="28" t="e">
        <f t="shared" si="17"/>
        <v>#VALUE!</v>
      </c>
      <c r="L15" s="28" t="e">
        <f t="shared" si="18"/>
        <v>#VALUE!</v>
      </c>
      <c r="M15" s="28" t="e">
        <f t="shared" si="19"/>
        <v>#VALUE!</v>
      </c>
      <c r="N15" s="28" t="e">
        <f t="shared" si="20"/>
        <v>#VALUE!</v>
      </c>
      <c r="O15" s="29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4"/>
    </row>
    <row r="16" spans="1:265">
      <c r="A16" s="24">
        <f t="shared" si="30"/>
        <v>-4.7853026264028999</v>
      </c>
      <c r="C16" s="3">
        <f>$C$8+COUNT($D$9:D16)*$C$6</f>
        <v>2.31</v>
      </c>
      <c r="D16" s="26">
        <f t="shared" si="28"/>
        <v>10.31</v>
      </c>
      <c r="E16" s="60">
        <f t="shared" si="29"/>
        <v>150.7654387299529</v>
      </c>
      <c r="F16" s="28">
        <f t="shared" si="12"/>
        <v>150.7654387299529</v>
      </c>
      <c r="G16" s="28">
        <f t="shared" si="13"/>
        <v>151.71999999999994</v>
      </c>
      <c r="H16" s="28" t="e">
        <f t="shared" si="14"/>
        <v>#VALUE!</v>
      </c>
      <c r="I16" s="28" t="e">
        <f t="shared" si="15"/>
        <v>#VALUE!</v>
      </c>
      <c r="J16" s="28" t="e">
        <f t="shared" si="16"/>
        <v>#VALUE!</v>
      </c>
      <c r="K16" s="28" t="e">
        <f t="shared" si="17"/>
        <v>#VALUE!</v>
      </c>
      <c r="L16" s="28" t="e">
        <f t="shared" si="18"/>
        <v>#VALUE!</v>
      </c>
      <c r="M16" s="28" t="e">
        <f t="shared" si="19"/>
        <v>#VALUE!</v>
      </c>
      <c r="N16" s="28" t="e">
        <f t="shared" si="20"/>
        <v>#VALUE!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>
      <c r="A17" s="24">
        <f t="shared" si="30"/>
        <v>-5.5828530641367218</v>
      </c>
      <c r="C17" s="3">
        <f>$C$8+COUNT($D$9:D17)*$C$6</f>
        <v>2.31</v>
      </c>
      <c r="D17" s="26">
        <f t="shared" si="28"/>
        <v>11.31</v>
      </c>
      <c r="E17" s="60">
        <f t="shared" si="29"/>
        <v>150.7654387299529</v>
      </c>
      <c r="F17" s="28">
        <f t="shared" si="12"/>
        <v>150.7654387299529</v>
      </c>
      <c r="G17" s="28">
        <f t="shared" si="13"/>
        <v>151.71999999999994</v>
      </c>
      <c r="H17" s="28" t="e">
        <f t="shared" si="14"/>
        <v>#VALUE!</v>
      </c>
      <c r="I17" s="28" t="e">
        <f t="shared" si="15"/>
        <v>#VALUE!</v>
      </c>
      <c r="J17" s="28" t="e">
        <f t="shared" si="16"/>
        <v>#VALUE!</v>
      </c>
      <c r="K17" s="28" t="e">
        <f t="shared" si="17"/>
        <v>#VALUE!</v>
      </c>
      <c r="L17" s="28" t="e">
        <f t="shared" si="18"/>
        <v>#VALUE!</v>
      </c>
      <c r="M17" s="28" t="e">
        <f t="shared" si="19"/>
        <v>#VALUE!</v>
      </c>
      <c r="N17" s="28" t="e">
        <f t="shared" si="20"/>
        <v>#VALUE!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1:29">
      <c r="A18" s="24">
        <f t="shared" si="30"/>
        <v>-6.3804035018705436</v>
      </c>
      <c r="C18" s="3">
        <f>$C$8+COUNT($D$9:D18)*$C$6</f>
        <v>2.31</v>
      </c>
      <c r="D18" s="26">
        <f t="shared" si="28"/>
        <v>12.31</v>
      </c>
      <c r="E18" s="60">
        <f t="shared" si="29"/>
        <v>150.7654387299529</v>
      </c>
      <c r="F18" s="28">
        <f t="shared" si="12"/>
        <v>150.7654387299529</v>
      </c>
      <c r="G18" s="28">
        <f t="shared" si="13"/>
        <v>151.71999999999994</v>
      </c>
      <c r="H18" s="28" t="e">
        <f t="shared" si="14"/>
        <v>#VALUE!</v>
      </c>
      <c r="I18" s="28" t="e">
        <f t="shared" si="15"/>
        <v>#VALUE!</v>
      </c>
      <c r="J18" s="28" t="e">
        <f t="shared" si="16"/>
        <v>#VALUE!</v>
      </c>
      <c r="K18" s="28" t="e">
        <f t="shared" si="17"/>
        <v>#VALUE!</v>
      </c>
      <c r="L18" s="28" t="e">
        <f t="shared" si="18"/>
        <v>#VALUE!</v>
      </c>
      <c r="M18" s="28" t="e">
        <f t="shared" si="19"/>
        <v>#VALUE!</v>
      </c>
      <c r="N18" s="28" t="e">
        <f t="shared" si="20"/>
        <v>#VALUE!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29">
      <c r="A19" s="24">
        <f t="shared" si="30"/>
        <v>-7.1779539396043655</v>
      </c>
      <c r="C19" s="3">
        <f>$C$8+COUNT($D$9:D19)*$C$6</f>
        <v>2.31</v>
      </c>
      <c r="D19" s="26">
        <f t="shared" si="28"/>
        <v>13.31</v>
      </c>
      <c r="E19" s="60">
        <f t="shared" si="29"/>
        <v>150.7654387299529</v>
      </c>
      <c r="F19" s="28">
        <f t="shared" si="12"/>
        <v>150.7654387299529</v>
      </c>
      <c r="G19" s="28">
        <f t="shared" si="13"/>
        <v>151.71999999999994</v>
      </c>
      <c r="H19" s="28" t="e">
        <f t="shared" si="14"/>
        <v>#VALUE!</v>
      </c>
      <c r="I19" s="28" t="e">
        <f t="shared" si="15"/>
        <v>#VALUE!</v>
      </c>
      <c r="J19" s="28" t="e">
        <f t="shared" si="16"/>
        <v>#VALUE!</v>
      </c>
      <c r="K19" s="28" t="e">
        <f t="shared" si="17"/>
        <v>#VALUE!</v>
      </c>
      <c r="L19" s="28" t="e">
        <f t="shared" si="18"/>
        <v>#VALUE!</v>
      </c>
      <c r="M19" s="28" t="e">
        <f t="shared" si="19"/>
        <v>#VALUE!</v>
      </c>
      <c r="N19" s="28" t="e">
        <f t="shared" si="20"/>
        <v>#VALUE!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>
      <c r="A20" s="24">
        <f t="shared" si="30"/>
        <v>-7.9755043773381873</v>
      </c>
      <c r="C20" s="3">
        <f>$C$8+COUNT($D$9:D20)*$C$6</f>
        <v>2.31</v>
      </c>
      <c r="D20" s="26">
        <f t="shared" si="28"/>
        <v>14.31</v>
      </c>
      <c r="E20" s="60">
        <f t="shared" si="29"/>
        <v>150.7654387299529</v>
      </c>
      <c r="F20" s="28">
        <f t="shared" si="12"/>
        <v>150.7654387299529</v>
      </c>
      <c r="G20" s="28">
        <f t="shared" si="13"/>
        <v>151.71999999999994</v>
      </c>
      <c r="H20" s="28" t="e">
        <f t="shared" si="14"/>
        <v>#VALUE!</v>
      </c>
      <c r="I20" s="28" t="e">
        <f t="shared" si="15"/>
        <v>#VALUE!</v>
      </c>
      <c r="J20" s="28" t="e">
        <f t="shared" si="16"/>
        <v>#VALUE!</v>
      </c>
      <c r="K20" s="28" t="e">
        <f t="shared" si="17"/>
        <v>#VALUE!</v>
      </c>
      <c r="L20" s="28" t="e">
        <f t="shared" si="18"/>
        <v>#VALUE!</v>
      </c>
      <c r="M20" s="28" t="e">
        <f t="shared" si="19"/>
        <v>#VALUE!</v>
      </c>
      <c r="N20" s="28" t="e">
        <f t="shared" si="20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30"/>
        <v>-8.7730548150720082</v>
      </c>
      <c r="C21" s="3">
        <f>$C$8+COUNT($D$9:D21)*$C$6</f>
        <v>2.31</v>
      </c>
      <c r="D21" s="26">
        <f t="shared" si="28"/>
        <v>15.31</v>
      </c>
      <c r="E21" s="60">
        <f t="shared" si="29"/>
        <v>150.7654387299529</v>
      </c>
      <c r="F21" s="28">
        <f t="shared" si="12"/>
        <v>150.7654387299529</v>
      </c>
      <c r="G21" s="28">
        <f t="shared" si="13"/>
        <v>151.71999999999994</v>
      </c>
      <c r="H21" s="28" t="e">
        <f t="shared" si="14"/>
        <v>#VALUE!</v>
      </c>
      <c r="I21" s="28" t="e">
        <f t="shared" si="15"/>
        <v>#VALUE!</v>
      </c>
      <c r="J21" s="28" t="e">
        <f t="shared" si="16"/>
        <v>#VALUE!</v>
      </c>
      <c r="K21" s="28" t="e">
        <f t="shared" si="17"/>
        <v>#VALUE!</v>
      </c>
      <c r="L21" s="28" t="e">
        <f t="shared" si="18"/>
        <v>#VALUE!</v>
      </c>
      <c r="M21" s="28" t="e">
        <f t="shared" si="19"/>
        <v>#VALUE!</v>
      </c>
      <c r="N21" s="28" t="e">
        <f t="shared" si="20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30"/>
        <v>-9.5706052528058301</v>
      </c>
      <c r="C22" s="3">
        <f>$C$8+COUNT($D$9:D22)*$C$6</f>
        <v>2.31</v>
      </c>
      <c r="D22" s="26">
        <f t="shared" si="28"/>
        <v>16.310000000000002</v>
      </c>
      <c r="E22" s="60">
        <f t="shared" si="29"/>
        <v>150.7654387299529</v>
      </c>
      <c r="F22" s="28">
        <f t="shared" si="12"/>
        <v>150.7654387299529</v>
      </c>
      <c r="G22" s="28">
        <f t="shared" si="13"/>
        <v>151.71999999999994</v>
      </c>
      <c r="H22" s="28" t="e">
        <f t="shared" si="14"/>
        <v>#VALUE!</v>
      </c>
      <c r="I22" s="28" t="e">
        <f t="shared" si="15"/>
        <v>#VALUE!</v>
      </c>
      <c r="J22" s="28" t="e">
        <f t="shared" si="16"/>
        <v>#VALUE!</v>
      </c>
      <c r="K22" s="28" t="e">
        <f t="shared" si="17"/>
        <v>#VALUE!</v>
      </c>
      <c r="L22" s="28" t="e">
        <f t="shared" si="18"/>
        <v>#VALUE!</v>
      </c>
      <c r="M22" s="28" t="e">
        <f t="shared" si="19"/>
        <v>#VALUE!</v>
      </c>
      <c r="N22" s="28" t="e">
        <f t="shared" si="20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30"/>
        <v>-10.368155690539652</v>
      </c>
      <c r="C23" s="3">
        <f>$C$8+COUNT($D$9:D23)*$C$6</f>
        <v>2.31</v>
      </c>
      <c r="D23" s="26">
        <f t="shared" si="28"/>
        <v>17.310000000000002</v>
      </c>
      <c r="E23" s="60">
        <f t="shared" si="29"/>
        <v>150.7654387299529</v>
      </c>
      <c r="F23" s="28">
        <f t="shared" si="12"/>
        <v>150.7654387299529</v>
      </c>
      <c r="G23" s="28">
        <f t="shared" si="13"/>
        <v>151.71999999999994</v>
      </c>
      <c r="H23" s="28" t="e">
        <f t="shared" si="14"/>
        <v>#VALUE!</v>
      </c>
      <c r="I23" s="28" t="e">
        <f t="shared" si="15"/>
        <v>#VALUE!</v>
      </c>
      <c r="J23" s="28" t="e">
        <f t="shared" si="16"/>
        <v>#VALUE!</v>
      </c>
      <c r="K23" s="28" t="e">
        <f t="shared" si="17"/>
        <v>#VALUE!</v>
      </c>
      <c r="L23" s="28" t="e">
        <f t="shared" si="18"/>
        <v>#VALUE!</v>
      </c>
      <c r="M23" s="28" t="e">
        <f t="shared" si="19"/>
        <v>#VALUE!</v>
      </c>
      <c r="N23" s="28" t="e">
        <f t="shared" si="20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30"/>
        <v>-11.165706128273474</v>
      </c>
      <c r="C24" s="3">
        <f>$C$8+COUNT($D$9:D24)*$C$6</f>
        <v>2.31</v>
      </c>
      <c r="D24" s="26">
        <f t="shared" si="28"/>
        <v>18.310000000000002</v>
      </c>
      <c r="E24" s="60">
        <f t="shared" si="29"/>
        <v>150.7654387299529</v>
      </c>
      <c r="F24" s="28">
        <f t="shared" si="12"/>
        <v>150.7654387299529</v>
      </c>
      <c r="G24" s="28">
        <f t="shared" si="13"/>
        <v>151.71999999999994</v>
      </c>
      <c r="H24" s="28" t="e">
        <f t="shared" si="14"/>
        <v>#VALUE!</v>
      </c>
      <c r="I24" s="28" t="e">
        <f t="shared" si="15"/>
        <v>#VALUE!</v>
      </c>
      <c r="J24" s="28" t="e">
        <f t="shared" si="16"/>
        <v>#VALUE!</v>
      </c>
      <c r="K24" s="28" t="e">
        <f t="shared" si="17"/>
        <v>#VALUE!</v>
      </c>
      <c r="L24" s="28" t="e">
        <f t="shared" si="18"/>
        <v>#VALUE!</v>
      </c>
      <c r="M24" s="28" t="e">
        <f t="shared" si="19"/>
        <v>#VALUE!</v>
      </c>
      <c r="N24" s="28" t="e">
        <f t="shared" si="20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30"/>
        <v>-11.963256566007296</v>
      </c>
      <c r="C25" s="3">
        <f>$C$8+COUNT($D$9:D25)*$C$6</f>
        <v>2.31</v>
      </c>
      <c r="D25" s="26">
        <f t="shared" si="28"/>
        <v>19.310000000000002</v>
      </c>
      <c r="E25" s="60">
        <f t="shared" si="29"/>
        <v>150.7654387299529</v>
      </c>
      <c r="F25" s="28">
        <f t="shared" si="12"/>
        <v>150.7654387299529</v>
      </c>
      <c r="G25" s="28">
        <f t="shared" si="13"/>
        <v>151.71999999999994</v>
      </c>
      <c r="H25" s="28" t="e">
        <f t="shared" si="14"/>
        <v>#VALUE!</v>
      </c>
      <c r="I25" s="28" t="e">
        <f t="shared" si="15"/>
        <v>#VALUE!</v>
      </c>
      <c r="J25" s="28" t="e">
        <f t="shared" si="16"/>
        <v>#VALUE!</v>
      </c>
      <c r="K25" s="28" t="e">
        <f t="shared" si="17"/>
        <v>#VALUE!</v>
      </c>
      <c r="L25" s="28" t="e">
        <f t="shared" si="18"/>
        <v>#VALUE!</v>
      </c>
      <c r="M25" s="28" t="e">
        <f t="shared" si="19"/>
        <v>#VALUE!</v>
      </c>
      <c r="N25" s="28" t="e">
        <f t="shared" si="20"/>
        <v>#VALUE!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1:29">
      <c r="A26" s="24">
        <f t="shared" si="30"/>
        <v>-12.760807003741117</v>
      </c>
      <c r="C26" s="3">
        <f>$C$8+COUNT($D$9:D26)*$C$6</f>
        <v>2.31</v>
      </c>
      <c r="D26" s="26">
        <f t="shared" si="28"/>
        <v>20.310000000000002</v>
      </c>
      <c r="E26" s="60">
        <f t="shared" si="29"/>
        <v>150.7654387299529</v>
      </c>
      <c r="F26" s="28">
        <f t="shared" si="12"/>
        <v>150.7654387299529</v>
      </c>
      <c r="G26" s="28">
        <f t="shared" si="13"/>
        <v>151.71999999999994</v>
      </c>
      <c r="H26" s="28" t="e">
        <f t="shared" si="14"/>
        <v>#VALUE!</v>
      </c>
      <c r="I26" s="28" t="e">
        <f t="shared" si="15"/>
        <v>#VALUE!</v>
      </c>
      <c r="J26" s="28" t="e">
        <f t="shared" si="16"/>
        <v>#VALUE!</v>
      </c>
      <c r="K26" s="28" t="e">
        <f t="shared" si="17"/>
        <v>#VALUE!</v>
      </c>
      <c r="L26" s="28" t="e">
        <f t="shared" si="18"/>
        <v>#VALUE!</v>
      </c>
      <c r="M26" s="28" t="e">
        <f t="shared" si="19"/>
        <v>#VALUE!</v>
      </c>
      <c r="N26" s="28" t="e">
        <f t="shared" si="20"/>
        <v>#VALUE!</v>
      </c>
    </row>
    <row r="27" spans="1:29">
      <c r="A27" s="24">
        <f t="shared" si="30"/>
        <v>-13.558357441474939</v>
      </c>
      <c r="C27" s="3">
        <f>$C$8+COUNT($D$9:D27)*$C$6</f>
        <v>2.31</v>
      </c>
      <c r="D27" s="26">
        <f t="shared" si="28"/>
        <v>21.310000000000002</v>
      </c>
      <c r="E27" s="60">
        <f t="shared" si="29"/>
        <v>150.7654387299529</v>
      </c>
      <c r="F27" s="28">
        <f t="shared" si="12"/>
        <v>150.7654387299529</v>
      </c>
      <c r="G27" s="28">
        <f t="shared" si="13"/>
        <v>151.71999999999994</v>
      </c>
      <c r="H27" s="28" t="e">
        <f t="shared" si="14"/>
        <v>#VALUE!</v>
      </c>
      <c r="I27" s="28" t="e">
        <f t="shared" si="15"/>
        <v>#VALUE!</v>
      </c>
      <c r="J27" s="28" t="e">
        <f t="shared" si="16"/>
        <v>#VALUE!</v>
      </c>
      <c r="K27" s="28" t="e">
        <f t="shared" si="17"/>
        <v>#VALUE!</v>
      </c>
      <c r="L27" s="28" t="e">
        <f t="shared" si="18"/>
        <v>#VALUE!</v>
      </c>
      <c r="M27" s="28" t="e">
        <f t="shared" si="19"/>
        <v>#VALUE!</v>
      </c>
      <c r="N27" s="28" t="e">
        <f t="shared" si="20"/>
        <v>#VALUE!</v>
      </c>
    </row>
    <row r="28" spans="1:29">
      <c r="A28" s="24">
        <f t="shared" si="30"/>
        <v>-14.355907879208761</v>
      </c>
      <c r="C28" s="3">
        <f>$C$8+COUNT($D$9:D28)*$C$6</f>
        <v>2.31</v>
      </c>
      <c r="D28" s="26">
        <f t="shared" si="28"/>
        <v>22.310000000000002</v>
      </c>
      <c r="E28" s="60">
        <f t="shared" si="29"/>
        <v>150.7654387299529</v>
      </c>
      <c r="F28" s="28">
        <f t="shared" si="12"/>
        <v>150.7654387299529</v>
      </c>
      <c r="G28" s="28">
        <f t="shared" si="13"/>
        <v>151.71999999999994</v>
      </c>
      <c r="H28" s="28" t="e">
        <f t="shared" si="14"/>
        <v>#VALUE!</v>
      </c>
      <c r="I28" s="28" t="e">
        <f t="shared" si="15"/>
        <v>#VALUE!</v>
      </c>
      <c r="J28" s="28" t="e">
        <f t="shared" si="16"/>
        <v>#VALUE!</v>
      </c>
      <c r="K28" s="28" t="e">
        <f t="shared" si="17"/>
        <v>#VALUE!</v>
      </c>
      <c r="L28" s="28" t="e">
        <f t="shared" si="18"/>
        <v>#VALUE!</v>
      </c>
      <c r="M28" s="28" t="e">
        <f t="shared" si="19"/>
        <v>#VALUE!</v>
      </c>
      <c r="N28" s="28" t="e">
        <f t="shared" si="20"/>
        <v>#VALUE!</v>
      </c>
    </row>
    <row r="29" spans="1:29">
      <c r="A29" s="24">
        <f t="shared" si="30"/>
        <v>-15.153458316942583</v>
      </c>
      <c r="C29" s="3">
        <f>$C$8+COUNT($D$9:D29)*$C$6</f>
        <v>2.31</v>
      </c>
      <c r="D29" s="26">
        <f t="shared" si="28"/>
        <v>23.310000000000002</v>
      </c>
      <c r="E29" s="60">
        <f t="shared" si="29"/>
        <v>150.7654387299529</v>
      </c>
      <c r="F29" s="28">
        <f t="shared" si="12"/>
        <v>150.7654387299529</v>
      </c>
      <c r="G29" s="28">
        <f t="shared" si="13"/>
        <v>151.71999999999994</v>
      </c>
      <c r="H29" s="28" t="e">
        <f t="shared" si="14"/>
        <v>#VALUE!</v>
      </c>
      <c r="I29" s="28" t="e">
        <f t="shared" si="15"/>
        <v>#VALUE!</v>
      </c>
      <c r="J29" s="28" t="e">
        <f t="shared" si="16"/>
        <v>#VALUE!</v>
      </c>
      <c r="K29" s="28" t="e">
        <f t="shared" si="17"/>
        <v>#VALUE!</v>
      </c>
      <c r="L29" s="28" t="e">
        <f t="shared" si="18"/>
        <v>#VALUE!</v>
      </c>
      <c r="M29" s="28" t="e">
        <f t="shared" si="19"/>
        <v>#VALUE!</v>
      </c>
      <c r="N29" s="28" t="e">
        <f t="shared" si="20"/>
        <v>#VALUE!</v>
      </c>
    </row>
    <row r="30" spans="1:29">
      <c r="A30" s="24">
        <f t="shared" si="30"/>
        <v>-15.951008754676405</v>
      </c>
      <c r="C30" s="3">
        <f>$C$8+COUNT($D$9:D30)*$C$6</f>
        <v>2.31</v>
      </c>
      <c r="D30" s="26">
        <f t="shared" si="28"/>
        <v>24.310000000000002</v>
      </c>
      <c r="E30" s="60">
        <f t="shared" si="29"/>
        <v>150.7654387299529</v>
      </c>
      <c r="F30" s="28">
        <f t="shared" si="12"/>
        <v>150.7654387299529</v>
      </c>
      <c r="G30" s="28">
        <f t="shared" si="13"/>
        <v>151.71999999999994</v>
      </c>
      <c r="H30" s="28" t="e">
        <f t="shared" si="14"/>
        <v>#VALUE!</v>
      </c>
      <c r="I30" s="28" t="e">
        <f t="shared" si="15"/>
        <v>#VALUE!</v>
      </c>
      <c r="J30" s="28" t="e">
        <f t="shared" si="16"/>
        <v>#VALUE!</v>
      </c>
      <c r="K30" s="28" t="e">
        <f t="shared" si="17"/>
        <v>#VALUE!</v>
      </c>
      <c r="L30" s="28" t="e">
        <f t="shared" si="18"/>
        <v>#VALUE!</v>
      </c>
      <c r="M30" s="28" t="e">
        <f t="shared" si="19"/>
        <v>#VALUE!</v>
      </c>
      <c r="N30" s="28" t="e">
        <f t="shared" si="20"/>
        <v>#VALUE!</v>
      </c>
    </row>
    <row r="31" spans="1:29">
      <c r="A31" s="24">
        <f t="shared" si="30"/>
        <v>-16.748559192410227</v>
      </c>
      <c r="C31" s="3">
        <f>$C$8+COUNT($D$9:D31)*$C$6</f>
        <v>2.31</v>
      </c>
      <c r="D31" s="26">
        <f t="shared" si="28"/>
        <v>25.310000000000002</v>
      </c>
      <c r="E31" s="60">
        <f t="shared" si="29"/>
        <v>150.7654387299529</v>
      </c>
      <c r="F31" s="28">
        <f t="shared" si="12"/>
        <v>150.7654387299529</v>
      </c>
      <c r="G31" s="28">
        <f t="shared" si="13"/>
        <v>151.71999999999994</v>
      </c>
      <c r="H31" s="28" t="e">
        <f t="shared" si="14"/>
        <v>#VALUE!</v>
      </c>
      <c r="I31" s="28" t="e">
        <f t="shared" si="15"/>
        <v>#VALUE!</v>
      </c>
      <c r="J31" s="28" t="e">
        <f t="shared" si="16"/>
        <v>#VALUE!</v>
      </c>
      <c r="K31" s="28" t="e">
        <f t="shared" si="17"/>
        <v>#VALUE!</v>
      </c>
      <c r="L31" s="28" t="e">
        <f t="shared" si="18"/>
        <v>#VALUE!</v>
      </c>
      <c r="M31" s="28" t="e">
        <f t="shared" si="19"/>
        <v>#VALUE!</v>
      </c>
      <c r="N31" s="28" t="e">
        <f t="shared" si="20"/>
        <v>#VALUE!</v>
      </c>
    </row>
    <row r="32" spans="1:29">
      <c r="A32" s="24">
        <f t="shared" si="30"/>
        <v>-17.546109630144048</v>
      </c>
      <c r="C32" s="3">
        <f>$C$8+COUNT($D$9:D32)*$C$6</f>
        <v>2.31</v>
      </c>
      <c r="D32" s="26">
        <f t="shared" si="28"/>
        <v>26.310000000000002</v>
      </c>
      <c r="E32" s="60">
        <f t="shared" si="29"/>
        <v>150.7654387299529</v>
      </c>
      <c r="F32" s="28">
        <f t="shared" si="12"/>
        <v>150.7654387299529</v>
      </c>
      <c r="G32" s="28">
        <f t="shared" si="13"/>
        <v>151.71999999999994</v>
      </c>
      <c r="H32" s="28" t="e">
        <f t="shared" si="14"/>
        <v>#VALUE!</v>
      </c>
      <c r="I32" s="28" t="e">
        <f t="shared" si="15"/>
        <v>#VALUE!</v>
      </c>
      <c r="J32" s="28" t="e">
        <f t="shared" si="16"/>
        <v>#VALUE!</v>
      </c>
      <c r="K32" s="28" t="e">
        <f t="shared" si="17"/>
        <v>#VALUE!</v>
      </c>
      <c r="L32" s="28" t="e">
        <f t="shared" si="18"/>
        <v>#VALUE!</v>
      </c>
      <c r="M32" s="28" t="e">
        <f t="shared" si="19"/>
        <v>#VALUE!</v>
      </c>
      <c r="N32" s="28" t="e">
        <f t="shared" si="20"/>
        <v>#VALUE!</v>
      </c>
    </row>
    <row r="33" spans="1:200">
      <c r="A33" s="24">
        <f t="shared" si="30"/>
        <v>-18.34366006787787</v>
      </c>
      <c r="C33" s="3">
        <f>$C$8+COUNT($D$9:D33)*$C$6</f>
        <v>2.31</v>
      </c>
      <c r="D33" s="26">
        <f t="shared" si="28"/>
        <v>27.310000000000002</v>
      </c>
      <c r="E33" s="60">
        <f t="shared" si="29"/>
        <v>150.7654387299529</v>
      </c>
      <c r="F33" s="28">
        <f t="shared" si="12"/>
        <v>150.7654387299529</v>
      </c>
      <c r="G33" s="28">
        <f t="shared" si="13"/>
        <v>151.71999999999994</v>
      </c>
      <c r="H33" s="28" t="e">
        <f t="shared" si="14"/>
        <v>#VALUE!</v>
      </c>
      <c r="I33" s="28" t="e">
        <f t="shared" si="15"/>
        <v>#VALUE!</v>
      </c>
      <c r="J33" s="28" t="e">
        <f t="shared" si="16"/>
        <v>#VALUE!</v>
      </c>
      <c r="K33" s="28" t="e">
        <f t="shared" si="17"/>
        <v>#VALUE!</v>
      </c>
      <c r="L33" s="28" t="e">
        <f t="shared" si="18"/>
        <v>#VALUE!</v>
      </c>
      <c r="M33" s="28" t="e">
        <f t="shared" si="19"/>
        <v>#VALUE!</v>
      </c>
      <c r="N33" s="28" t="e">
        <f t="shared" si="20"/>
        <v>#VALUE!</v>
      </c>
    </row>
    <row r="34" spans="1:200">
      <c r="A34" s="24">
        <f t="shared" si="30"/>
        <v>-19.141210505611692</v>
      </c>
      <c r="C34" s="3">
        <f>$C$8+COUNT($D$9:D34)*$C$6</f>
        <v>2.31</v>
      </c>
      <c r="D34" s="26">
        <f t="shared" si="28"/>
        <v>28.310000000000002</v>
      </c>
      <c r="E34" s="60">
        <f t="shared" si="29"/>
        <v>150.7654387299529</v>
      </c>
      <c r="F34" s="28">
        <f t="shared" si="12"/>
        <v>150.7654387299529</v>
      </c>
      <c r="G34" s="28">
        <f t="shared" si="13"/>
        <v>151.71999999999994</v>
      </c>
      <c r="H34" s="28" t="e">
        <f t="shared" si="14"/>
        <v>#VALUE!</v>
      </c>
      <c r="I34" s="28" t="e">
        <f t="shared" si="15"/>
        <v>#VALUE!</v>
      </c>
      <c r="J34" s="28" t="e">
        <f t="shared" si="16"/>
        <v>#VALUE!</v>
      </c>
      <c r="K34" s="28" t="e">
        <f t="shared" si="17"/>
        <v>#VALUE!</v>
      </c>
      <c r="L34" s="28" t="e">
        <f t="shared" si="18"/>
        <v>#VALUE!</v>
      </c>
      <c r="M34" s="28" t="e">
        <f t="shared" si="19"/>
        <v>#VALUE!</v>
      </c>
      <c r="N34" s="28" t="e">
        <f t="shared" si="20"/>
        <v>#VALUE!</v>
      </c>
    </row>
    <row r="35" spans="1:200">
      <c r="A35" s="24">
        <f t="shared" si="30"/>
        <v>-19.938760943345514</v>
      </c>
      <c r="C35" s="3">
        <f>$C$8+COUNT($D$9:D35)*$C$6</f>
        <v>2.31</v>
      </c>
      <c r="D35" s="26">
        <f t="shared" si="28"/>
        <v>29.310000000000002</v>
      </c>
      <c r="E35" s="60">
        <f t="shared" si="29"/>
        <v>150.7654387299529</v>
      </c>
      <c r="F35" s="28">
        <f t="shared" si="12"/>
        <v>150.7654387299529</v>
      </c>
      <c r="G35" s="28">
        <f t="shared" si="13"/>
        <v>151.71999999999994</v>
      </c>
      <c r="H35" s="28" t="e">
        <f t="shared" si="14"/>
        <v>#VALUE!</v>
      </c>
      <c r="I35" s="28" t="e">
        <f t="shared" si="15"/>
        <v>#VALUE!</v>
      </c>
      <c r="J35" s="28" t="e">
        <f t="shared" si="16"/>
        <v>#VALUE!</v>
      </c>
      <c r="K35" s="28" t="e">
        <f t="shared" si="17"/>
        <v>#VALUE!</v>
      </c>
      <c r="L35" s="28" t="e">
        <f t="shared" si="18"/>
        <v>#VALUE!</v>
      </c>
      <c r="M35" s="28" t="e">
        <f t="shared" si="19"/>
        <v>#VALUE!</v>
      </c>
      <c r="N35" s="28" t="e">
        <f t="shared" si="20"/>
        <v>#VALUE!</v>
      </c>
    </row>
    <row r="36" spans="1:200">
      <c r="A36" s="24">
        <f t="shared" si="30"/>
        <v>-20.736311381079336</v>
      </c>
      <c r="C36" s="3">
        <f>$C$8+COUNT($D$9:D36)*$C$6</f>
        <v>2.31</v>
      </c>
      <c r="D36" s="26">
        <f t="shared" si="28"/>
        <v>30.310000000000002</v>
      </c>
      <c r="E36" s="60">
        <f t="shared" si="29"/>
        <v>150.7654387299529</v>
      </c>
      <c r="F36" s="28">
        <f t="shared" si="12"/>
        <v>150.7654387299529</v>
      </c>
      <c r="G36" s="28">
        <f t="shared" si="13"/>
        <v>151.71999999999994</v>
      </c>
      <c r="H36" s="28" t="e">
        <f t="shared" si="14"/>
        <v>#VALUE!</v>
      </c>
      <c r="I36" s="28" t="e">
        <f t="shared" si="15"/>
        <v>#VALUE!</v>
      </c>
      <c r="J36" s="28" t="e">
        <f t="shared" si="16"/>
        <v>#VALUE!</v>
      </c>
      <c r="K36" s="28" t="e">
        <f t="shared" si="17"/>
        <v>#VALUE!</v>
      </c>
      <c r="L36" s="28" t="e">
        <f t="shared" si="18"/>
        <v>#VALUE!</v>
      </c>
      <c r="M36" s="28" t="e">
        <f t="shared" si="19"/>
        <v>#VALUE!</v>
      </c>
      <c r="N36" s="28" t="e">
        <f t="shared" si="20"/>
        <v>#VALUE!</v>
      </c>
    </row>
    <row r="37" spans="1:200">
      <c r="A37" s="24">
        <f t="shared" si="30"/>
        <v>-21.533861818813158</v>
      </c>
      <c r="C37" s="3">
        <f>$C$8+COUNT($D$9:D37)*$C$6</f>
        <v>2.31</v>
      </c>
      <c r="D37" s="26">
        <f t="shared" si="28"/>
        <v>31.310000000000002</v>
      </c>
      <c r="E37" s="60">
        <f t="shared" si="29"/>
        <v>150.7654387299529</v>
      </c>
      <c r="F37" s="28">
        <f t="shared" si="12"/>
        <v>150.7654387299529</v>
      </c>
      <c r="G37" s="28">
        <f t="shared" si="13"/>
        <v>151.71999999999994</v>
      </c>
      <c r="H37" s="28" t="e">
        <f t="shared" si="14"/>
        <v>#VALUE!</v>
      </c>
      <c r="I37" s="28" t="e">
        <f t="shared" si="15"/>
        <v>#VALUE!</v>
      </c>
      <c r="J37" s="28" t="e">
        <f t="shared" si="16"/>
        <v>#VALUE!</v>
      </c>
      <c r="K37" s="28" t="e">
        <f t="shared" si="17"/>
        <v>#VALUE!</v>
      </c>
      <c r="L37" s="28" t="e">
        <f t="shared" si="18"/>
        <v>#VALUE!</v>
      </c>
      <c r="M37" s="28" t="e">
        <f t="shared" si="19"/>
        <v>#VALUE!</v>
      </c>
      <c r="N37" s="28" t="e">
        <f t="shared" si="20"/>
        <v>#VALUE!</v>
      </c>
    </row>
    <row r="38" spans="1:200">
      <c r="A38" s="24">
        <f t="shared" si="30"/>
        <v>-22.331412256546979</v>
      </c>
      <c r="C38" s="3">
        <f>$C$8+COUNT($D$9:D38)*$C$6</f>
        <v>2.31</v>
      </c>
      <c r="D38" s="26">
        <f t="shared" si="28"/>
        <v>32.31</v>
      </c>
      <c r="E38" s="60">
        <f t="shared" si="29"/>
        <v>150.7654387299529</v>
      </c>
      <c r="F38" s="28">
        <f t="shared" si="12"/>
        <v>150.7654387299529</v>
      </c>
      <c r="G38" s="28">
        <f t="shared" si="13"/>
        <v>151.71999999999994</v>
      </c>
      <c r="H38" s="28" t="e">
        <f t="shared" si="14"/>
        <v>#VALUE!</v>
      </c>
      <c r="I38" s="28" t="e">
        <f t="shared" si="15"/>
        <v>#VALUE!</v>
      </c>
      <c r="J38" s="28" t="e">
        <f t="shared" si="16"/>
        <v>#VALUE!</v>
      </c>
      <c r="K38" s="28" t="e">
        <f t="shared" si="17"/>
        <v>#VALUE!</v>
      </c>
      <c r="L38" s="28" t="e">
        <f t="shared" si="18"/>
        <v>#VALUE!</v>
      </c>
      <c r="M38" s="28" t="e">
        <f t="shared" si="19"/>
        <v>#VALUE!</v>
      </c>
      <c r="N38" s="28" t="e">
        <f t="shared" si="20"/>
        <v>#VALUE!</v>
      </c>
    </row>
    <row r="39" spans="1:200">
      <c r="A39" s="24">
        <f t="shared" si="30"/>
        <v>-23.128962694280801</v>
      </c>
      <c r="C39" s="3">
        <f>$C$8+COUNT($D$9:D39)*$C$6</f>
        <v>2.31</v>
      </c>
      <c r="D39" s="26">
        <f t="shared" si="28"/>
        <v>33.31</v>
      </c>
      <c r="E39" s="60">
        <f t="shared" si="29"/>
        <v>150.7654387299529</v>
      </c>
      <c r="F39" s="28">
        <f t="shared" si="12"/>
        <v>150.7654387299529</v>
      </c>
      <c r="G39" s="28">
        <f t="shared" si="13"/>
        <v>151.71999999999994</v>
      </c>
      <c r="H39" s="28" t="e">
        <f t="shared" si="14"/>
        <v>#VALUE!</v>
      </c>
      <c r="I39" s="28" t="e">
        <f t="shared" si="15"/>
        <v>#VALUE!</v>
      </c>
      <c r="J39" s="28" t="e">
        <f t="shared" si="16"/>
        <v>#VALUE!</v>
      </c>
      <c r="K39" s="28" t="e">
        <f t="shared" si="17"/>
        <v>#VALUE!</v>
      </c>
      <c r="L39" s="28" t="e">
        <f t="shared" si="18"/>
        <v>#VALUE!</v>
      </c>
      <c r="M39" s="28" t="e">
        <f t="shared" si="19"/>
        <v>#VALUE!</v>
      </c>
      <c r="N39" s="28" t="e">
        <f t="shared" si="20"/>
        <v>#VALUE!</v>
      </c>
    </row>
    <row r="40" spans="1:200">
      <c r="A40" s="24">
        <f t="shared" si="30"/>
        <v>-23.926513132014623</v>
      </c>
      <c r="C40" s="3">
        <f>$C$8+COUNT($D$9:D40)*$C$6</f>
        <v>2.31</v>
      </c>
      <c r="D40" s="26">
        <f t="shared" si="28"/>
        <v>34.31</v>
      </c>
      <c r="E40" s="60">
        <f t="shared" si="29"/>
        <v>150.7654387299529</v>
      </c>
      <c r="F40" s="28">
        <f t="shared" si="12"/>
        <v>150.7654387299529</v>
      </c>
      <c r="G40" s="28">
        <f t="shared" si="13"/>
        <v>151.71999999999994</v>
      </c>
      <c r="H40" s="28" t="e">
        <f t="shared" si="14"/>
        <v>#VALUE!</v>
      </c>
      <c r="I40" s="28" t="e">
        <f t="shared" si="15"/>
        <v>#VALUE!</v>
      </c>
      <c r="J40" s="28" t="e">
        <f t="shared" si="16"/>
        <v>#VALUE!</v>
      </c>
      <c r="K40" s="28" t="e">
        <f t="shared" si="17"/>
        <v>#VALUE!</v>
      </c>
      <c r="L40" s="28" t="e">
        <f t="shared" si="18"/>
        <v>#VALUE!</v>
      </c>
      <c r="M40" s="28" t="e">
        <f t="shared" si="19"/>
        <v>#VALUE!</v>
      </c>
      <c r="N40" s="28" t="e">
        <f t="shared" si="20"/>
        <v>#VALUE!</v>
      </c>
    </row>
    <row r="41" spans="1:200">
      <c r="FN41" s="6"/>
      <c r="FQ41" s="31" t="s">
        <v>24</v>
      </c>
      <c r="FW41" s="31" t="s">
        <v>25</v>
      </c>
      <c r="FZ41" s="31" t="s">
        <v>26</v>
      </c>
      <c r="GC41" s="31" t="s">
        <v>27</v>
      </c>
      <c r="GF41" s="31" t="s">
        <v>28</v>
      </c>
      <c r="GI41" s="31" t="s">
        <v>29</v>
      </c>
      <c r="GL41" s="31" t="s">
        <v>30</v>
      </c>
      <c r="GO41" s="31" t="s">
        <v>31</v>
      </c>
      <c r="GR41" s="31" t="s">
        <v>32</v>
      </c>
    </row>
    <row r="43" spans="1:200">
      <c r="FP43" s="6"/>
      <c r="FQ43" s="3">
        <f>EX4/BC4</f>
        <v>-0.77850248172993741</v>
      </c>
      <c r="FY43" s="6"/>
      <c r="FZ43" s="3" t="e">
        <f>DZ4/BA4</f>
        <v>#VALUE!</v>
      </c>
      <c r="GB43" s="6"/>
      <c r="GC43" s="3" t="e">
        <f>DN4/AZ4</f>
        <v>#VALUE!</v>
      </c>
      <c r="GE43" s="6"/>
      <c r="GF43" s="3" t="e">
        <f>DB4/AY4</f>
        <v>#VALUE!</v>
      </c>
      <c r="GI43" s="3" t="e">
        <f>CP4/AX4</f>
        <v>#VALUE!</v>
      </c>
      <c r="GL43" s="3" t="e">
        <f>CD4/AW4</f>
        <v>#VALUE!</v>
      </c>
      <c r="GN43" s="6"/>
      <c r="GO43" s="3" t="e">
        <f>BR4/AV4</f>
        <v>#VALUE!</v>
      </c>
      <c r="GQ43" s="6"/>
      <c r="GR43" s="3" t="e">
        <f>BF4/AU4</f>
        <v>#VALUE!</v>
      </c>
    </row>
    <row r="44" spans="1:200">
      <c r="FS44" s="6"/>
      <c r="GB44" s="6"/>
      <c r="GC44" s="3" t="e">
        <f>DY4/AZ4</f>
        <v>#VALUE!</v>
      </c>
      <c r="GF44" s="3" t="e">
        <f>DM4/AY4</f>
        <v>#VALUE!</v>
      </c>
      <c r="GI44" s="3" t="e">
        <f>DA4/AX4</f>
        <v>#VALUE!</v>
      </c>
      <c r="GL44" s="3" t="e">
        <f>CO4/AW4</f>
        <v>#VALUE!</v>
      </c>
      <c r="GO44" s="3" t="e">
        <f>CC4/AV4</f>
        <v>#VALUE!</v>
      </c>
      <c r="GR44" s="3" t="e">
        <f>BQ4/AU4</f>
        <v>#VALUE!</v>
      </c>
    </row>
    <row r="45" spans="1:200">
      <c r="FW45" s="3">
        <f>EL4/BB4</f>
        <v>2.3340015426237453</v>
      </c>
      <c r="FY45" s="6"/>
      <c r="FZ45" s="3" t="e">
        <f>EK4/BA4</f>
        <v>#VALUE!</v>
      </c>
      <c r="GB45" s="6"/>
      <c r="GC45" s="3" t="e">
        <f>EJ4/AZ4</f>
        <v>#VALUE!</v>
      </c>
      <c r="GF45" s="3" t="e">
        <f>DX4/AY4</f>
        <v>#VALUE!</v>
      </c>
      <c r="GI45" s="3" t="e">
        <f>DL4/AX4</f>
        <v>#VALUE!</v>
      </c>
      <c r="GL45" s="3" t="e">
        <f>CZ4/AW4</f>
        <v>#VALUE!</v>
      </c>
      <c r="GO45" s="3" t="e">
        <f>CN4/AV4</f>
        <v>#VALUE!</v>
      </c>
      <c r="GR45" s="3" t="e">
        <f>CB4/AU4</f>
        <v>#VALUE!</v>
      </c>
    </row>
    <row r="46" spans="1:200">
      <c r="GB46" s="6"/>
      <c r="GC46" s="3" t="e">
        <f>EU4/AZ4</f>
        <v>#VALUE!</v>
      </c>
      <c r="GF46" s="3" t="e">
        <f>EI4/AY4</f>
        <v>#VALUE!</v>
      </c>
      <c r="GI46" s="3" t="e">
        <f>DW4/AX4</f>
        <v>#VALUE!</v>
      </c>
      <c r="GL46" s="3" t="e">
        <f>DK4/AW4</f>
        <v>#VALUE!</v>
      </c>
      <c r="GO46" s="3" t="e">
        <f>CY4/AV4</f>
        <v>#VALUE!</v>
      </c>
      <c r="GR46" s="3" t="e">
        <f>CM4/AU4</f>
        <v>#VALUE!</v>
      </c>
    </row>
    <row r="47" spans="1:200">
      <c r="FY47" s="6"/>
      <c r="FZ47" s="3" t="e">
        <f>EV4/BA4</f>
        <v>#VALUE!</v>
      </c>
      <c r="GB47" s="6"/>
      <c r="GC47" s="3" t="e">
        <f>FF4/AZ4</f>
        <v>#VALUE!</v>
      </c>
      <c r="GF47" s="3" t="e">
        <f>ET4/AY4</f>
        <v>#VALUE!</v>
      </c>
      <c r="GI47" s="3" t="e">
        <f>EH4/AX4</f>
        <v>#VALUE!</v>
      </c>
      <c r="GL47" s="3" t="e">
        <f>DV4/AW4</f>
        <v>#VALUE!</v>
      </c>
      <c r="GO47" s="3" t="e">
        <f>DJ4/AV4</f>
        <v>#VALUE!</v>
      </c>
      <c r="GR47" s="3" t="e">
        <f>CX4/AU4</f>
        <v>#VALUE!</v>
      </c>
    </row>
    <row r="48" spans="1:200">
      <c r="FN48" s="6"/>
      <c r="GF48" s="3" t="e">
        <f>FE4/AY4</f>
        <v>#VALUE!</v>
      </c>
      <c r="GI48" s="3" t="e">
        <f>ES4/AX4</f>
        <v>#VALUE!</v>
      </c>
      <c r="GL48" s="3" t="e">
        <f>EG4/AW4</f>
        <v>#VALUE!</v>
      </c>
      <c r="GO48" s="3" t="e">
        <f>DU4/AV4</f>
        <v>#VALUE!</v>
      </c>
      <c r="GR48" s="3" t="e">
        <f>DI4/AU4</f>
        <v>#VALUE!</v>
      </c>
    </row>
    <row r="49" spans="173:200">
      <c r="FQ49" s="3">
        <f>FI4/BC4</f>
        <v>152.56377946274907</v>
      </c>
      <c r="FY49" s="6"/>
      <c r="FZ49" s="3" t="e">
        <f>FG4/BA4</f>
        <v>#VALUE!</v>
      </c>
      <c r="GI49" s="3" t="e">
        <f>FD4/AX4</f>
        <v>#VALUE!</v>
      </c>
      <c r="GL49" s="3" t="e">
        <f>ER4/AW4</f>
        <v>#VALUE!</v>
      </c>
      <c r="GO49" s="3" t="e">
        <f>EF4/AV4</f>
        <v>#VALUE!</v>
      </c>
      <c r="GR49" s="3" t="e">
        <f>DT4/AU4</f>
        <v>#VALUE!</v>
      </c>
    </row>
    <row r="50" spans="173:200">
      <c r="GL50" s="3" t="e">
        <f>FC4/AW4</f>
        <v>#VALUE!</v>
      </c>
      <c r="GO50" s="3" t="e">
        <f>EQ4/AV4</f>
        <v>#VALUE!</v>
      </c>
      <c r="GR50" s="3" t="e">
        <f>EE4/AU4</f>
        <v>#VALUE!</v>
      </c>
    </row>
    <row r="51" spans="173:200">
      <c r="FS51" s="6"/>
      <c r="GO51" s="3" t="e">
        <f>FB4/AV4</f>
        <v>#VALUE!</v>
      </c>
      <c r="GR51" s="3" t="e">
        <f>EP4/AU4</f>
        <v>#VALUE!</v>
      </c>
    </row>
    <row r="52" spans="173:200">
      <c r="GR52" s="3" t="e">
        <f>FA4/AU4</f>
        <v>#VALUE!</v>
      </c>
    </row>
    <row r="57" spans="173:200">
      <c r="FW57" s="3">
        <f>EW4/BB4</f>
        <v>-6.2356994076167034</v>
      </c>
    </row>
    <row r="64" spans="173:200">
      <c r="FS64" s="6"/>
    </row>
    <row r="70" spans="179:179">
      <c r="FW70" s="3">
        <f>FH4/BB4</f>
        <v>153.66999999999996</v>
      </c>
    </row>
  </sheetData>
  <mergeCells count="1">
    <mergeCell ref="IA4:ID4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E69"/>
  <sheetViews>
    <sheetView zoomScale="80" zoomScaleNormal="80" workbookViewId="0">
      <selection activeCell="C6" sqref="C6"/>
    </sheetView>
  </sheetViews>
  <sheetFormatPr baseColWidth="10" defaultColWidth="11.42578125" defaultRowHeight="12.75"/>
  <cols>
    <col min="1" max="1" width="21.28515625" style="3" bestFit="1" customWidth="1"/>
    <col min="2" max="2" width="22.7109375" style="3" bestFit="1" customWidth="1"/>
    <col min="3" max="3" width="17.140625" style="3" bestFit="1" customWidth="1"/>
    <col min="4" max="4" width="11.42578125" style="3"/>
    <col min="5" max="5" width="21.7109375" style="3" customWidth="1"/>
    <col min="6" max="6" width="25.28515625" style="3" bestFit="1" customWidth="1"/>
    <col min="7" max="7" width="24.7109375" style="3" bestFit="1" customWidth="1"/>
    <col min="8" max="13" width="24.7109375" style="3" customWidth="1"/>
    <col min="14" max="14" width="30.85546875" style="3" bestFit="1" customWidth="1"/>
    <col min="15" max="15" width="24.7109375" style="3" customWidth="1"/>
    <col min="16" max="23" width="28.5703125" style="3" customWidth="1"/>
    <col min="24" max="24" width="24.140625" style="3" customWidth="1"/>
    <col min="25" max="25" width="22.7109375" style="3" customWidth="1"/>
    <col min="26" max="26" width="19.85546875" style="3" customWidth="1"/>
    <col min="27" max="27" width="22" style="3" customWidth="1"/>
    <col min="28" max="28" width="22.7109375" style="3" customWidth="1"/>
    <col min="29" max="29" width="24.7109375" style="3" customWidth="1"/>
    <col min="30" max="30" width="12.5703125" style="3" bestFit="1" customWidth="1"/>
    <col min="31" max="33" width="11.42578125" style="3"/>
    <col min="34" max="34" width="12.28515625" style="3" bestFit="1" customWidth="1"/>
    <col min="35" max="42" width="12.28515625" style="3" customWidth="1"/>
    <col min="43" max="46" width="11.42578125" style="3"/>
    <col min="47" max="47" width="27.85546875" style="3" bestFit="1" customWidth="1"/>
    <col min="48" max="48" width="26.28515625" style="3" bestFit="1" customWidth="1"/>
    <col min="49" max="49" width="25.140625" style="3" bestFit="1" customWidth="1"/>
    <col min="50" max="50" width="24.140625" style="3" bestFit="1" customWidth="1"/>
    <col min="51" max="51" width="22.28515625" style="3" bestFit="1" customWidth="1"/>
    <col min="52" max="52" width="21.28515625" style="3" bestFit="1" customWidth="1"/>
    <col min="53" max="53" width="20.140625" style="3" bestFit="1" customWidth="1"/>
    <col min="54" max="54" width="18.5703125" style="3" bestFit="1" customWidth="1"/>
    <col min="55" max="55" width="17.42578125" style="3" bestFit="1" customWidth="1"/>
    <col min="56" max="56" width="16.28515625" style="3" bestFit="1" customWidth="1"/>
    <col min="57" max="57" width="11.42578125" style="3"/>
    <col min="58" max="58" width="27.85546875" style="3" bestFit="1" customWidth="1"/>
    <col min="59" max="59" width="26.28515625" style="3" bestFit="1" customWidth="1"/>
    <col min="60" max="60" width="25.140625" style="3" bestFit="1" customWidth="1"/>
    <col min="61" max="61" width="24.140625" style="3" bestFit="1" customWidth="1"/>
    <col min="62" max="62" width="22.28515625" style="3" bestFit="1" customWidth="1"/>
    <col min="63" max="63" width="21.28515625" style="3" bestFit="1" customWidth="1"/>
    <col min="64" max="64" width="20.140625" style="3" bestFit="1" customWidth="1"/>
    <col min="65" max="65" width="18.5703125" style="3" bestFit="1" customWidth="1"/>
    <col min="66" max="66" width="17.42578125" style="3" bestFit="1" customWidth="1"/>
    <col min="67" max="67" width="16.28515625" style="3" bestFit="1" customWidth="1"/>
    <col min="68" max="68" width="11.42578125" style="3"/>
    <col min="69" max="69" width="27.85546875" style="3" bestFit="1" customWidth="1"/>
    <col min="70" max="71" width="25.140625" style="3" bestFit="1" customWidth="1"/>
    <col min="72" max="72" width="24.140625" style="3" bestFit="1" customWidth="1"/>
    <col min="73" max="73" width="22.28515625" style="3" bestFit="1" customWidth="1"/>
    <col min="74" max="74" width="21.28515625" style="3" bestFit="1" customWidth="1"/>
    <col min="75" max="75" width="20.140625" style="3" bestFit="1" customWidth="1"/>
    <col min="76" max="76" width="18.5703125" style="3" bestFit="1" customWidth="1"/>
    <col min="77" max="77" width="17.42578125" style="3" bestFit="1" customWidth="1"/>
    <col min="78" max="78" width="16.28515625" style="3" bestFit="1" customWidth="1"/>
    <col min="79" max="79" width="11.42578125" style="3"/>
    <col min="80" max="80" width="27.85546875" style="3" bestFit="1" customWidth="1"/>
    <col min="81" max="81" width="26.28515625" style="3" bestFit="1" customWidth="1"/>
    <col min="82" max="82" width="25.140625" style="3" bestFit="1" customWidth="1"/>
    <col min="83" max="83" width="24.140625" style="3" bestFit="1" customWidth="1"/>
    <col min="84" max="84" width="22.28515625" style="3" bestFit="1" customWidth="1"/>
    <col min="85" max="85" width="21.28515625" style="3" bestFit="1" customWidth="1"/>
    <col min="86" max="86" width="20.140625" style="3" bestFit="1" customWidth="1"/>
    <col min="87" max="87" width="18.5703125" style="3" bestFit="1" customWidth="1"/>
    <col min="88" max="88" width="17.42578125" style="3" bestFit="1" customWidth="1"/>
    <col min="89" max="89" width="16.28515625" style="3" bestFit="1" customWidth="1"/>
    <col min="90" max="90" width="11.42578125" style="3"/>
    <col min="91" max="91" width="27.85546875" style="3" bestFit="1" customWidth="1"/>
    <col min="92" max="92" width="26.28515625" style="3" bestFit="1" customWidth="1"/>
    <col min="93" max="93" width="25.140625" style="3" bestFit="1" customWidth="1"/>
    <col min="94" max="94" width="24.140625" style="3" bestFit="1" customWidth="1"/>
    <col min="95" max="95" width="22.28515625" style="3" bestFit="1" customWidth="1"/>
    <col min="96" max="96" width="21.28515625" style="3" bestFit="1" customWidth="1"/>
    <col min="97" max="97" width="20.140625" style="3" bestFit="1" customWidth="1"/>
    <col min="98" max="98" width="18.5703125" style="3" bestFit="1" customWidth="1"/>
    <col min="99" max="99" width="17.42578125" style="3" bestFit="1" customWidth="1"/>
    <col min="100" max="100" width="16.28515625" style="3" bestFit="1" customWidth="1"/>
    <col min="101" max="101" width="11.42578125" style="3"/>
    <col min="102" max="102" width="27.85546875" style="3" bestFit="1" customWidth="1"/>
    <col min="103" max="103" width="26.28515625" style="3" bestFit="1" customWidth="1"/>
    <col min="104" max="104" width="25.140625" style="3" bestFit="1" customWidth="1"/>
    <col min="105" max="105" width="24.140625" style="3" bestFit="1" customWidth="1"/>
    <col min="106" max="106" width="22.28515625" style="3" bestFit="1" customWidth="1"/>
    <col min="107" max="107" width="21.28515625" style="3" bestFit="1" customWidth="1"/>
    <col min="108" max="108" width="20.140625" style="3" bestFit="1" customWidth="1"/>
    <col min="109" max="109" width="18.5703125" style="3" bestFit="1" customWidth="1"/>
    <col min="110" max="110" width="17.42578125" style="3" bestFit="1" customWidth="1"/>
    <col min="111" max="111" width="16.28515625" style="3" bestFit="1" customWidth="1"/>
    <col min="112" max="112" width="11.42578125" style="3"/>
    <col min="113" max="113" width="27.85546875" style="3" bestFit="1" customWidth="1"/>
    <col min="114" max="114" width="26.28515625" style="3" bestFit="1" customWidth="1"/>
    <col min="115" max="115" width="25.140625" style="3" bestFit="1" customWidth="1"/>
    <col min="116" max="116" width="24.140625" style="3" bestFit="1" customWidth="1"/>
    <col min="117" max="117" width="22.28515625" style="3" bestFit="1" customWidth="1"/>
    <col min="118" max="118" width="21.28515625" style="3" bestFit="1" customWidth="1"/>
    <col min="119" max="119" width="20.140625" style="3" bestFit="1" customWidth="1"/>
    <col min="120" max="120" width="18.5703125" style="3" bestFit="1" customWidth="1"/>
    <col min="121" max="121" width="17.42578125" style="3" bestFit="1" customWidth="1"/>
    <col min="122" max="122" width="16.28515625" style="3" bestFit="1" customWidth="1"/>
    <col min="123" max="123" width="11.42578125" style="3"/>
    <col min="124" max="124" width="27.85546875" style="3" bestFit="1" customWidth="1"/>
    <col min="125" max="125" width="26.28515625" style="3" bestFit="1" customWidth="1"/>
    <col min="126" max="126" width="25.140625" style="3" bestFit="1" customWidth="1"/>
    <col min="127" max="127" width="24.140625" style="3" bestFit="1" customWidth="1"/>
    <col min="128" max="128" width="22.28515625" style="3" bestFit="1" customWidth="1"/>
    <col min="129" max="129" width="21.28515625" style="3" bestFit="1" customWidth="1"/>
    <col min="130" max="130" width="20.140625" style="3" bestFit="1" customWidth="1"/>
    <col min="131" max="131" width="18.5703125" style="3" bestFit="1" customWidth="1"/>
    <col min="132" max="132" width="17.42578125" style="3" bestFit="1" customWidth="1"/>
    <col min="133" max="133" width="16.28515625" style="3" bestFit="1" customWidth="1"/>
    <col min="134" max="134" width="11.42578125" style="3"/>
    <col min="135" max="135" width="27.85546875" style="3" bestFit="1" customWidth="1"/>
    <col min="136" max="136" width="26.28515625" style="3" bestFit="1" customWidth="1"/>
    <col min="137" max="137" width="25.140625" style="3" bestFit="1" customWidth="1"/>
    <col min="138" max="138" width="24.140625" style="3" bestFit="1" customWidth="1"/>
    <col min="139" max="139" width="22.28515625" style="3" bestFit="1" customWidth="1"/>
    <col min="140" max="140" width="21.28515625" style="3" bestFit="1" customWidth="1"/>
    <col min="141" max="141" width="20.140625" style="3" bestFit="1" customWidth="1"/>
    <col min="142" max="142" width="18.5703125" style="3" bestFit="1" customWidth="1"/>
    <col min="143" max="143" width="17.42578125" style="3" bestFit="1" customWidth="1"/>
    <col min="144" max="144" width="16.28515625" style="3" bestFit="1" customWidth="1"/>
    <col min="145" max="145" width="11.42578125" style="3"/>
    <col min="146" max="146" width="27.85546875" style="3" bestFit="1" customWidth="1"/>
    <col min="147" max="147" width="26.28515625" style="3" bestFit="1" customWidth="1"/>
    <col min="148" max="148" width="25.140625" style="3" bestFit="1" customWidth="1"/>
    <col min="149" max="149" width="24.140625" style="3" bestFit="1" customWidth="1"/>
    <col min="150" max="150" width="22.28515625" style="3" bestFit="1" customWidth="1"/>
    <col min="151" max="151" width="21.28515625" style="3" bestFit="1" customWidth="1"/>
    <col min="152" max="152" width="20.140625" style="3" bestFit="1" customWidth="1"/>
    <col min="153" max="153" width="18.5703125" style="3" bestFit="1" customWidth="1"/>
    <col min="154" max="154" width="17.42578125" style="3" bestFit="1" customWidth="1"/>
    <col min="155" max="155" width="16.28515625" style="3" bestFit="1" customWidth="1"/>
    <col min="156" max="156" width="11.42578125" style="3"/>
    <col min="157" max="157" width="27.85546875" style="3" bestFit="1" customWidth="1"/>
    <col min="158" max="158" width="26.28515625" style="3" bestFit="1" customWidth="1"/>
    <col min="159" max="159" width="25.140625" style="3" bestFit="1" customWidth="1"/>
    <col min="160" max="160" width="24.140625" style="3" bestFit="1" customWidth="1"/>
    <col min="161" max="161" width="22.28515625" style="3" bestFit="1" customWidth="1"/>
    <col min="162" max="162" width="21.28515625" style="3" bestFit="1" customWidth="1"/>
    <col min="163" max="163" width="20.140625" style="3" bestFit="1" customWidth="1"/>
    <col min="164" max="164" width="18.5703125" style="3" bestFit="1" customWidth="1"/>
    <col min="165" max="165" width="17.42578125" style="3" bestFit="1" customWidth="1"/>
    <col min="166" max="166" width="16.28515625" style="3" bestFit="1" customWidth="1"/>
    <col min="167" max="191" width="11.42578125" style="3"/>
    <col min="192" max="192" width="13" style="3" bestFit="1" customWidth="1"/>
    <col min="193" max="197" width="11.42578125" style="3"/>
    <col min="198" max="198" width="13.7109375" style="3" bestFit="1" customWidth="1"/>
    <col min="199" max="212" width="11.42578125" style="3"/>
    <col min="213" max="213" width="28" style="3" customWidth="1"/>
    <col min="214" max="221" width="27.7109375" style="3" bestFit="1" customWidth="1"/>
    <col min="222" max="223" width="11.42578125" style="3"/>
    <col min="224" max="224" width="27.42578125" style="3" customWidth="1"/>
    <col min="225" max="232" width="27.7109375" style="3" bestFit="1" customWidth="1"/>
    <col min="233" max="234" width="11.42578125" style="3"/>
    <col min="235" max="235" width="27.5703125" style="3" customWidth="1"/>
    <col min="236" max="243" width="27.7109375" style="3" bestFit="1" customWidth="1"/>
    <col min="244" max="245" width="11.42578125" style="3"/>
    <col min="246" max="246" width="25.140625" style="3" customWidth="1"/>
    <col min="247" max="16384" width="11.42578125" style="3"/>
  </cols>
  <sheetData>
    <row r="1" spans="1:265">
      <c r="A1" s="1" t="s">
        <v>0</v>
      </c>
      <c r="B1" s="2">
        <f>B4</f>
        <v>2</v>
      </c>
      <c r="E1" s="51">
        <f>MEDIAN(F1)</f>
        <v>0</v>
      </c>
      <c r="F1" s="48">
        <f>1-F4</f>
        <v>0</v>
      </c>
      <c r="G1" s="48" t="e">
        <f t="shared" ref="G1:N1" si="0">1-G4</f>
        <v>#VALUE!</v>
      </c>
      <c r="H1" s="48" t="e">
        <f t="shared" si="0"/>
        <v>#VALUE!</v>
      </c>
      <c r="I1" s="48" t="e">
        <f t="shared" si="0"/>
        <v>#VALUE!</v>
      </c>
      <c r="J1" s="48" t="e">
        <f t="shared" si="0"/>
        <v>#VALUE!</v>
      </c>
      <c r="K1" s="48" t="e">
        <f t="shared" si="0"/>
        <v>#VALUE!</v>
      </c>
      <c r="L1" s="48" t="e">
        <f t="shared" si="0"/>
        <v>#VALUE!</v>
      </c>
      <c r="M1" s="48" t="e">
        <f t="shared" si="0"/>
        <v>#VALUE!</v>
      </c>
      <c r="N1" s="48" t="e">
        <f t="shared" si="0"/>
        <v>#VALUE!</v>
      </c>
      <c r="P1" s="4">
        <f t="shared" ref="P1:AF1" si="1">Q1+1</f>
        <v>18</v>
      </c>
      <c r="Q1" s="4">
        <f t="shared" si="1"/>
        <v>17</v>
      </c>
      <c r="R1" s="4">
        <f t="shared" si="1"/>
        <v>16</v>
      </c>
      <c r="S1" s="4">
        <f t="shared" si="1"/>
        <v>15</v>
      </c>
      <c r="T1" s="4">
        <f t="shared" si="1"/>
        <v>14</v>
      </c>
      <c r="U1" s="4">
        <f t="shared" si="1"/>
        <v>13</v>
      </c>
      <c r="V1" s="4">
        <f t="shared" si="1"/>
        <v>12</v>
      </c>
      <c r="W1" s="4">
        <f t="shared" si="1"/>
        <v>11</v>
      </c>
      <c r="X1" s="4">
        <f t="shared" si="1"/>
        <v>10</v>
      </c>
      <c r="Y1" s="4">
        <f t="shared" si="1"/>
        <v>9</v>
      </c>
      <c r="Z1" s="4">
        <f t="shared" si="1"/>
        <v>8</v>
      </c>
      <c r="AA1" s="4">
        <f t="shared" si="1"/>
        <v>7</v>
      </c>
      <c r="AB1" s="4">
        <f t="shared" si="1"/>
        <v>6</v>
      </c>
      <c r="AC1" s="4">
        <f t="shared" si="1"/>
        <v>5</v>
      </c>
      <c r="AD1" s="4">
        <f t="shared" si="1"/>
        <v>4</v>
      </c>
      <c r="AE1" s="4">
        <f t="shared" si="1"/>
        <v>3</v>
      </c>
      <c r="AF1" s="4">
        <f t="shared" si="1"/>
        <v>2</v>
      </c>
      <c r="AG1" s="4">
        <v>1</v>
      </c>
    </row>
    <row r="2" spans="1:265">
      <c r="F2" s="5"/>
      <c r="G2" s="5"/>
      <c r="H2" s="5"/>
      <c r="I2" s="5"/>
      <c r="J2" s="5"/>
      <c r="K2" s="5"/>
      <c r="L2" s="5"/>
      <c r="M2" s="5"/>
      <c r="N2" s="5"/>
      <c r="T2" s="6"/>
      <c r="V2" s="6"/>
      <c r="W2" s="6"/>
      <c r="X2" s="6"/>
      <c r="Y2" s="6"/>
      <c r="AB2" s="6"/>
      <c r="AC2" s="6"/>
      <c r="AE2" s="6"/>
      <c r="AS2" s="6"/>
      <c r="AU2" s="6" t="s">
        <v>1</v>
      </c>
      <c r="BF2" s="6" t="s">
        <v>2</v>
      </c>
      <c r="BQ2" s="6" t="s">
        <v>2</v>
      </c>
      <c r="CB2" s="6" t="s">
        <v>2</v>
      </c>
      <c r="CM2" s="6" t="s">
        <v>2</v>
      </c>
      <c r="CX2" s="6" t="s">
        <v>2</v>
      </c>
      <c r="DI2" s="6" t="s">
        <v>2</v>
      </c>
      <c r="DT2" s="6" t="s">
        <v>2</v>
      </c>
      <c r="EE2" s="6" t="s">
        <v>2</v>
      </c>
      <c r="EP2" s="6" t="s">
        <v>2</v>
      </c>
      <c r="FA2" s="6" t="s">
        <v>2</v>
      </c>
      <c r="FK2" s="6"/>
      <c r="GR2" s="6" t="s">
        <v>3</v>
      </c>
      <c r="GS2" s="6"/>
      <c r="GT2" s="6"/>
      <c r="GU2" s="6"/>
      <c r="GV2" s="6"/>
      <c r="GW2" s="6"/>
      <c r="GX2" s="6"/>
      <c r="GY2" s="6"/>
      <c r="GZ2" s="6"/>
      <c r="IA2" s="7">
        <f>ABS(F8-$E$7)</f>
        <v>0</v>
      </c>
      <c r="IB2" s="3" t="e">
        <f>$IA$4*(HP6/SUMIFS($HP6:$HX6,$HP6:$HX6,"&gt;=0",$HP6:$HX6,"&lt;=1")+F$4/SUMIFS($F$4:$N$4,$F$4:$N$4,"&gt;=0",$F$4:$N$4,"&lt;=1"))</f>
        <v>#VALUE!</v>
      </c>
    </row>
    <row r="3" spans="1:265">
      <c r="E3" s="1" t="s">
        <v>4</v>
      </c>
      <c r="F3" s="8">
        <f>IFERROR(IF(AND(F4&gt;0,F4&lt;=100.09%),F4,0),0)</f>
        <v>1</v>
      </c>
      <c r="G3" s="8">
        <f t="shared" ref="G3:O3" si="2">IFERROR(IF(AND(G4&gt;0,G4&lt;=100.09%),G4,0),0)</f>
        <v>0</v>
      </c>
      <c r="H3" s="8">
        <f t="shared" si="2"/>
        <v>0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6"/>
      <c r="Q3" s="6"/>
      <c r="R3" s="6"/>
      <c r="S3" s="6"/>
      <c r="U3" s="6"/>
      <c r="Z3" s="6"/>
      <c r="AA3" s="6"/>
      <c r="AD3" s="6"/>
      <c r="AF3" s="6"/>
      <c r="AJ3" s="6"/>
      <c r="AK3" s="6"/>
      <c r="AL3" s="6"/>
      <c r="AM3" s="6"/>
      <c r="AN3" s="6"/>
      <c r="AO3" s="6"/>
      <c r="AP3" s="6"/>
      <c r="AQ3" s="6"/>
      <c r="AR3" s="6"/>
      <c r="AU3" s="4" t="s">
        <v>5</v>
      </c>
      <c r="AV3" s="4" t="s">
        <v>6</v>
      </c>
      <c r="AW3" s="4" t="s">
        <v>7</v>
      </c>
      <c r="AX3" s="4" t="s">
        <v>8</v>
      </c>
      <c r="AY3" s="4" t="s">
        <v>9</v>
      </c>
      <c r="AZ3" s="4" t="s">
        <v>10</v>
      </c>
      <c r="BA3" s="4" t="s">
        <v>11</v>
      </c>
      <c r="BB3" s="4" t="s">
        <v>12</v>
      </c>
      <c r="BC3" s="4" t="s">
        <v>13</v>
      </c>
      <c r="BD3" s="4" t="s">
        <v>14</v>
      </c>
      <c r="BE3" s="4"/>
      <c r="BF3" s="4" t="s">
        <v>5</v>
      </c>
      <c r="BG3" s="4" t="s">
        <v>6</v>
      </c>
      <c r="BH3" s="4" t="s">
        <v>7</v>
      </c>
      <c r="BI3" s="4" t="s">
        <v>8</v>
      </c>
      <c r="BJ3" s="4" t="s">
        <v>9</v>
      </c>
      <c r="BK3" s="4" t="s">
        <v>10</v>
      </c>
      <c r="BL3" s="4" t="s">
        <v>11</v>
      </c>
      <c r="BM3" s="4" t="s">
        <v>12</v>
      </c>
      <c r="BN3" s="4" t="s">
        <v>13</v>
      </c>
      <c r="BO3" s="4" t="s">
        <v>14</v>
      </c>
      <c r="BP3" s="4"/>
      <c r="BQ3" s="4" t="s">
        <v>5</v>
      </c>
      <c r="BR3" s="4" t="s">
        <v>6</v>
      </c>
      <c r="BS3" s="4" t="s">
        <v>7</v>
      </c>
      <c r="BT3" s="4" t="s">
        <v>8</v>
      </c>
      <c r="BU3" s="4" t="s">
        <v>9</v>
      </c>
      <c r="BV3" s="4" t="s">
        <v>10</v>
      </c>
      <c r="BW3" s="4" t="s">
        <v>11</v>
      </c>
      <c r="BX3" s="4" t="s">
        <v>12</v>
      </c>
      <c r="BY3" s="4" t="s">
        <v>13</v>
      </c>
      <c r="BZ3" s="4" t="s">
        <v>14</v>
      </c>
      <c r="CA3" s="4"/>
      <c r="CB3" s="4" t="s">
        <v>5</v>
      </c>
      <c r="CC3" s="4" t="s">
        <v>6</v>
      </c>
      <c r="CD3" s="4" t="s">
        <v>7</v>
      </c>
      <c r="CE3" s="4" t="s">
        <v>8</v>
      </c>
      <c r="CF3" s="4" t="s">
        <v>9</v>
      </c>
      <c r="CG3" s="4" t="s">
        <v>10</v>
      </c>
      <c r="CH3" s="4" t="s">
        <v>11</v>
      </c>
      <c r="CI3" s="4" t="s">
        <v>12</v>
      </c>
      <c r="CJ3" s="4" t="s">
        <v>13</v>
      </c>
      <c r="CK3" s="4" t="s">
        <v>14</v>
      </c>
      <c r="CL3" s="4"/>
      <c r="CM3" s="4" t="s">
        <v>5</v>
      </c>
      <c r="CN3" s="4" t="s">
        <v>6</v>
      </c>
      <c r="CO3" s="4" t="s">
        <v>7</v>
      </c>
      <c r="CP3" s="4" t="s">
        <v>8</v>
      </c>
      <c r="CQ3" s="4" t="s">
        <v>9</v>
      </c>
      <c r="CR3" s="4" t="s">
        <v>10</v>
      </c>
      <c r="CS3" s="4" t="s">
        <v>11</v>
      </c>
      <c r="CT3" s="4" t="s">
        <v>12</v>
      </c>
      <c r="CU3" s="4" t="s">
        <v>13</v>
      </c>
      <c r="CV3" s="4" t="s">
        <v>14</v>
      </c>
      <c r="CW3" s="4"/>
      <c r="CX3" s="4" t="s">
        <v>5</v>
      </c>
      <c r="CY3" s="4" t="s">
        <v>6</v>
      </c>
      <c r="CZ3" s="4" t="s">
        <v>7</v>
      </c>
      <c r="DA3" s="4" t="s">
        <v>8</v>
      </c>
      <c r="DB3" s="4" t="s">
        <v>9</v>
      </c>
      <c r="DC3" s="4" t="s">
        <v>10</v>
      </c>
      <c r="DD3" s="4" t="s">
        <v>11</v>
      </c>
      <c r="DE3" s="4" t="s">
        <v>12</v>
      </c>
      <c r="DF3" s="4" t="s">
        <v>13</v>
      </c>
      <c r="DG3" s="4" t="s">
        <v>14</v>
      </c>
      <c r="DH3" s="4"/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4" t="s">
        <v>14</v>
      </c>
      <c r="DS3" s="4"/>
      <c r="DT3" s="4" t="s">
        <v>5</v>
      </c>
      <c r="DU3" s="4" t="s">
        <v>6</v>
      </c>
      <c r="DV3" s="4" t="s">
        <v>7</v>
      </c>
      <c r="DW3" s="4" t="s">
        <v>8</v>
      </c>
      <c r="DX3" s="4" t="s">
        <v>9</v>
      </c>
      <c r="DY3" s="4" t="s">
        <v>10</v>
      </c>
      <c r="DZ3" s="4" t="s">
        <v>11</v>
      </c>
      <c r="EA3" s="4" t="s">
        <v>12</v>
      </c>
      <c r="EB3" s="4" t="s">
        <v>13</v>
      </c>
      <c r="EC3" s="4" t="s">
        <v>14</v>
      </c>
      <c r="ED3" s="4"/>
      <c r="EE3" s="4" t="s">
        <v>5</v>
      </c>
      <c r="EF3" s="4" t="s">
        <v>6</v>
      </c>
      <c r="EG3" s="4" t="s">
        <v>7</v>
      </c>
      <c r="EH3" s="4" t="s">
        <v>8</v>
      </c>
      <c r="EI3" s="4" t="s">
        <v>9</v>
      </c>
      <c r="EJ3" s="4" t="s">
        <v>10</v>
      </c>
      <c r="EK3" s="4" t="s">
        <v>11</v>
      </c>
      <c r="EL3" s="4" t="s">
        <v>12</v>
      </c>
      <c r="EM3" s="4" t="s">
        <v>13</v>
      </c>
      <c r="EN3" s="4" t="s">
        <v>14</v>
      </c>
      <c r="EO3" s="4"/>
      <c r="EP3" s="4" t="s">
        <v>5</v>
      </c>
      <c r="EQ3" s="4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FA3" s="4" t="s">
        <v>5</v>
      </c>
      <c r="FB3" s="4" t="s">
        <v>6</v>
      </c>
      <c r="FC3" s="4" t="s">
        <v>7</v>
      </c>
      <c r="FD3" s="4" t="s">
        <v>8</v>
      </c>
      <c r="FE3" s="4" t="s">
        <v>9</v>
      </c>
      <c r="FF3" s="4" t="s">
        <v>10</v>
      </c>
      <c r="FG3" s="4" t="s">
        <v>11</v>
      </c>
      <c r="FH3" s="4" t="s">
        <v>12</v>
      </c>
      <c r="FI3" s="4" t="s">
        <v>13</v>
      </c>
      <c r="FJ3" s="4" t="s">
        <v>14</v>
      </c>
      <c r="GS3" s="4" t="s">
        <v>5</v>
      </c>
      <c r="GT3" s="4" t="s">
        <v>6</v>
      </c>
      <c r="GU3" s="4" t="s">
        <v>7</v>
      </c>
      <c r="GV3" s="4" t="s">
        <v>8</v>
      </c>
      <c r="GW3" s="4" t="s">
        <v>9</v>
      </c>
      <c r="GX3" s="4" t="s">
        <v>10</v>
      </c>
      <c r="GY3" s="4" t="s">
        <v>11</v>
      </c>
      <c r="GZ3" s="4" t="s">
        <v>12</v>
      </c>
      <c r="HA3" s="4" t="s">
        <v>13</v>
      </c>
      <c r="HB3" s="4" t="s">
        <v>14</v>
      </c>
    </row>
    <row r="4" spans="1:265">
      <c r="B4" s="3">
        <f>COUNT($D$6:D7)</f>
        <v>2</v>
      </c>
      <c r="E4" s="6"/>
      <c r="F4" s="9">
        <f>HA4/HB4</f>
        <v>1</v>
      </c>
      <c r="G4" s="9" t="e">
        <f>GZ4/HB4</f>
        <v>#VALUE!</v>
      </c>
      <c r="H4" s="9" t="e">
        <f>GY4/HB4</f>
        <v>#VALUE!</v>
      </c>
      <c r="I4" s="9" t="e">
        <f>GX4/HB4</f>
        <v>#VALUE!</v>
      </c>
      <c r="J4" s="9" t="e">
        <f>GW4/HB4</f>
        <v>#VALUE!</v>
      </c>
      <c r="K4" s="9" t="e">
        <f>GV4/HB4</f>
        <v>#VALUE!</v>
      </c>
      <c r="L4" s="9" t="e">
        <f>GU4/HB4</f>
        <v>#VALUE!</v>
      </c>
      <c r="M4" s="9" t="e">
        <f>GT4/HB4</f>
        <v>#VALUE!</v>
      </c>
      <c r="N4" s="9" t="e">
        <f>GS4/HB4</f>
        <v>#VALUE!</v>
      </c>
      <c r="AG4" s="6"/>
      <c r="AU4" s="6" t="e">
        <f>MDETERM(AU5:BD6)</f>
        <v>#VALUE!</v>
      </c>
      <c r="AV4" s="6" t="e">
        <f>MDETERM(AV5:BD6)</f>
        <v>#VALUE!</v>
      </c>
      <c r="AW4" s="6" t="e">
        <f>MDETERM(AW5:BD6)</f>
        <v>#VALUE!</v>
      </c>
      <c r="AX4" s="6" t="e">
        <f>MDETERM(AX5:BD6)</f>
        <v>#VALUE!</v>
      </c>
      <c r="AY4" s="6" t="e">
        <f>MDETERM(AY5:BD6)</f>
        <v>#VALUE!</v>
      </c>
      <c r="AZ4" s="6" t="e">
        <f>MDETERM(AZ5:BD6)</f>
        <v>#VALUE!</v>
      </c>
      <c r="BA4" s="6" t="e">
        <f>MDETERM(BA5:BD6)</f>
        <v>#VALUE!</v>
      </c>
      <c r="BB4" s="6" t="e">
        <f>MDETERM(BB5:BD6)</f>
        <v>#VALUE!</v>
      </c>
      <c r="BC4" s="6">
        <f>MDETERM(BC5:BD6)</f>
        <v>-1.1449</v>
      </c>
      <c r="BD4" s="6">
        <f>MDETERM(BD5)</f>
        <v>2</v>
      </c>
      <c r="BE4" s="6"/>
      <c r="BF4" s="6" t="e">
        <f>MDETERM(BF5:BO6)</f>
        <v>#VALUE!</v>
      </c>
      <c r="BG4" s="6" t="e">
        <f>MDETERM(BG5:BO6)</f>
        <v>#VALUE!</v>
      </c>
      <c r="BH4" s="6" t="e">
        <f>MDETERM(BH5:BO6)</f>
        <v>#VALUE!</v>
      </c>
      <c r="BI4" s="6" t="e">
        <f>MDETERM(BI5:BO6)</f>
        <v>#VALUE!</v>
      </c>
      <c r="BJ4" s="6" t="e">
        <f>MDETERM(BJ5:BO6)</f>
        <v>#VALUE!</v>
      </c>
      <c r="BK4" s="6" t="e">
        <f>MDETERM(BK5:BO6)</f>
        <v>#VALUE!</v>
      </c>
      <c r="BL4" s="6" t="e">
        <f>MDETERM(BL5:BO6)</f>
        <v>#VALUE!</v>
      </c>
      <c r="BM4" s="6" t="e">
        <f>MDETERM(BM5:BO6)</f>
        <v>#VALUE!</v>
      </c>
      <c r="BN4" s="6">
        <f>MDETERM(BN5:BO6)</f>
        <v>-1.1449</v>
      </c>
      <c r="BO4" s="6">
        <f>MDETERM(BO5)</f>
        <v>2</v>
      </c>
      <c r="BP4" s="6"/>
      <c r="BQ4" s="6" t="e">
        <f>MDETERM(BQ5:BZ6)</f>
        <v>#VALUE!</v>
      </c>
      <c r="BR4" s="6" t="e">
        <f>MDETERM(BR5:BZ6)</f>
        <v>#VALUE!</v>
      </c>
      <c r="BS4" s="6" t="e">
        <f>MDETERM(BS5:BZ6)</f>
        <v>#VALUE!</v>
      </c>
      <c r="BT4" s="6" t="e">
        <f>MDETERM(BT5:BZ6)</f>
        <v>#VALUE!</v>
      </c>
      <c r="BU4" s="6" t="e">
        <f>MDETERM(BU5:BZ6)</f>
        <v>#VALUE!</v>
      </c>
      <c r="BV4" s="6" t="e">
        <f>MDETERM(BV5:BZ6)</f>
        <v>#VALUE!</v>
      </c>
      <c r="BW4" s="6" t="e">
        <f>MDETERM(BW5:BZ6)</f>
        <v>#VALUE!</v>
      </c>
      <c r="BX4" s="6" t="e">
        <f>MDETERM(BX5:BZ6)</f>
        <v>#VALUE!</v>
      </c>
      <c r="BY4" s="6">
        <f>MDETERM(BY5:BZ6)</f>
        <v>-1.1449</v>
      </c>
      <c r="BZ4" s="6">
        <f>MDETERM(BZ5)</f>
        <v>2</v>
      </c>
      <c r="CA4" s="6"/>
      <c r="CB4" s="6" t="e">
        <f>MDETERM(CB5:CK6)</f>
        <v>#VALUE!</v>
      </c>
      <c r="CC4" s="6" t="e">
        <f>MDETERM(CC5:CK6)</f>
        <v>#VALUE!</v>
      </c>
      <c r="CD4" s="6" t="e">
        <f>MDETERM(CD5:CK6)</f>
        <v>#VALUE!</v>
      </c>
      <c r="CE4" s="6" t="e">
        <f>MDETERM(CE5:CK6)</f>
        <v>#VALUE!</v>
      </c>
      <c r="CF4" s="6" t="e">
        <f>MDETERM(CF5:CK6)</f>
        <v>#VALUE!</v>
      </c>
      <c r="CG4" s="6" t="e">
        <f>MDETERM(CG5:CK6)</f>
        <v>#VALUE!</v>
      </c>
      <c r="CH4" s="6" t="e">
        <f>MDETERM(CH5:CK6)</f>
        <v>#VALUE!</v>
      </c>
      <c r="CI4" s="6" t="e">
        <f>MDETERM(CI5:CK6)</f>
        <v>#VALUE!</v>
      </c>
      <c r="CJ4" s="6">
        <f>MDETERM(CJ5:CK6)</f>
        <v>-1.1449</v>
      </c>
      <c r="CK4" s="6">
        <f>MDETERM(CK5)</f>
        <v>2</v>
      </c>
      <c r="CL4" s="6"/>
      <c r="CM4" s="6" t="e">
        <f>MDETERM(CM5:CV6)</f>
        <v>#VALUE!</v>
      </c>
      <c r="CN4" s="6" t="e">
        <f>MDETERM(CN5:CV6)</f>
        <v>#VALUE!</v>
      </c>
      <c r="CO4" s="6" t="e">
        <f>MDETERM(CO5:CV6)</f>
        <v>#VALUE!</v>
      </c>
      <c r="CP4" s="6" t="e">
        <f>MDETERM(CP5:CV6)</f>
        <v>#VALUE!</v>
      </c>
      <c r="CQ4" s="6" t="e">
        <f>MDETERM(CQ5:CV6)</f>
        <v>#VALUE!</v>
      </c>
      <c r="CR4" s="6" t="e">
        <f>MDETERM(CR5:CV6)</f>
        <v>#VALUE!</v>
      </c>
      <c r="CS4" s="6" t="e">
        <f>MDETERM(CS5:CV6)</f>
        <v>#VALUE!</v>
      </c>
      <c r="CT4" s="6" t="e">
        <f>MDETERM(CT5:CV6)</f>
        <v>#VALUE!</v>
      </c>
      <c r="CU4" s="6">
        <f>MDETERM(CU5:CV6)</f>
        <v>-1.1449</v>
      </c>
      <c r="CV4" s="6">
        <f>MDETERM(CV5)</f>
        <v>2</v>
      </c>
      <c r="CW4" s="6"/>
      <c r="CX4" s="6" t="e">
        <f>MDETERM(CX5:DG6)</f>
        <v>#VALUE!</v>
      </c>
      <c r="CY4" s="6" t="e">
        <f>MDETERM(CY5:DG6)</f>
        <v>#VALUE!</v>
      </c>
      <c r="CZ4" s="6" t="e">
        <f>MDETERM(CZ5:DG6)</f>
        <v>#VALUE!</v>
      </c>
      <c r="DA4" s="6" t="e">
        <f>MDETERM(DA5:DG6)</f>
        <v>#VALUE!</v>
      </c>
      <c r="DB4" s="6" t="e">
        <f>MDETERM(DB5:DG6)</f>
        <v>#VALUE!</v>
      </c>
      <c r="DC4" s="6" t="e">
        <f>MDETERM(DC5:DG6)</f>
        <v>#VALUE!</v>
      </c>
      <c r="DD4" s="6" t="e">
        <f>MDETERM(DD5:DG6)</f>
        <v>#VALUE!</v>
      </c>
      <c r="DE4" s="6" t="e">
        <f>MDETERM(DE5:DG6)</f>
        <v>#VALUE!</v>
      </c>
      <c r="DF4" s="6">
        <f>MDETERM(DF5:DG6)</f>
        <v>-1.1449</v>
      </c>
      <c r="DG4" s="6">
        <f>MDETERM(DG5)</f>
        <v>2</v>
      </c>
      <c r="DH4" s="6"/>
      <c r="DI4" s="6" t="e">
        <f>MDETERM(DI5:DR6)</f>
        <v>#VALUE!</v>
      </c>
      <c r="DJ4" s="6" t="e">
        <f>MDETERM(DJ5:DR6)</f>
        <v>#VALUE!</v>
      </c>
      <c r="DK4" s="6" t="e">
        <f>MDETERM(DK5:DR6)</f>
        <v>#VALUE!</v>
      </c>
      <c r="DL4" s="6" t="e">
        <f>MDETERM(DL5:DR6)</f>
        <v>#VALUE!</v>
      </c>
      <c r="DM4" s="6" t="e">
        <f>MDETERM(DM5:DR6)</f>
        <v>#VALUE!</v>
      </c>
      <c r="DN4" s="6" t="e">
        <f>MDETERM(DN5:DR6)</f>
        <v>#VALUE!</v>
      </c>
      <c r="DO4" s="6" t="e">
        <f>MDETERM(DO5:DR6)</f>
        <v>#VALUE!</v>
      </c>
      <c r="DP4" s="6" t="e">
        <f>MDETERM(DP5:DR6)</f>
        <v>#VALUE!</v>
      </c>
      <c r="DQ4" s="6">
        <f>MDETERM(DQ5:DR6)</f>
        <v>-1.1449</v>
      </c>
      <c r="DR4" s="6">
        <f>MDETERM(DR5)</f>
        <v>2</v>
      </c>
      <c r="DS4" s="6"/>
      <c r="DT4" s="6" t="e">
        <f>MDETERM(DT5:EC6)</f>
        <v>#VALUE!</v>
      </c>
      <c r="DU4" s="6" t="e">
        <f>MDETERM(DU5:EC6)</f>
        <v>#VALUE!</v>
      </c>
      <c r="DV4" s="6" t="e">
        <f>MDETERM(DV5:EC6)</f>
        <v>#VALUE!</v>
      </c>
      <c r="DW4" s="6" t="e">
        <f>MDETERM(DW5:EC6)</f>
        <v>#VALUE!</v>
      </c>
      <c r="DX4" s="6" t="e">
        <f>MDETERM(DX5:EC6)</f>
        <v>#VALUE!</v>
      </c>
      <c r="DY4" s="6" t="e">
        <f>MDETERM(DY5:EC6)</f>
        <v>#VALUE!</v>
      </c>
      <c r="DZ4" s="6" t="e">
        <f>MDETERM(DZ5:EC6)</f>
        <v>#VALUE!</v>
      </c>
      <c r="EA4" s="6" t="e">
        <f>MDETERM(EA5:EC6)</f>
        <v>#VALUE!</v>
      </c>
      <c r="EB4" s="6">
        <f>MDETERM(EB5:EC6)</f>
        <v>-1.1449</v>
      </c>
      <c r="EC4" s="6">
        <f>MDETERM(EC5)</f>
        <v>2</v>
      </c>
      <c r="ED4" s="6"/>
      <c r="EE4" s="6" t="e">
        <f>MDETERM(EE5:EN6)</f>
        <v>#VALUE!</v>
      </c>
      <c r="EF4" s="6" t="e">
        <f>MDETERM(EF5:EN6)</f>
        <v>#VALUE!</v>
      </c>
      <c r="EG4" s="6" t="e">
        <f>MDETERM(EG5:EN6)</f>
        <v>#VALUE!</v>
      </c>
      <c r="EH4" s="6" t="e">
        <f>MDETERM(EH5:EN6)</f>
        <v>#VALUE!</v>
      </c>
      <c r="EI4" s="6" t="e">
        <f>MDETERM(EI5:EN6)</f>
        <v>#VALUE!</v>
      </c>
      <c r="EJ4" s="6" t="e">
        <f>MDETERM(EJ5:EN6)</f>
        <v>#VALUE!</v>
      </c>
      <c r="EK4" s="6" t="e">
        <f>MDETERM(EK5:EN6)</f>
        <v>#VALUE!</v>
      </c>
      <c r="EL4" s="6" t="e">
        <f>MDETERM(EL5:EN6)</f>
        <v>#VALUE!</v>
      </c>
      <c r="EM4" s="6">
        <f>MDETERM(EM5:EN6)</f>
        <v>-1.1449</v>
      </c>
      <c r="EN4" s="6">
        <f>MDETERM(EN5)</f>
        <v>2</v>
      </c>
      <c r="EO4" s="6"/>
      <c r="EP4" s="6" t="e">
        <f>MDETERM(EP5:EY6)</f>
        <v>#VALUE!</v>
      </c>
      <c r="EQ4" s="6" t="e">
        <f>MDETERM(EQ5:EY6)</f>
        <v>#VALUE!</v>
      </c>
      <c r="ER4" s="6" t="e">
        <f>MDETERM(ER5:EY6)</f>
        <v>#VALUE!</v>
      </c>
      <c r="ES4" s="6" t="e">
        <f>MDETERM(ES5:EY6)</f>
        <v>#VALUE!</v>
      </c>
      <c r="ET4" s="6" t="e">
        <f>MDETERM(ET5:EY6)</f>
        <v>#VALUE!</v>
      </c>
      <c r="EU4" s="6" t="e">
        <f>MDETERM(EU5:EY6)</f>
        <v>#VALUE!</v>
      </c>
      <c r="EV4" s="6" t="e">
        <f>MDETERM(EV5:EY6)</f>
        <v>#VALUE!</v>
      </c>
      <c r="EW4" s="6" t="e">
        <f>MDETERM(EW5:EY6)</f>
        <v>#VALUE!</v>
      </c>
      <c r="EX4" s="10">
        <f>MDETERM(EX5:EY6)</f>
        <v>4.2800000000000011</v>
      </c>
      <c r="EY4" s="6">
        <f>MDETERM(EY5)</f>
        <v>2</v>
      </c>
      <c r="EZ4" s="6"/>
      <c r="FA4" s="6" t="e">
        <f>MDETERM(FA5:FJ6)</f>
        <v>#VALUE!</v>
      </c>
      <c r="FB4" s="6" t="e">
        <f>MDETERM(FB5:FJ6)</f>
        <v>#VALUE!</v>
      </c>
      <c r="FC4" s="6" t="e">
        <f>MDETERM(FC5:FJ6)</f>
        <v>#VALUE!</v>
      </c>
      <c r="FD4" s="6" t="e">
        <f>MDETERM(FD5:FJ6)</f>
        <v>#VALUE!</v>
      </c>
      <c r="FE4" s="6" t="e">
        <f>MDETERM(FE5:FJ6)</f>
        <v>#VALUE!</v>
      </c>
      <c r="FF4" s="6" t="e">
        <f>MDETERM(FF5:FJ6)</f>
        <v>#VALUE!</v>
      </c>
      <c r="FG4" s="6" t="e">
        <f>MDETERM(FG5:FJ6)</f>
        <v>#VALUE!</v>
      </c>
      <c r="FH4" s="6" t="e">
        <f>MDETERM(FH5:FJ6)</f>
        <v>#VALUE!</v>
      </c>
      <c r="FI4" s="6">
        <f>MDETERM(FI5:FJ6)</f>
        <v>-175.93678299999999</v>
      </c>
      <c r="FJ4" s="6">
        <f>MDETERM(FJ5)</f>
        <v>303.33999999999997</v>
      </c>
      <c r="GR4" s="6" t="s">
        <v>15</v>
      </c>
      <c r="GS4" s="6" t="e">
        <f t="shared" ref="GS4:HB4" si="3">SUM(GS6:GS7)</f>
        <v>#VALUE!</v>
      </c>
      <c r="GT4" s="6" t="e">
        <f t="shared" si="3"/>
        <v>#VALUE!</v>
      </c>
      <c r="GU4" s="6" t="e">
        <f t="shared" si="3"/>
        <v>#VALUE!</v>
      </c>
      <c r="GV4" s="6" t="e">
        <f t="shared" si="3"/>
        <v>#VALUE!</v>
      </c>
      <c r="GW4" s="6" t="e">
        <f t="shared" si="3"/>
        <v>#VALUE!</v>
      </c>
      <c r="GX4" s="6" t="e">
        <f t="shared" si="3"/>
        <v>#VALUE!</v>
      </c>
      <c r="GY4" s="6" t="e">
        <f t="shared" si="3"/>
        <v>#VALUE!</v>
      </c>
      <c r="GZ4" s="6" t="e">
        <f t="shared" si="3"/>
        <v>#VALUE!</v>
      </c>
      <c r="HA4" s="6">
        <f t="shared" si="3"/>
        <v>8</v>
      </c>
      <c r="HB4" s="6">
        <f t="shared" si="3"/>
        <v>8</v>
      </c>
      <c r="HE4" s="6" t="s">
        <v>16</v>
      </c>
      <c r="HP4" s="6" t="s">
        <v>17</v>
      </c>
      <c r="IA4" s="237">
        <v>100</v>
      </c>
      <c r="IB4" s="237"/>
      <c r="IC4" s="237"/>
      <c r="ID4" s="237"/>
      <c r="IE4" s="11"/>
      <c r="IF4" s="11"/>
      <c r="IL4" s="6" t="s">
        <v>18</v>
      </c>
      <c r="IW4" s="6" t="s">
        <v>19</v>
      </c>
    </row>
    <row r="5" spans="1:265">
      <c r="B5" s="12" t="s">
        <v>20</v>
      </c>
      <c r="C5" s="12" t="str">
        <f>'MODELO DE 2o. GRADO'!C5</f>
        <v>CÓDIGO</v>
      </c>
      <c r="D5" s="4" t="str">
        <f>'MODELO DE 2o. GRADO'!D5</f>
        <v>AÑO</v>
      </c>
      <c r="E5" s="4" t="str">
        <f>'MODELO DE 2o. GRADO'!E5</f>
        <v>DATA</v>
      </c>
      <c r="F5" s="13">
        <v>1</v>
      </c>
      <c r="G5" s="13">
        <f>F5+1</f>
        <v>2</v>
      </c>
      <c r="H5" s="13">
        <f>G5+1</f>
        <v>3</v>
      </c>
      <c r="I5" s="13">
        <f t="shared" ref="I5:N5" si="4">H5+1</f>
        <v>4</v>
      </c>
      <c r="J5" s="13">
        <f t="shared" si="4"/>
        <v>5</v>
      </c>
      <c r="K5" s="13">
        <f t="shared" si="4"/>
        <v>6</v>
      </c>
      <c r="L5" s="13">
        <f t="shared" si="4"/>
        <v>7</v>
      </c>
      <c r="M5" s="13">
        <f t="shared" si="4"/>
        <v>8</v>
      </c>
      <c r="N5" s="13">
        <f t="shared" si="4"/>
        <v>9</v>
      </c>
      <c r="O5" s="4"/>
      <c r="P5" s="14">
        <f t="shared" ref="P5:AH5" si="5">SUM(P6:P7)</f>
        <v>3.3799322757325352</v>
      </c>
      <c r="Q5" s="14">
        <f t="shared" si="5"/>
        <v>3.1588152109649861</v>
      </c>
      <c r="R5" s="14">
        <f t="shared" si="5"/>
        <v>2.9521637485654075</v>
      </c>
      <c r="S5" s="14">
        <f t="shared" si="5"/>
        <v>2.7590315407153345</v>
      </c>
      <c r="T5" s="14">
        <f t="shared" si="5"/>
        <v>2.5785341502012469</v>
      </c>
      <c r="U5" s="14">
        <f t="shared" si="5"/>
        <v>2.4098450001880813</v>
      </c>
      <c r="V5" s="14">
        <f t="shared" si="5"/>
        <v>2.2521915889608235</v>
      </c>
      <c r="W5" s="14">
        <f t="shared" si="5"/>
        <v>2.1048519522998355</v>
      </c>
      <c r="X5" s="14">
        <f t="shared" si="5"/>
        <v>1.9671513572895656</v>
      </c>
      <c r="Y5" s="14">
        <f t="shared" si="5"/>
        <v>1.8384592124201549</v>
      </c>
      <c r="Z5" s="14">
        <f t="shared" si="5"/>
        <v>1.7181861798319202</v>
      </c>
      <c r="AA5" s="14">
        <f t="shared" si="5"/>
        <v>1.6057814764784302</v>
      </c>
      <c r="AB5" s="14">
        <f t="shared" si="5"/>
        <v>1.5007303518490001</v>
      </c>
      <c r="AC5" s="14">
        <f t="shared" si="5"/>
        <v>1.4025517307000002</v>
      </c>
      <c r="AD5" s="14">
        <f t="shared" si="5"/>
        <v>1.31079601</v>
      </c>
      <c r="AE5" s="14">
        <f t="shared" si="5"/>
        <v>1.2250430000000001</v>
      </c>
      <c r="AF5" s="14">
        <f t="shared" si="5"/>
        <v>1.1449</v>
      </c>
      <c r="AG5" s="14">
        <f t="shared" si="5"/>
        <v>1.07</v>
      </c>
      <c r="AH5" s="14">
        <f t="shared" si="5"/>
        <v>2</v>
      </c>
      <c r="AI5" s="4"/>
      <c r="AJ5" s="4">
        <f t="shared" ref="AJ5:AS5" si="6">SUM(AJ6:AJ7)</f>
        <v>275.16219032292457</v>
      </c>
      <c r="AK5" s="4">
        <f t="shared" si="6"/>
        <v>257.16092553544348</v>
      </c>
      <c r="AL5" s="4">
        <f t="shared" si="6"/>
        <v>240.33731358452661</v>
      </c>
      <c r="AM5" s="4">
        <f t="shared" si="6"/>
        <v>224.61431176123983</v>
      </c>
      <c r="AN5" s="4">
        <f t="shared" si="6"/>
        <v>209.91991753386901</v>
      </c>
      <c r="AO5" s="4">
        <f t="shared" si="6"/>
        <v>196.18683881669998</v>
      </c>
      <c r="AP5" s="4">
        <f t="shared" si="6"/>
        <v>183.35218581000001</v>
      </c>
      <c r="AQ5" s="4">
        <f t="shared" si="6"/>
        <v>171.35718299999999</v>
      </c>
      <c r="AR5" s="4">
        <f t="shared" si="6"/>
        <v>160.14689999999999</v>
      </c>
      <c r="AS5" s="4">
        <f t="shared" si="6"/>
        <v>303.33999999999997</v>
      </c>
      <c r="AU5" s="15">
        <f>$Y$5</f>
        <v>1.8384592124201549</v>
      </c>
      <c r="AV5" s="15">
        <f>$Z$5</f>
        <v>1.7181861798319202</v>
      </c>
      <c r="AW5" s="15">
        <f>$AA$5</f>
        <v>1.6057814764784302</v>
      </c>
      <c r="AX5" s="15">
        <f>$AB$5</f>
        <v>1.5007303518490001</v>
      </c>
      <c r="AY5" s="15">
        <f>$AC$5</f>
        <v>1.4025517307000002</v>
      </c>
      <c r="AZ5" s="15">
        <f>$AD$5</f>
        <v>1.31079601</v>
      </c>
      <c r="BA5" s="15">
        <f>$AE$5</f>
        <v>1.2250430000000001</v>
      </c>
      <c r="BB5" s="3">
        <f>$AF$5</f>
        <v>1.1449</v>
      </c>
      <c r="BC5" s="3">
        <f>$AG$5</f>
        <v>1.07</v>
      </c>
      <c r="BD5" s="3">
        <f>$AH$5</f>
        <v>2</v>
      </c>
      <c r="BF5" s="16">
        <f>$AS$5</f>
        <v>303.33999999999997</v>
      </c>
      <c r="BG5" s="15">
        <f>$Z$5</f>
        <v>1.7181861798319202</v>
      </c>
      <c r="BH5" s="15">
        <f>$AA$5</f>
        <v>1.6057814764784302</v>
      </c>
      <c r="BI5" s="15">
        <f>$AB$5</f>
        <v>1.5007303518490001</v>
      </c>
      <c r="BJ5" s="15">
        <f>$AC$5</f>
        <v>1.4025517307000002</v>
      </c>
      <c r="BK5" s="15">
        <f>$AD$5</f>
        <v>1.31079601</v>
      </c>
      <c r="BL5" s="15">
        <f>$AE$5</f>
        <v>1.2250430000000001</v>
      </c>
      <c r="BM5" s="3">
        <f>$AF$5</f>
        <v>1.1449</v>
      </c>
      <c r="BN5" s="3">
        <f>$AG$5</f>
        <v>1.07</v>
      </c>
      <c r="BO5" s="3">
        <f>$AH$5</f>
        <v>2</v>
      </c>
      <c r="BQ5" s="15">
        <f>$Y$5</f>
        <v>1.8384592124201549</v>
      </c>
      <c r="BR5" s="16">
        <f>$AS$5</f>
        <v>303.33999999999997</v>
      </c>
      <c r="BS5" s="15">
        <f>$AA$5</f>
        <v>1.6057814764784302</v>
      </c>
      <c r="BT5" s="15">
        <f>$AB$5</f>
        <v>1.5007303518490001</v>
      </c>
      <c r="BU5" s="15">
        <f>$AC$5</f>
        <v>1.4025517307000002</v>
      </c>
      <c r="BV5" s="15">
        <f>$AD$5</f>
        <v>1.31079601</v>
      </c>
      <c r="BW5" s="15">
        <f>$AE$5</f>
        <v>1.2250430000000001</v>
      </c>
      <c r="BX5" s="3">
        <f>$AF$5</f>
        <v>1.1449</v>
      </c>
      <c r="BY5" s="3">
        <f>$AG$5</f>
        <v>1.07</v>
      </c>
      <c r="BZ5" s="3">
        <f>$AH$5</f>
        <v>2</v>
      </c>
      <c r="CB5" s="15">
        <f>$Y$5</f>
        <v>1.8384592124201549</v>
      </c>
      <c r="CC5" s="15">
        <f>$Z$5</f>
        <v>1.7181861798319202</v>
      </c>
      <c r="CD5" s="16">
        <f>$AS$5</f>
        <v>303.33999999999997</v>
      </c>
      <c r="CE5" s="15">
        <f>$AB$5</f>
        <v>1.5007303518490001</v>
      </c>
      <c r="CF5" s="15">
        <f>$AC$5</f>
        <v>1.4025517307000002</v>
      </c>
      <c r="CG5" s="15">
        <f>$AD$5</f>
        <v>1.31079601</v>
      </c>
      <c r="CH5" s="15">
        <f>$AE$5</f>
        <v>1.2250430000000001</v>
      </c>
      <c r="CI5" s="3">
        <f>$AF$5</f>
        <v>1.1449</v>
      </c>
      <c r="CJ5" s="3">
        <f>$AG$5</f>
        <v>1.07</v>
      </c>
      <c r="CK5" s="3">
        <f>$AH$5</f>
        <v>2</v>
      </c>
      <c r="CM5" s="15">
        <f>$Y$5</f>
        <v>1.8384592124201549</v>
      </c>
      <c r="CN5" s="15">
        <f>$Z$5</f>
        <v>1.7181861798319202</v>
      </c>
      <c r="CO5" s="15">
        <f>$AA$5</f>
        <v>1.6057814764784302</v>
      </c>
      <c r="CP5" s="16">
        <f>$AS$5</f>
        <v>303.33999999999997</v>
      </c>
      <c r="CQ5" s="15">
        <f>$AC$5</f>
        <v>1.4025517307000002</v>
      </c>
      <c r="CR5" s="15">
        <f>$AD$5</f>
        <v>1.31079601</v>
      </c>
      <c r="CS5" s="15">
        <f>$AE$5</f>
        <v>1.2250430000000001</v>
      </c>
      <c r="CT5" s="3">
        <f>$AF$5</f>
        <v>1.1449</v>
      </c>
      <c r="CU5" s="3">
        <f>$AG$5</f>
        <v>1.07</v>
      </c>
      <c r="CV5" s="3">
        <f>$AH$5</f>
        <v>2</v>
      </c>
      <c r="CX5" s="15">
        <f>$Y$5</f>
        <v>1.8384592124201549</v>
      </c>
      <c r="CY5" s="15">
        <f>$Z$5</f>
        <v>1.7181861798319202</v>
      </c>
      <c r="CZ5" s="15">
        <f>$AA$5</f>
        <v>1.6057814764784302</v>
      </c>
      <c r="DA5" s="15">
        <f>$AB$5</f>
        <v>1.5007303518490001</v>
      </c>
      <c r="DB5" s="16">
        <f>$AS$5</f>
        <v>303.33999999999997</v>
      </c>
      <c r="DC5" s="15">
        <f>$AD$5</f>
        <v>1.31079601</v>
      </c>
      <c r="DD5" s="15">
        <f>$AE$5</f>
        <v>1.2250430000000001</v>
      </c>
      <c r="DE5" s="3">
        <f>$AF$5</f>
        <v>1.1449</v>
      </c>
      <c r="DF5" s="3">
        <f>$AG$5</f>
        <v>1.07</v>
      </c>
      <c r="DG5" s="3">
        <f>$AH$5</f>
        <v>2</v>
      </c>
      <c r="DI5" s="15">
        <f>$Y$5</f>
        <v>1.8384592124201549</v>
      </c>
      <c r="DJ5" s="15">
        <f>$Z$5</f>
        <v>1.7181861798319202</v>
      </c>
      <c r="DK5" s="15">
        <f>$AA$5</f>
        <v>1.6057814764784302</v>
      </c>
      <c r="DL5" s="15">
        <f>$AB$5</f>
        <v>1.5007303518490001</v>
      </c>
      <c r="DM5" s="15">
        <f>$AC$5</f>
        <v>1.4025517307000002</v>
      </c>
      <c r="DN5" s="16">
        <f>$AS$5</f>
        <v>303.33999999999997</v>
      </c>
      <c r="DO5" s="15">
        <f>$AE$5</f>
        <v>1.2250430000000001</v>
      </c>
      <c r="DP5" s="3">
        <f>$AF$5</f>
        <v>1.1449</v>
      </c>
      <c r="DQ5" s="3">
        <f>$AG$5</f>
        <v>1.07</v>
      </c>
      <c r="DR5" s="3">
        <f>$AH$5</f>
        <v>2</v>
      </c>
      <c r="DT5" s="15">
        <f>$Y$5</f>
        <v>1.8384592124201549</v>
      </c>
      <c r="DU5" s="15">
        <f>$Z$5</f>
        <v>1.7181861798319202</v>
      </c>
      <c r="DV5" s="15">
        <f>$AA$5</f>
        <v>1.6057814764784302</v>
      </c>
      <c r="DW5" s="15">
        <f>$AB$5</f>
        <v>1.5007303518490001</v>
      </c>
      <c r="DX5" s="15">
        <f>$AC$5</f>
        <v>1.4025517307000002</v>
      </c>
      <c r="DY5" s="15">
        <f>$AD$5</f>
        <v>1.31079601</v>
      </c>
      <c r="DZ5" s="16">
        <f>$AS$5</f>
        <v>303.33999999999997</v>
      </c>
      <c r="EA5" s="3">
        <f>$AF$5</f>
        <v>1.1449</v>
      </c>
      <c r="EB5" s="3">
        <f>$AG$5</f>
        <v>1.07</v>
      </c>
      <c r="EC5" s="3">
        <f>$AH$5</f>
        <v>2</v>
      </c>
      <c r="EE5" s="15">
        <f>$Y$5</f>
        <v>1.8384592124201549</v>
      </c>
      <c r="EF5" s="15">
        <f>$Z$5</f>
        <v>1.7181861798319202</v>
      </c>
      <c r="EG5" s="15">
        <f>$AA$5</f>
        <v>1.6057814764784302</v>
      </c>
      <c r="EH5" s="15">
        <f>$AB$5</f>
        <v>1.5007303518490001</v>
      </c>
      <c r="EI5" s="15">
        <f>$AC$5</f>
        <v>1.4025517307000002</v>
      </c>
      <c r="EJ5" s="15">
        <f>$AD$5</f>
        <v>1.31079601</v>
      </c>
      <c r="EK5" s="15">
        <f>$AE$5</f>
        <v>1.2250430000000001</v>
      </c>
      <c r="EL5" s="16">
        <f>$AS$5</f>
        <v>303.33999999999997</v>
      </c>
      <c r="EM5" s="3">
        <f>$AG$5</f>
        <v>1.07</v>
      </c>
      <c r="EN5" s="3">
        <f>$AH$5</f>
        <v>2</v>
      </c>
      <c r="EP5" s="15">
        <f>$Y$5</f>
        <v>1.8384592124201549</v>
      </c>
      <c r="EQ5" s="15">
        <f>$Z$5</f>
        <v>1.7181861798319202</v>
      </c>
      <c r="ER5" s="15">
        <f>$AA$5</f>
        <v>1.6057814764784302</v>
      </c>
      <c r="ES5" s="15">
        <f>$AB$5</f>
        <v>1.5007303518490001</v>
      </c>
      <c r="ET5" s="15">
        <f>$AC$5</f>
        <v>1.4025517307000002</v>
      </c>
      <c r="EU5" s="15">
        <f>$AD$5</f>
        <v>1.31079601</v>
      </c>
      <c r="EV5" s="15">
        <f>$AE$5</f>
        <v>1.2250430000000001</v>
      </c>
      <c r="EW5" s="3">
        <f>$AF$5</f>
        <v>1.1449</v>
      </c>
      <c r="EX5" s="16">
        <f>$AS$5</f>
        <v>303.33999999999997</v>
      </c>
      <c r="EY5" s="3">
        <f>$AH$5</f>
        <v>2</v>
      </c>
      <c r="FA5" s="15">
        <f>$Y$5</f>
        <v>1.8384592124201549</v>
      </c>
      <c r="FB5" s="15">
        <f>$Z$5</f>
        <v>1.7181861798319202</v>
      </c>
      <c r="FC5" s="15">
        <f>$AA$5</f>
        <v>1.6057814764784302</v>
      </c>
      <c r="FD5" s="15">
        <f>$AB$5</f>
        <v>1.5007303518490001</v>
      </c>
      <c r="FE5" s="15">
        <f>$AC$5</f>
        <v>1.4025517307000002</v>
      </c>
      <c r="FF5" s="15">
        <f>$AD$5</f>
        <v>1.31079601</v>
      </c>
      <c r="FG5" s="15">
        <f>$AE$5</f>
        <v>1.2250430000000001</v>
      </c>
      <c r="FH5" s="3">
        <f>$AF$5</f>
        <v>1.1449</v>
      </c>
      <c r="FI5" s="3">
        <f>$AG$5</f>
        <v>1.07</v>
      </c>
      <c r="FJ5" s="16">
        <f>$AS$5</f>
        <v>303.33999999999997</v>
      </c>
      <c r="GR5" s="6" t="s">
        <v>23</v>
      </c>
      <c r="GS5" s="6" t="e">
        <f>AVERAGE($N$6:$N$7)</f>
        <v>#VALUE!</v>
      </c>
      <c r="GT5" s="6" t="e">
        <f>AVERAGE($M$6:$M$7)</f>
        <v>#VALUE!</v>
      </c>
      <c r="GU5" s="6" t="e">
        <f>AVERAGE($L$6:$L$7)</f>
        <v>#VALUE!</v>
      </c>
      <c r="GV5" s="6" t="e">
        <f>AVERAGE($K$6:$K$7)</f>
        <v>#VALUE!</v>
      </c>
      <c r="GW5" s="6" t="e">
        <f>AVERAGE($J$6:$J$7)</f>
        <v>#VALUE!</v>
      </c>
      <c r="GX5" s="6" t="e">
        <f>AVERAGE($I$6:$I$7)</f>
        <v>#VALUE!</v>
      </c>
      <c r="GY5" s="6" t="e">
        <f>AVERAGE($H$6:$H$7)</f>
        <v>#VALUE!</v>
      </c>
      <c r="GZ5" s="6" t="e">
        <f>AVERAGE($G$6:$G$7)</f>
        <v>#VALUE!</v>
      </c>
      <c r="HA5" s="6">
        <f>AVERAGE($F$6:$F$7)</f>
        <v>151.66999999999999</v>
      </c>
      <c r="HB5" s="6">
        <f>AVERAGE(AS6:AS7)</f>
        <v>151.66999999999999</v>
      </c>
      <c r="HD5" s="17" t="str">
        <f>$D$5</f>
        <v>AÑO</v>
      </c>
      <c r="HE5" s="18">
        <v>1</v>
      </c>
      <c r="HF5" s="18">
        <f>HE5+1</f>
        <v>2</v>
      </c>
      <c r="HG5" s="18">
        <f t="shared" ref="HG5:HM5" si="7">HF5+1</f>
        <v>3</v>
      </c>
      <c r="HH5" s="18">
        <f t="shared" si="7"/>
        <v>4</v>
      </c>
      <c r="HI5" s="18">
        <f t="shared" si="7"/>
        <v>5</v>
      </c>
      <c r="HJ5" s="18">
        <f t="shared" si="7"/>
        <v>6</v>
      </c>
      <c r="HK5" s="18">
        <f t="shared" si="7"/>
        <v>7</v>
      </c>
      <c r="HL5" s="18">
        <f t="shared" si="7"/>
        <v>8</v>
      </c>
      <c r="HM5" s="18">
        <f t="shared" si="7"/>
        <v>9</v>
      </c>
      <c r="HO5" s="17" t="str">
        <f>$D$5</f>
        <v>AÑO</v>
      </c>
      <c r="HP5" s="19">
        <v>1</v>
      </c>
      <c r="HQ5" s="19">
        <f>HP5+1</f>
        <v>2</v>
      </c>
      <c r="HR5" s="19">
        <f t="shared" ref="HR5:HX5" si="8">HQ5+1</f>
        <v>3</v>
      </c>
      <c r="HS5" s="19">
        <f t="shared" si="8"/>
        <v>4</v>
      </c>
      <c r="HT5" s="19">
        <f t="shared" si="8"/>
        <v>5</v>
      </c>
      <c r="HU5" s="19">
        <f t="shared" si="8"/>
        <v>6</v>
      </c>
      <c r="HV5" s="19">
        <f t="shared" si="8"/>
        <v>7</v>
      </c>
      <c r="HW5" s="19">
        <f t="shared" si="8"/>
        <v>8</v>
      </c>
      <c r="HX5" s="19">
        <f t="shared" si="8"/>
        <v>9</v>
      </c>
      <c r="HZ5" s="17" t="str">
        <f>$D$5</f>
        <v>AÑO</v>
      </c>
      <c r="IA5" s="19">
        <v>1</v>
      </c>
      <c r="IB5" s="19">
        <f>IA5+1</f>
        <v>2</v>
      </c>
      <c r="IC5" s="19">
        <f t="shared" ref="IC5:II5" si="9">IB5+1</f>
        <v>3</v>
      </c>
      <c r="ID5" s="19">
        <f t="shared" si="9"/>
        <v>4</v>
      </c>
      <c r="IE5" s="19">
        <f t="shared" si="9"/>
        <v>5</v>
      </c>
      <c r="IF5" s="19">
        <f t="shared" si="9"/>
        <v>6</v>
      </c>
      <c r="IG5" s="19">
        <f t="shared" si="9"/>
        <v>7</v>
      </c>
      <c r="IH5" s="19">
        <f t="shared" si="9"/>
        <v>8</v>
      </c>
      <c r="II5" s="19">
        <f t="shared" si="9"/>
        <v>9</v>
      </c>
      <c r="IK5" s="17" t="str">
        <f>$D$5</f>
        <v>AÑO</v>
      </c>
      <c r="IL5" s="19">
        <v>1</v>
      </c>
      <c r="IM5" s="19">
        <f>IL5+1</f>
        <v>2</v>
      </c>
      <c r="IN5" s="19">
        <f t="shared" ref="IN5:IT5" si="10">IM5+1</f>
        <v>3</v>
      </c>
      <c r="IO5" s="19">
        <f t="shared" si="10"/>
        <v>4</v>
      </c>
      <c r="IP5" s="19">
        <f t="shared" si="10"/>
        <v>5</v>
      </c>
      <c r="IQ5" s="19">
        <f t="shared" si="10"/>
        <v>6</v>
      </c>
      <c r="IR5" s="19">
        <f t="shared" si="10"/>
        <v>7</v>
      </c>
      <c r="IS5" s="19">
        <f t="shared" si="10"/>
        <v>8</v>
      </c>
      <c r="IT5" s="19">
        <f t="shared" si="10"/>
        <v>9</v>
      </c>
      <c r="IV5" s="17" t="str">
        <f>$D$5</f>
        <v>AÑO</v>
      </c>
      <c r="IW5" s="19">
        <v>1</v>
      </c>
      <c r="IX5" s="19">
        <f>IW5+1</f>
        <v>2</v>
      </c>
      <c r="IY5" s="19">
        <f t="shared" ref="IY5:JE5" si="11">IX5+1</f>
        <v>3</v>
      </c>
      <c r="IZ5" s="19">
        <f t="shared" si="11"/>
        <v>4</v>
      </c>
      <c r="JA5" s="19">
        <f t="shared" si="11"/>
        <v>5</v>
      </c>
      <c r="JB5" s="19">
        <f t="shared" si="11"/>
        <v>6</v>
      </c>
      <c r="JC5" s="19">
        <f t="shared" si="11"/>
        <v>7</v>
      </c>
      <c r="JD5" s="19">
        <f t="shared" si="11"/>
        <v>8</v>
      </c>
      <c r="JE5" s="19">
        <f t="shared" si="11"/>
        <v>9</v>
      </c>
    </row>
    <row r="6" spans="1:265">
      <c r="A6" s="15"/>
      <c r="B6" s="3">
        <v>1</v>
      </c>
      <c r="C6" s="3">
        <f>'MODELO DE 2o. GRADO'!C6</f>
        <v>0</v>
      </c>
      <c r="D6" s="4">
        <f>'MODELO DE 2o. GRADO'!D6</f>
        <v>0</v>
      </c>
      <c r="E6" s="20">
        <f>'MODELO DE 2o. GRADO'!E6</f>
        <v>153.66999999999999</v>
      </c>
      <c r="F6" s="20">
        <f t="shared" ref="F6:F40" si="12">$FQ$42*C6+$FQ$48</f>
        <v>153.66999999999999</v>
      </c>
      <c r="G6" s="20" t="e">
        <f t="shared" ref="G6:G40" si="13">$FW$44*POWER(C6,2)+$FW$56*C6+$FW$69</f>
        <v>#VALUE!</v>
      </c>
      <c r="H6" s="20" t="e">
        <f t="shared" ref="H6:H40" si="14">$FZ$42*POWER(C6,3)+$FZ$44*POWER(C6,2)+$FZ$46*C6+$FZ$48</f>
        <v>#VALUE!</v>
      </c>
      <c r="I6" s="20" t="e">
        <f t="shared" ref="I6:I40" si="15">$GC$42*POWER(C6,4)+$GC$43*POWER(C6,3)+$GC$44*POWER(C6,2)+$GC$45*C6+$GC$46</f>
        <v>#VALUE!</v>
      </c>
      <c r="J6" s="20" t="e">
        <f t="shared" ref="J6:J40" si="16">$GF$42*POWER(C6,5)+$GF$43*POWER(C6,4)+$GF$44*POWER(C6,3)+$GF$45*POWER(C6,2)+$GF$46*C6+$GF$47</f>
        <v>#VALUE!</v>
      </c>
      <c r="K6" s="20" t="e">
        <f t="shared" ref="K6:K40" si="17">$GI$42*POWER(C6,6)+$GI$43*POWER(C6,5)+$GI$44*POWER(C6,4)+$GI$45*POWER(C6,3)+$GI$46*POWER(C6,2)+$GI$47*C6+$GI$48</f>
        <v>#VALUE!</v>
      </c>
      <c r="L6" s="20" t="e">
        <f t="shared" ref="L6:L40" si="18">$GL$42*POWER(C6,7)+$GL$43*POWER(C6,6)+$GL$44*POWER(C6,5)+$GL$45*POWER(C6,4)+$GL$46*POWER(C6,3)+$GL$47*POWER(C6,2)+$GL$48*C6+$GL$49</f>
        <v>#VALUE!</v>
      </c>
      <c r="M6" s="20" t="e">
        <f t="shared" ref="M6:M40" si="19">$GO$42*POWER(C6,8)+$GO$43*POWER(C6,7)+$GO$44*POWER(C6,6)+$GO$45*POWER(C6,5)+$GO$46*POWER(C6,4)+$GO$47*POWER(C6,3)+$GO$48*POWER(C6,2)+$GO$49*C6+$GO$50</f>
        <v>#VALUE!</v>
      </c>
      <c r="N6" s="20" t="e">
        <f t="shared" ref="N6:N40" si="20">$GR$42*POWER(C6,9)+$GR$43*POWER(C6,8)+$GR$44*POWER(C6,7)+$GR$45*POWER(C6,6)+$GR$46*POWER(C6,5)+$GR$47*POWER(C6,4)+$GR$48*POWER(C6,3)+$GR$49*POWER(C6,2)+$GR$50*C6+$GR$51</f>
        <v>#VALUE!</v>
      </c>
      <c r="P6" s="21">
        <f t="shared" ref="P6:AE7" si="21">POWER($C6,P$1)</f>
        <v>0</v>
      </c>
      <c r="Q6" s="21">
        <f t="shared" si="21"/>
        <v>0</v>
      </c>
      <c r="R6" s="21">
        <f t="shared" si="21"/>
        <v>0</v>
      </c>
      <c r="S6" s="21">
        <f t="shared" si="21"/>
        <v>0</v>
      </c>
      <c r="T6" s="21">
        <f t="shared" si="21"/>
        <v>0</v>
      </c>
      <c r="U6" s="21">
        <f t="shared" si="21"/>
        <v>0</v>
      </c>
      <c r="V6" s="21">
        <f t="shared" si="21"/>
        <v>0</v>
      </c>
      <c r="W6" s="21">
        <f t="shared" si="21"/>
        <v>0</v>
      </c>
      <c r="X6" s="21">
        <f t="shared" si="21"/>
        <v>0</v>
      </c>
      <c r="Y6" s="21">
        <f t="shared" si="21"/>
        <v>0</v>
      </c>
      <c r="Z6" s="21">
        <f t="shared" si="21"/>
        <v>0</v>
      </c>
      <c r="AA6" s="21">
        <f t="shared" si="21"/>
        <v>0</v>
      </c>
      <c r="AB6" s="21">
        <f t="shared" si="21"/>
        <v>0</v>
      </c>
      <c r="AC6" s="21">
        <f t="shared" si="21"/>
        <v>0</v>
      </c>
      <c r="AD6" s="21">
        <f t="shared" si="21"/>
        <v>0</v>
      </c>
      <c r="AE6" s="21">
        <f t="shared" si="21"/>
        <v>0</v>
      </c>
      <c r="AF6" s="21">
        <f>POWER($C6,AF$1)</f>
        <v>0</v>
      </c>
      <c r="AG6" s="21">
        <f>C6</f>
        <v>0</v>
      </c>
      <c r="AH6" s="21">
        <f>COUNT(C6)</f>
        <v>1</v>
      </c>
      <c r="AI6" s="22"/>
      <c r="AJ6" s="3">
        <f t="shared" ref="AJ6:AR7" si="22">PRODUCT(Y6,$AS6)</f>
        <v>0</v>
      </c>
      <c r="AK6" s="3">
        <f t="shared" si="22"/>
        <v>0</v>
      </c>
      <c r="AL6" s="3">
        <f t="shared" si="22"/>
        <v>0</v>
      </c>
      <c r="AM6" s="3">
        <f t="shared" si="22"/>
        <v>0</v>
      </c>
      <c r="AN6" s="3">
        <f t="shared" si="22"/>
        <v>0</v>
      </c>
      <c r="AO6" s="3">
        <f t="shared" si="22"/>
        <v>0</v>
      </c>
      <c r="AP6" s="3">
        <f t="shared" si="22"/>
        <v>0</v>
      </c>
      <c r="AQ6" s="3">
        <f t="shared" si="22"/>
        <v>0</v>
      </c>
      <c r="AR6" s="3">
        <f t="shared" si="22"/>
        <v>0</v>
      </c>
      <c r="AS6" s="3">
        <f>E6</f>
        <v>153.66999999999999</v>
      </c>
      <c r="AU6" s="15">
        <f>$X$5</f>
        <v>1.9671513572895656</v>
      </c>
      <c r="AV6" s="15">
        <f>$Y$5</f>
        <v>1.8384592124201549</v>
      </c>
      <c r="AW6" s="15">
        <f>$Z$5</f>
        <v>1.7181861798319202</v>
      </c>
      <c r="AX6" s="15">
        <f>$AA$5</f>
        <v>1.6057814764784302</v>
      </c>
      <c r="AY6" s="15">
        <f>$AB$5</f>
        <v>1.5007303518490001</v>
      </c>
      <c r="AZ6" s="15">
        <f>$AC$5</f>
        <v>1.4025517307000002</v>
      </c>
      <c r="BA6" s="15">
        <f>$AD$5</f>
        <v>1.31079601</v>
      </c>
      <c r="BB6" s="3">
        <f>$AE$5</f>
        <v>1.2250430000000001</v>
      </c>
      <c r="BC6" s="3">
        <f>$AF$5</f>
        <v>1.1449</v>
      </c>
      <c r="BD6" s="3">
        <f>$AG$5</f>
        <v>1.07</v>
      </c>
      <c r="BF6" s="16">
        <f>$AR$5</f>
        <v>160.14689999999999</v>
      </c>
      <c r="BG6" s="15">
        <f>$Y$5</f>
        <v>1.8384592124201549</v>
      </c>
      <c r="BH6" s="15">
        <f>$Z$5</f>
        <v>1.7181861798319202</v>
      </c>
      <c r="BI6" s="15">
        <f>$AA$5</f>
        <v>1.6057814764784302</v>
      </c>
      <c r="BJ6" s="15">
        <f>$AB$5</f>
        <v>1.5007303518490001</v>
      </c>
      <c r="BK6" s="15">
        <f>$AC$5</f>
        <v>1.4025517307000002</v>
      </c>
      <c r="BL6" s="15">
        <f>$AD$5</f>
        <v>1.31079601</v>
      </c>
      <c r="BM6" s="3">
        <f>$AE$5</f>
        <v>1.2250430000000001</v>
      </c>
      <c r="BN6" s="3">
        <f>$AF$5</f>
        <v>1.1449</v>
      </c>
      <c r="BO6" s="3">
        <f>$AG$5</f>
        <v>1.07</v>
      </c>
      <c r="BQ6" s="15">
        <f>$X$5</f>
        <v>1.9671513572895656</v>
      </c>
      <c r="BR6" s="16">
        <f>$AR$5</f>
        <v>160.14689999999999</v>
      </c>
      <c r="BS6" s="15">
        <f>$Z$5</f>
        <v>1.7181861798319202</v>
      </c>
      <c r="BT6" s="15">
        <f>$AA$5</f>
        <v>1.6057814764784302</v>
      </c>
      <c r="BU6" s="15">
        <f>$AB$5</f>
        <v>1.5007303518490001</v>
      </c>
      <c r="BV6" s="15">
        <f>$AC$5</f>
        <v>1.4025517307000002</v>
      </c>
      <c r="BW6" s="15">
        <f>$AD$5</f>
        <v>1.31079601</v>
      </c>
      <c r="BX6" s="3">
        <f>$AE$5</f>
        <v>1.2250430000000001</v>
      </c>
      <c r="BY6" s="3">
        <f>$AF$5</f>
        <v>1.1449</v>
      </c>
      <c r="BZ6" s="3">
        <f>$AG$5</f>
        <v>1.07</v>
      </c>
      <c r="CB6" s="15">
        <f>$X$5</f>
        <v>1.9671513572895656</v>
      </c>
      <c r="CC6" s="15">
        <f>$Y$5</f>
        <v>1.8384592124201549</v>
      </c>
      <c r="CD6" s="16">
        <f>$AR$5</f>
        <v>160.14689999999999</v>
      </c>
      <c r="CE6" s="15">
        <f>$AA$5</f>
        <v>1.6057814764784302</v>
      </c>
      <c r="CF6" s="15">
        <f>$AB$5</f>
        <v>1.5007303518490001</v>
      </c>
      <c r="CG6" s="15">
        <f>$AC$5</f>
        <v>1.4025517307000002</v>
      </c>
      <c r="CH6" s="15">
        <f>$AD$5</f>
        <v>1.31079601</v>
      </c>
      <c r="CI6" s="3">
        <f>$AE$5</f>
        <v>1.2250430000000001</v>
      </c>
      <c r="CJ6" s="3">
        <f>$AF$5</f>
        <v>1.1449</v>
      </c>
      <c r="CK6" s="3">
        <f>$AG$5</f>
        <v>1.07</v>
      </c>
      <c r="CM6" s="15">
        <f>$X$5</f>
        <v>1.9671513572895656</v>
      </c>
      <c r="CN6" s="15">
        <f>$Y$5</f>
        <v>1.8384592124201549</v>
      </c>
      <c r="CO6" s="15">
        <f>$Z$5</f>
        <v>1.7181861798319202</v>
      </c>
      <c r="CP6" s="16">
        <f>$AR$5</f>
        <v>160.14689999999999</v>
      </c>
      <c r="CQ6" s="15">
        <f>$AB$5</f>
        <v>1.5007303518490001</v>
      </c>
      <c r="CR6" s="15">
        <f>$AC$5</f>
        <v>1.4025517307000002</v>
      </c>
      <c r="CS6" s="15">
        <f>$AD$5</f>
        <v>1.31079601</v>
      </c>
      <c r="CT6" s="3">
        <f>$AE$5</f>
        <v>1.2250430000000001</v>
      </c>
      <c r="CU6" s="3">
        <f>$AF$5</f>
        <v>1.1449</v>
      </c>
      <c r="CV6" s="3">
        <f>$AG$5</f>
        <v>1.07</v>
      </c>
      <c r="CX6" s="15">
        <f>$X$5</f>
        <v>1.9671513572895656</v>
      </c>
      <c r="CY6" s="15">
        <f>$Y$5</f>
        <v>1.8384592124201549</v>
      </c>
      <c r="CZ6" s="15">
        <f>$Z$5</f>
        <v>1.7181861798319202</v>
      </c>
      <c r="DA6" s="15">
        <f>$AA$5</f>
        <v>1.6057814764784302</v>
      </c>
      <c r="DB6" s="16">
        <f>$AR$5</f>
        <v>160.14689999999999</v>
      </c>
      <c r="DC6" s="15">
        <f>$AC$5</f>
        <v>1.4025517307000002</v>
      </c>
      <c r="DD6" s="15">
        <f>$AD$5</f>
        <v>1.31079601</v>
      </c>
      <c r="DE6" s="3">
        <f>$AE$5</f>
        <v>1.2250430000000001</v>
      </c>
      <c r="DF6" s="3">
        <f>$AF$5</f>
        <v>1.1449</v>
      </c>
      <c r="DG6" s="3">
        <f>$AG$5</f>
        <v>1.07</v>
      </c>
      <c r="DI6" s="15">
        <f>$X$5</f>
        <v>1.9671513572895656</v>
      </c>
      <c r="DJ6" s="15">
        <f>$Y$5</f>
        <v>1.8384592124201549</v>
      </c>
      <c r="DK6" s="15">
        <f>$Z$5</f>
        <v>1.7181861798319202</v>
      </c>
      <c r="DL6" s="15">
        <f>$AA$5</f>
        <v>1.6057814764784302</v>
      </c>
      <c r="DM6" s="15">
        <f>$AB$5</f>
        <v>1.5007303518490001</v>
      </c>
      <c r="DN6" s="16">
        <f>$AR$5</f>
        <v>160.14689999999999</v>
      </c>
      <c r="DO6" s="15">
        <f>$AD$5</f>
        <v>1.31079601</v>
      </c>
      <c r="DP6" s="3">
        <f>$AE$5</f>
        <v>1.2250430000000001</v>
      </c>
      <c r="DQ6" s="3">
        <f>$AF$5</f>
        <v>1.1449</v>
      </c>
      <c r="DR6" s="3">
        <f>$AG$5</f>
        <v>1.07</v>
      </c>
      <c r="DT6" s="15">
        <f>$X$5</f>
        <v>1.9671513572895656</v>
      </c>
      <c r="DU6" s="15">
        <f>$Y$5</f>
        <v>1.8384592124201549</v>
      </c>
      <c r="DV6" s="15">
        <f>$Z$5</f>
        <v>1.7181861798319202</v>
      </c>
      <c r="DW6" s="15">
        <f>$AA$5</f>
        <v>1.6057814764784302</v>
      </c>
      <c r="DX6" s="15">
        <f>$AB$5</f>
        <v>1.5007303518490001</v>
      </c>
      <c r="DY6" s="15">
        <f>$AC$5</f>
        <v>1.4025517307000002</v>
      </c>
      <c r="DZ6" s="16">
        <f>$AR$5</f>
        <v>160.14689999999999</v>
      </c>
      <c r="EA6" s="3">
        <f>$AE$5</f>
        <v>1.2250430000000001</v>
      </c>
      <c r="EB6" s="3">
        <f>$AF$5</f>
        <v>1.1449</v>
      </c>
      <c r="EC6" s="3">
        <f>$AG$5</f>
        <v>1.07</v>
      </c>
      <c r="EE6" s="15">
        <f>$X$5</f>
        <v>1.9671513572895656</v>
      </c>
      <c r="EF6" s="15">
        <f>$Y$5</f>
        <v>1.8384592124201549</v>
      </c>
      <c r="EG6" s="15">
        <f>$Z$5</f>
        <v>1.7181861798319202</v>
      </c>
      <c r="EH6" s="15">
        <f>$AA$5</f>
        <v>1.6057814764784302</v>
      </c>
      <c r="EI6" s="15">
        <f>$AB$5</f>
        <v>1.5007303518490001</v>
      </c>
      <c r="EJ6" s="15">
        <f>$AC$5</f>
        <v>1.4025517307000002</v>
      </c>
      <c r="EK6" s="15">
        <f>$AD$5</f>
        <v>1.31079601</v>
      </c>
      <c r="EL6" s="16">
        <f>$AR$5</f>
        <v>160.14689999999999</v>
      </c>
      <c r="EM6" s="3">
        <f>$AF$5</f>
        <v>1.1449</v>
      </c>
      <c r="EN6" s="3">
        <f>$AG$5</f>
        <v>1.07</v>
      </c>
      <c r="EP6" s="15">
        <f>$X$5</f>
        <v>1.9671513572895656</v>
      </c>
      <c r="EQ6" s="15">
        <f>$Y$5</f>
        <v>1.8384592124201549</v>
      </c>
      <c r="ER6" s="15">
        <f>$Z$5</f>
        <v>1.7181861798319202</v>
      </c>
      <c r="ES6" s="15">
        <f>$AA$5</f>
        <v>1.6057814764784302</v>
      </c>
      <c r="ET6" s="15">
        <f>$AB$5</f>
        <v>1.5007303518490001</v>
      </c>
      <c r="EU6" s="15">
        <f>$AC$5</f>
        <v>1.4025517307000002</v>
      </c>
      <c r="EV6" s="15">
        <f>$AD$5</f>
        <v>1.31079601</v>
      </c>
      <c r="EW6" s="3">
        <f>$AE$5</f>
        <v>1.2250430000000001</v>
      </c>
      <c r="EX6" s="16">
        <f>$AR$5</f>
        <v>160.14689999999999</v>
      </c>
      <c r="EY6" s="3">
        <f>$AG$5</f>
        <v>1.07</v>
      </c>
      <c r="FA6" s="15">
        <f>$X$5</f>
        <v>1.9671513572895656</v>
      </c>
      <c r="FB6" s="15">
        <f>$Y$5</f>
        <v>1.8384592124201549</v>
      </c>
      <c r="FC6" s="15">
        <f>$Z$5</f>
        <v>1.7181861798319202</v>
      </c>
      <c r="FD6" s="15">
        <f>$AA$5</f>
        <v>1.6057814764784302</v>
      </c>
      <c r="FE6" s="15">
        <f>$AB$5</f>
        <v>1.5007303518490001</v>
      </c>
      <c r="FF6" s="15">
        <f>$AC$5</f>
        <v>1.4025517307000002</v>
      </c>
      <c r="FG6" s="15">
        <f>$AD$5</f>
        <v>1.31079601</v>
      </c>
      <c r="FH6" s="3">
        <f>$AE$5</f>
        <v>1.2250430000000001</v>
      </c>
      <c r="FI6" s="3">
        <f>$AF$5</f>
        <v>1.1449</v>
      </c>
      <c r="FJ6" s="16">
        <f>$AR$5</f>
        <v>160.14689999999999</v>
      </c>
      <c r="GS6" s="3" t="e">
        <f>POWER(N6-$GS$5,2)</f>
        <v>#VALUE!</v>
      </c>
      <c r="GT6" s="3" t="e">
        <f>POWER(M6-$GT$5,2)</f>
        <v>#VALUE!</v>
      </c>
      <c r="GU6" s="3" t="e">
        <f>POWER(L6-$GU$5,2)</f>
        <v>#VALUE!</v>
      </c>
      <c r="GV6" s="3" t="e">
        <f>POWER(K6-$GV$5,2)</f>
        <v>#VALUE!</v>
      </c>
      <c r="GW6" s="3" t="e">
        <f>POWER(J6-$GW$5,2)</f>
        <v>#VALUE!</v>
      </c>
      <c r="GX6" s="3" t="e">
        <f>POWER(I6-$GX$5,2)</f>
        <v>#VALUE!</v>
      </c>
      <c r="GY6" s="3" t="e">
        <f>POWER(H6-$GY$5,2)</f>
        <v>#VALUE!</v>
      </c>
      <c r="GZ6" s="3" t="e">
        <f>POWER(G6-$GZ$5,2)</f>
        <v>#VALUE!</v>
      </c>
      <c r="HA6" s="3">
        <f>POWER(F6-$HA$5,2)</f>
        <v>4</v>
      </c>
      <c r="HB6" s="3">
        <f>POWER(AS6-$HB$5,2)</f>
        <v>4</v>
      </c>
      <c r="HD6" s="17">
        <f>$D$6</f>
        <v>0</v>
      </c>
      <c r="HE6" s="23">
        <f t="shared" ref="HE6:HM7" si="23">1-ABS($E6-F6)/$E6</f>
        <v>1</v>
      </c>
      <c r="HF6" s="23" t="e">
        <f t="shared" si="23"/>
        <v>#VALUE!</v>
      </c>
      <c r="HG6" s="23" t="e">
        <f t="shared" si="23"/>
        <v>#VALUE!</v>
      </c>
      <c r="HH6" s="23" t="e">
        <f t="shared" si="23"/>
        <v>#VALUE!</v>
      </c>
      <c r="HI6" s="23" t="e">
        <f t="shared" si="23"/>
        <v>#VALUE!</v>
      </c>
      <c r="HJ6" s="23" t="e">
        <f t="shared" si="23"/>
        <v>#VALUE!</v>
      </c>
      <c r="HK6" s="23" t="e">
        <f t="shared" si="23"/>
        <v>#VALUE!</v>
      </c>
      <c r="HL6" s="23" t="e">
        <f t="shared" si="23"/>
        <v>#VALUE!</v>
      </c>
      <c r="HM6" s="23" t="e">
        <f t="shared" si="23"/>
        <v>#VALUE!</v>
      </c>
      <c r="HO6" s="17">
        <f>$D$6</f>
        <v>0</v>
      </c>
      <c r="HP6" s="24" t="e">
        <f>HE6/MAX(HE6:HM6)</f>
        <v>#VALUE!</v>
      </c>
      <c r="HQ6" s="24" t="e">
        <f>HF6/MAX(HE6:HM6)</f>
        <v>#VALUE!</v>
      </c>
      <c r="HR6" s="24" t="e">
        <f>HG6/MAX(HE6:HM6)</f>
        <v>#VALUE!</v>
      </c>
      <c r="HS6" s="24" t="e">
        <f>HH6/MAX(HE6:HM6)</f>
        <v>#VALUE!</v>
      </c>
      <c r="HT6" s="24" t="e">
        <f>HI6/MAX(HE6:HM6)</f>
        <v>#VALUE!</v>
      </c>
      <c r="HU6" s="24" t="e">
        <f>HJ6/MAX(HE6:HM6)</f>
        <v>#VALUE!</v>
      </c>
      <c r="HV6" s="24" t="e">
        <f>HK6/MAX(HE6:HM6)</f>
        <v>#VALUE!</v>
      </c>
      <c r="HW6" s="24" t="e">
        <f>HL6/MAX(HE6:HM6)</f>
        <v>#VALUE!</v>
      </c>
      <c r="HX6" s="24" t="e">
        <f>HM6/MAX(HE6:HM6)</f>
        <v>#VALUE!</v>
      </c>
      <c r="HZ6" s="17">
        <f>$D$6</f>
        <v>0</v>
      </c>
      <c r="IA6" s="24" t="e">
        <f t="shared" ref="IA6:II6" si="24">IF(OR(ABS(F8-$E$7)&gt;$IA$4*(HP6/SUMIFS($HP6:$HX6,$HP6:$HX6,"&gt;=0",$HP6:$HX6,"&lt;=1")+F$4/SUMIFS($F$4:$N$4,$F$4:$N$4,"&gt;=0",$F$4:$N$4,"&lt;=1")),F8&lt;0),0,F$4/SUMIFS($F$4:$N$4,$F$4:$N$4,"&gt;=0",$F$4:$N$4,"&lt;=1"))</f>
        <v>#VALUE!</v>
      </c>
      <c r="IB6" s="24" t="e">
        <f t="shared" si="24"/>
        <v>#VALUE!</v>
      </c>
      <c r="IC6" s="24" t="e">
        <f t="shared" si="24"/>
        <v>#VALUE!</v>
      </c>
      <c r="ID6" s="24" t="e">
        <f t="shared" si="24"/>
        <v>#VALUE!</v>
      </c>
      <c r="IE6" s="24" t="e">
        <f t="shared" si="24"/>
        <v>#VALUE!</v>
      </c>
      <c r="IF6" s="24" t="e">
        <f t="shared" si="24"/>
        <v>#VALUE!</v>
      </c>
      <c r="IG6" s="24" t="e">
        <f t="shared" si="24"/>
        <v>#VALUE!</v>
      </c>
      <c r="IH6" s="24" t="e">
        <f t="shared" si="24"/>
        <v>#VALUE!</v>
      </c>
      <c r="II6" s="24" t="e">
        <f t="shared" si="24"/>
        <v>#VALUE!</v>
      </c>
      <c r="IK6" s="17">
        <f>$D$6</f>
        <v>0</v>
      </c>
      <c r="IL6" s="24" t="e">
        <f>IF(AND(HP6&gt;75%,HP6&lt;1),HP6*IA6,0)</f>
        <v>#VALUE!</v>
      </c>
      <c r="IM6" s="24" t="e">
        <f t="shared" ref="IM6:IT7" si="25">IF(AND(HQ6&gt;75%,HQ6&lt;1),HQ6*IB6,0)</f>
        <v>#VALUE!</v>
      </c>
      <c r="IN6" s="24" t="e">
        <f t="shared" si="25"/>
        <v>#VALUE!</v>
      </c>
      <c r="IO6" s="24" t="e">
        <f t="shared" si="25"/>
        <v>#VALUE!</v>
      </c>
      <c r="IP6" s="24" t="e">
        <f t="shared" si="25"/>
        <v>#VALUE!</v>
      </c>
      <c r="IQ6" s="24" t="e">
        <f t="shared" si="25"/>
        <v>#VALUE!</v>
      </c>
      <c r="IR6" s="24" t="e">
        <f t="shared" si="25"/>
        <v>#VALUE!</v>
      </c>
      <c r="IS6" s="24" t="e">
        <f t="shared" si="25"/>
        <v>#VALUE!</v>
      </c>
      <c r="IT6" s="24" t="e">
        <f t="shared" si="25"/>
        <v>#VALUE!</v>
      </c>
      <c r="IV6" s="17">
        <f>$D$6</f>
        <v>0</v>
      </c>
      <c r="IW6" s="24">
        <f>IFERROR(IL6/SUM($IL6:$IT6),0)</f>
        <v>0</v>
      </c>
      <c r="IX6" s="24">
        <f t="shared" ref="IX6:JE7" si="26">IFERROR(IM6/SUM($IL6:$IT6),0)</f>
        <v>0</v>
      </c>
      <c r="IY6" s="24">
        <f t="shared" si="26"/>
        <v>0</v>
      </c>
      <c r="IZ6" s="24">
        <f t="shared" si="26"/>
        <v>0</v>
      </c>
      <c r="JA6" s="24">
        <f t="shared" si="26"/>
        <v>0</v>
      </c>
      <c r="JB6" s="24">
        <f t="shared" si="26"/>
        <v>0</v>
      </c>
      <c r="JC6" s="24">
        <f t="shared" si="26"/>
        <v>0</v>
      </c>
      <c r="JD6" s="24">
        <f t="shared" si="26"/>
        <v>0</v>
      </c>
      <c r="JE6" s="24">
        <f t="shared" si="26"/>
        <v>0</v>
      </c>
    </row>
    <row r="7" spans="1:265">
      <c r="A7" s="15"/>
      <c r="B7" s="3">
        <f>COUNT($C$6:C7)</f>
        <v>2</v>
      </c>
      <c r="C7" s="3">
        <f>'MODELO DE 2o. GRADO'!C7</f>
        <v>1.07</v>
      </c>
      <c r="D7" s="4">
        <f>'MODELO DE 2o. GRADO'!D7</f>
        <v>1.07</v>
      </c>
      <c r="E7" s="20">
        <f>'MODELO DE 2o. GRADO'!E7</f>
        <v>149.66999999999999</v>
      </c>
      <c r="F7" s="20">
        <f t="shared" si="12"/>
        <v>149.66999999999999</v>
      </c>
      <c r="G7" s="20" t="e">
        <f t="shared" si="13"/>
        <v>#VALUE!</v>
      </c>
      <c r="H7" s="20" t="e">
        <f t="shared" si="14"/>
        <v>#VALUE!</v>
      </c>
      <c r="I7" s="20" t="e">
        <f t="shared" si="15"/>
        <v>#VALUE!</v>
      </c>
      <c r="J7" s="20" t="e">
        <f t="shared" si="16"/>
        <v>#VALUE!</v>
      </c>
      <c r="K7" s="20" t="e">
        <f t="shared" si="17"/>
        <v>#VALUE!</v>
      </c>
      <c r="L7" s="20" t="e">
        <f t="shared" si="18"/>
        <v>#VALUE!</v>
      </c>
      <c r="M7" s="20" t="e">
        <f t="shared" si="19"/>
        <v>#VALUE!</v>
      </c>
      <c r="N7" s="20" t="e">
        <f t="shared" si="20"/>
        <v>#VALUE!</v>
      </c>
      <c r="P7" s="21">
        <f t="shared" si="21"/>
        <v>3.3799322757325352</v>
      </c>
      <c r="Q7" s="21">
        <f t="shared" si="21"/>
        <v>3.1588152109649861</v>
      </c>
      <c r="R7" s="21">
        <f t="shared" si="21"/>
        <v>2.9521637485654075</v>
      </c>
      <c r="S7" s="21">
        <f t="shared" si="21"/>
        <v>2.7590315407153345</v>
      </c>
      <c r="T7" s="21">
        <f t="shared" si="21"/>
        <v>2.5785341502012469</v>
      </c>
      <c r="U7" s="21">
        <f t="shared" si="21"/>
        <v>2.4098450001880813</v>
      </c>
      <c r="V7" s="21">
        <f t="shared" si="21"/>
        <v>2.2521915889608235</v>
      </c>
      <c r="W7" s="21">
        <f t="shared" si="21"/>
        <v>2.1048519522998355</v>
      </c>
      <c r="X7" s="21">
        <f t="shared" si="21"/>
        <v>1.9671513572895656</v>
      </c>
      <c r="Y7" s="21">
        <f t="shared" si="21"/>
        <v>1.8384592124201549</v>
      </c>
      <c r="Z7" s="21">
        <f t="shared" si="21"/>
        <v>1.7181861798319202</v>
      </c>
      <c r="AA7" s="21">
        <f t="shared" si="21"/>
        <v>1.6057814764784302</v>
      </c>
      <c r="AB7" s="21">
        <f t="shared" si="21"/>
        <v>1.5007303518490001</v>
      </c>
      <c r="AC7" s="21">
        <f t="shared" si="21"/>
        <v>1.4025517307000002</v>
      </c>
      <c r="AD7" s="21">
        <f t="shared" si="21"/>
        <v>1.31079601</v>
      </c>
      <c r="AE7" s="21">
        <f t="shared" si="21"/>
        <v>1.2250430000000001</v>
      </c>
      <c r="AF7" s="21">
        <f>POWER($C7,AF$1)</f>
        <v>1.1449</v>
      </c>
      <c r="AG7" s="21">
        <f>C7</f>
        <v>1.07</v>
      </c>
      <c r="AH7" s="21">
        <f>COUNT(C7)</f>
        <v>1</v>
      </c>
      <c r="AI7" s="22"/>
      <c r="AJ7" s="3">
        <f t="shared" si="22"/>
        <v>275.16219032292457</v>
      </c>
      <c r="AK7" s="3">
        <f t="shared" si="22"/>
        <v>257.16092553544348</v>
      </c>
      <c r="AL7" s="3">
        <f t="shared" si="22"/>
        <v>240.33731358452661</v>
      </c>
      <c r="AM7" s="3">
        <f t="shared" si="22"/>
        <v>224.61431176123983</v>
      </c>
      <c r="AN7" s="3">
        <f t="shared" si="22"/>
        <v>209.91991753386901</v>
      </c>
      <c r="AO7" s="3">
        <f t="shared" si="22"/>
        <v>196.18683881669998</v>
      </c>
      <c r="AP7" s="3">
        <f t="shared" si="22"/>
        <v>183.35218581000001</v>
      </c>
      <c r="AQ7" s="3">
        <f t="shared" si="22"/>
        <v>171.35718299999999</v>
      </c>
      <c r="AR7" s="3">
        <f t="shared" si="22"/>
        <v>160.14689999999999</v>
      </c>
      <c r="AS7" s="3">
        <f>E7</f>
        <v>149.66999999999999</v>
      </c>
      <c r="GS7" s="3" t="e">
        <f>POWER(N7-$GS$5,2)</f>
        <v>#VALUE!</v>
      </c>
      <c r="GT7" s="3" t="e">
        <f>POWER(M7-$GT$5,2)</f>
        <v>#VALUE!</v>
      </c>
      <c r="GU7" s="3" t="e">
        <f>POWER(L7-$GU$5,2)</f>
        <v>#VALUE!</v>
      </c>
      <c r="GV7" s="3" t="e">
        <f>POWER(K7-$GV$5,2)</f>
        <v>#VALUE!</v>
      </c>
      <c r="GW7" s="3" t="e">
        <f>POWER(J7-$GW$5,2)</f>
        <v>#VALUE!</v>
      </c>
      <c r="GX7" s="3" t="e">
        <f>POWER(I7-$GX$5,2)</f>
        <v>#VALUE!</v>
      </c>
      <c r="GY7" s="3" t="e">
        <f>POWER(H7-$GY$5,2)</f>
        <v>#VALUE!</v>
      </c>
      <c r="GZ7" s="3" t="e">
        <f>POWER(G7-$GZ$5,2)</f>
        <v>#VALUE!</v>
      </c>
      <c r="HA7" s="3">
        <f>POWER(F7-$HA$5,2)</f>
        <v>4</v>
      </c>
      <c r="HB7" s="3">
        <f>POWER(AS7-$HB$5,2)</f>
        <v>4</v>
      </c>
      <c r="HD7" s="17">
        <f>$D$7</f>
        <v>1.07</v>
      </c>
      <c r="HE7" s="23">
        <f t="shared" si="23"/>
        <v>1</v>
      </c>
      <c r="HF7" s="23" t="e">
        <f t="shared" si="23"/>
        <v>#VALUE!</v>
      </c>
      <c r="HG7" s="23" t="e">
        <f t="shared" si="23"/>
        <v>#VALUE!</v>
      </c>
      <c r="HH7" s="23" t="e">
        <f t="shared" si="23"/>
        <v>#VALUE!</v>
      </c>
      <c r="HI7" s="23" t="e">
        <f t="shared" si="23"/>
        <v>#VALUE!</v>
      </c>
      <c r="HJ7" s="23" t="e">
        <f t="shared" si="23"/>
        <v>#VALUE!</v>
      </c>
      <c r="HK7" s="23" t="e">
        <f t="shared" si="23"/>
        <v>#VALUE!</v>
      </c>
      <c r="HL7" s="23" t="e">
        <f t="shared" si="23"/>
        <v>#VALUE!</v>
      </c>
      <c r="HM7" s="23" t="e">
        <f t="shared" si="23"/>
        <v>#VALUE!</v>
      </c>
      <c r="HO7" s="17">
        <f>$D$7</f>
        <v>1.07</v>
      </c>
      <c r="HP7" s="24" t="e">
        <f>HE7/MAX(HE7:HM7)</f>
        <v>#VALUE!</v>
      </c>
      <c r="HQ7" s="24" t="e">
        <f>HF7/MAX(HE7:HM7)</f>
        <v>#VALUE!</v>
      </c>
      <c r="HR7" s="24" t="e">
        <f>HG7/MAX(HE7:HM7)</f>
        <v>#VALUE!</v>
      </c>
      <c r="HS7" s="24" t="e">
        <f>HH7/MAX(HE7:HM7)</f>
        <v>#VALUE!</v>
      </c>
      <c r="HT7" s="24" t="e">
        <f>HI7/MAX(HE7:HM7)</f>
        <v>#VALUE!</v>
      </c>
      <c r="HU7" s="24" t="e">
        <f>HJ7/MAX(HE7:HM7)</f>
        <v>#VALUE!</v>
      </c>
      <c r="HV7" s="24" t="e">
        <f>HK7/MAX(HE7:HM7)</f>
        <v>#VALUE!</v>
      </c>
      <c r="HW7" s="24" t="e">
        <f>HL7/MAX(HE7:HM7)</f>
        <v>#VALUE!</v>
      </c>
      <c r="HX7" s="24" t="e">
        <f>HM7/MAX(HE7:HM7)</f>
        <v>#VALUE!</v>
      </c>
      <c r="HZ7" s="17">
        <f>$D$7</f>
        <v>1.07</v>
      </c>
      <c r="IA7" s="24" t="e">
        <f t="shared" ref="IA7:II7" si="27">IF(OR(ABS(F17-$E$7)&gt;$IA$4*(HP7/SUMIFS($HP7:$HX7,$HP7:$HX7,"&gt;=0",$HP7:$HX7,"&lt;=1")+F$4/SUMIFS($F$4:$N$4,$F$4:$N$4,"&gt;=0",$F$4:$N$4,"&lt;=1")),F17&lt;0),0,F$4/SUMIFS($F$4:$N$4,$F$4:$N$4,"&gt;=0",$F$4:$N$4,"&lt;=1"))</f>
        <v>#VALUE!</v>
      </c>
      <c r="IB7" s="24" t="e">
        <f t="shared" si="27"/>
        <v>#VALUE!</v>
      </c>
      <c r="IC7" s="24" t="e">
        <f t="shared" si="27"/>
        <v>#VALUE!</v>
      </c>
      <c r="ID7" s="24" t="e">
        <f t="shared" si="27"/>
        <v>#VALUE!</v>
      </c>
      <c r="IE7" s="24" t="e">
        <f t="shared" si="27"/>
        <v>#VALUE!</v>
      </c>
      <c r="IF7" s="24" t="e">
        <f t="shared" si="27"/>
        <v>#VALUE!</v>
      </c>
      <c r="IG7" s="24" t="e">
        <f t="shared" si="27"/>
        <v>#VALUE!</v>
      </c>
      <c r="IH7" s="24" t="e">
        <f t="shared" si="27"/>
        <v>#VALUE!</v>
      </c>
      <c r="II7" s="24" t="e">
        <f t="shared" si="27"/>
        <v>#VALUE!</v>
      </c>
      <c r="IK7" s="17">
        <f>$D$7</f>
        <v>1.07</v>
      </c>
      <c r="IL7" s="24" t="e">
        <f>IF(AND(HP7&gt;75%,HP7&lt;1),HP7*IA7,0)</f>
        <v>#VALUE!</v>
      </c>
      <c r="IM7" s="24" t="e">
        <f t="shared" si="25"/>
        <v>#VALUE!</v>
      </c>
      <c r="IN7" s="24" t="e">
        <f t="shared" si="25"/>
        <v>#VALUE!</v>
      </c>
      <c r="IO7" s="24" t="e">
        <f t="shared" si="25"/>
        <v>#VALUE!</v>
      </c>
      <c r="IP7" s="24" t="e">
        <f t="shared" si="25"/>
        <v>#VALUE!</v>
      </c>
      <c r="IQ7" s="24" t="e">
        <f t="shared" si="25"/>
        <v>#VALUE!</v>
      </c>
      <c r="IR7" s="24" t="e">
        <f t="shared" si="25"/>
        <v>#VALUE!</v>
      </c>
      <c r="IS7" s="24" t="e">
        <f t="shared" si="25"/>
        <v>#VALUE!</v>
      </c>
      <c r="IT7" s="24" t="e">
        <f t="shared" si="25"/>
        <v>#VALUE!</v>
      </c>
      <c r="IV7" s="17">
        <f>$D$7</f>
        <v>1.07</v>
      </c>
      <c r="IW7" s="24">
        <f>IFERROR(IL7/SUM($IL7:$IT7),0)</f>
        <v>0</v>
      </c>
      <c r="IX7" s="24">
        <f t="shared" si="26"/>
        <v>0</v>
      </c>
      <c r="IY7" s="24">
        <f t="shared" si="26"/>
        <v>0</v>
      </c>
      <c r="IZ7" s="24">
        <f t="shared" si="26"/>
        <v>0</v>
      </c>
      <c r="JA7" s="24">
        <f t="shared" si="26"/>
        <v>0</v>
      </c>
      <c r="JB7" s="24">
        <f t="shared" si="26"/>
        <v>0</v>
      </c>
      <c r="JC7" s="24">
        <f t="shared" si="26"/>
        <v>0</v>
      </c>
      <c r="JD7" s="24">
        <f t="shared" si="26"/>
        <v>0</v>
      </c>
      <c r="JE7" s="24">
        <f t="shared" si="26"/>
        <v>0</v>
      </c>
    </row>
    <row r="8" spans="1:265">
      <c r="A8" s="24">
        <f>IFERROR(MEDIAN(IF(AND(55%&lt;=$F$1,$F$1&lt;=100%),F1,IF(AND(55%&lt;=$G$1,$G$1&lt;=100%),G1,IF(AND(55%&lt;=$H$1,$H$1&lt;=100%),H1,IF(AND(55%&lt;=$I$1,$I$1&lt;=100%),I1,IF(AND(55%&lt;=$J$1,$J$1&lt;=100%),J1,IF(AND(55%&lt;=$K$1,$K$1&lt;=100%),K1,IF(AND(55%&lt;=$L$1,$L$1&lt;=100%),L1,IF(AND(55%&lt;=$M$1,$M$1&lt;=100%),M1,IF(AND(55%&lt;=$N$1,$N$1&lt;=100%),N1,F1)))))))))),0)</f>
        <v>0</v>
      </c>
      <c r="C8" s="3">
        <f>$C$7+COUNT(D8)*$C$6</f>
        <v>1.07</v>
      </c>
      <c r="D8" s="26">
        <f>D7+1</f>
        <v>2.0700000000000003</v>
      </c>
      <c r="E8" s="60">
        <f>IFERROR(IFERROR(MEDIAN(IF(AND(55%&lt;=$F$1,$F$1&lt;=100%),F8,IF(AND(55%&lt;=$G$1,$G$1&lt;=100%),G8,IF(AND(55%&lt;=$H$1,$H$1&lt;=100%),H8,IF(AND(55%&lt;=$I$1,$I$1&lt;=100%),I8,IF(AND(55%&lt;=$J$1,$J$1&lt;=100%),J8,IF(AND(55%&lt;=$K$1,$K$1&lt;=100%),K8,IF(AND(55%&lt;=$L$1,$L$1&lt;=100%),L8,IF(AND(55%&lt;=$M$1,$M$1&lt;=100%),M8,IF(AND(55%&lt;=$N$1,$N$1&lt;=100%),N8,F8)))))))))),VLOOKUP(D8,'MODELO DE 7o. GRADO'!$D$14:$E$40,2,FALSE)),F8)</f>
        <v>149.66999999999999</v>
      </c>
      <c r="F8" s="28">
        <f t="shared" si="12"/>
        <v>149.66999999999999</v>
      </c>
      <c r="G8" s="28" t="e">
        <f t="shared" si="13"/>
        <v>#VALUE!</v>
      </c>
      <c r="H8" s="28" t="e">
        <f t="shared" si="14"/>
        <v>#VALUE!</v>
      </c>
      <c r="I8" s="28" t="e">
        <f t="shared" si="15"/>
        <v>#VALUE!</v>
      </c>
      <c r="J8" s="28" t="e">
        <f t="shared" si="16"/>
        <v>#VALUE!</v>
      </c>
      <c r="K8" s="28" t="e">
        <f t="shared" si="17"/>
        <v>#VALUE!</v>
      </c>
      <c r="L8" s="28" t="e">
        <f t="shared" si="18"/>
        <v>#VALUE!</v>
      </c>
      <c r="M8" s="28" t="e">
        <f t="shared" si="19"/>
        <v>#VALUE!</v>
      </c>
      <c r="N8" s="28" t="e">
        <f t="shared" si="20"/>
        <v>#VALUE!</v>
      </c>
      <c r="O8" s="29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E8" s="22"/>
      <c r="AF8" s="22"/>
    </row>
    <row r="9" spans="1:265">
      <c r="A9" s="24">
        <f>A8-$E$1</f>
        <v>0</v>
      </c>
      <c r="C9" s="3">
        <f>$C$7+COUNT($D$8:D9)*$C$6</f>
        <v>1.07</v>
      </c>
      <c r="D9" s="26">
        <f t="shared" ref="D9:D40" si="28">D8+1</f>
        <v>3.0700000000000003</v>
      </c>
      <c r="E9" s="60">
        <f>IFERROR(IFERROR(MEDIAN(IF(AND(55%&lt;=$F$1,$F$1&lt;=100%),F9,IF(AND(55%&lt;=$G$1,$G$1&lt;=100%),G9,IF(AND(55%&lt;=$H$1,$H$1&lt;=100%),H9,IF(AND(55%&lt;=$I$1,$I$1&lt;=100%),I9,IF(AND(55%&lt;=$J$1,$J$1&lt;=100%),J9,IF(AND(55%&lt;=$K$1,$K$1&lt;=100%),K9,IF(AND(55%&lt;=$L$1,$L$1&lt;=100%),L9,IF(AND(55%&lt;=$M$1,$M$1&lt;=100%),M9,IF(AND(55%&lt;=$N$1,$N$1&lt;=100%),N9,F9)))))))))),VLOOKUP(D9,'MODELO DE 7o. GRADO'!$D$14:$E$40,2,FALSE)),F9)</f>
        <v>149.66999999999999</v>
      </c>
      <c r="F9" s="28">
        <f t="shared" si="12"/>
        <v>149.66999999999999</v>
      </c>
      <c r="G9" s="28" t="e">
        <f t="shared" si="13"/>
        <v>#VALUE!</v>
      </c>
      <c r="H9" s="28" t="e">
        <f t="shared" si="14"/>
        <v>#VALUE!</v>
      </c>
      <c r="I9" s="28" t="e">
        <f t="shared" si="15"/>
        <v>#VALUE!</v>
      </c>
      <c r="J9" s="28" t="e">
        <f t="shared" si="16"/>
        <v>#VALUE!</v>
      </c>
      <c r="K9" s="28" t="e">
        <f t="shared" si="17"/>
        <v>#VALUE!</v>
      </c>
      <c r="L9" s="28" t="e">
        <f t="shared" si="18"/>
        <v>#VALUE!</v>
      </c>
      <c r="M9" s="28" t="e">
        <f t="shared" si="19"/>
        <v>#VALUE!</v>
      </c>
      <c r="N9" s="28" t="e">
        <f t="shared" si="20"/>
        <v>#VALUE!</v>
      </c>
      <c r="O9" s="29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65">
      <c r="A10" s="24">
        <f t="shared" ref="A10:A40" si="29">A9-$E$1</f>
        <v>0</v>
      </c>
      <c r="C10" s="3">
        <f>$C$7+COUNT($D$8:D10)*$C$6</f>
        <v>1.07</v>
      </c>
      <c r="D10" s="26">
        <f t="shared" si="28"/>
        <v>4.07</v>
      </c>
      <c r="E10" s="60">
        <f>IFERROR(IFERROR(MEDIAN(IF(AND(55%&lt;=$F$1,$F$1&lt;=100%),F10,IF(AND(55%&lt;=$G$1,$G$1&lt;=100%),G10,IF(AND(55%&lt;=$H$1,$H$1&lt;=100%),H10,IF(AND(55%&lt;=$I$1,$I$1&lt;=100%),I10,IF(AND(55%&lt;=$J$1,$J$1&lt;=100%),J10,IF(AND(55%&lt;=$K$1,$K$1&lt;=100%),K10,IF(AND(55%&lt;=$L$1,$L$1&lt;=100%),L10,IF(AND(55%&lt;=$M$1,$M$1&lt;=100%),M10,IF(AND(55%&lt;=$N$1,$N$1&lt;=100%),N10,F10)))))))))),VLOOKUP(D10,'MODELO DE 7o. GRADO'!$D$14:$E$40,2,FALSE)),F10)</f>
        <v>149.66999999999999</v>
      </c>
      <c r="F10" s="28">
        <f t="shared" si="12"/>
        <v>149.66999999999999</v>
      </c>
      <c r="G10" s="28" t="e">
        <f t="shared" si="13"/>
        <v>#VALUE!</v>
      </c>
      <c r="H10" s="28" t="e">
        <f t="shared" si="14"/>
        <v>#VALUE!</v>
      </c>
      <c r="I10" s="28" t="e">
        <f t="shared" si="15"/>
        <v>#VALUE!</v>
      </c>
      <c r="J10" s="28" t="e">
        <f t="shared" si="16"/>
        <v>#VALUE!</v>
      </c>
      <c r="K10" s="28" t="e">
        <f t="shared" si="17"/>
        <v>#VALUE!</v>
      </c>
      <c r="L10" s="28" t="e">
        <f t="shared" si="18"/>
        <v>#VALUE!</v>
      </c>
      <c r="M10" s="28" t="e">
        <f t="shared" si="19"/>
        <v>#VALUE!</v>
      </c>
      <c r="N10" s="28" t="e">
        <f t="shared" si="20"/>
        <v>#VALUE!</v>
      </c>
      <c r="O10" s="29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65">
      <c r="A11" s="24">
        <f t="shared" si="29"/>
        <v>0</v>
      </c>
      <c r="C11" s="3">
        <f>$C$7+COUNT($D$8:D11)*$C$6</f>
        <v>1.07</v>
      </c>
      <c r="D11" s="26">
        <f t="shared" si="28"/>
        <v>5.07</v>
      </c>
      <c r="E11" s="60">
        <f>IFERROR(IFERROR(MEDIAN(IF(AND(55%&lt;=$F$1,$F$1&lt;=100%),F11,IF(AND(55%&lt;=$G$1,$G$1&lt;=100%),G11,IF(AND(55%&lt;=$H$1,$H$1&lt;=100%),H11,IF(AND(55%&lt;=$I$1,$I$1&lt;=100%),I11,IF(AND(55%&lt;=$J$1,$J$1&lt;=100%),J11,IF(AND(55%&lt;=$K$1,$K$1&lt;=100%),K11,IF(AND(55%&lt;=$L$1,$L$1&lt;=100%),L11,IF(AND(55%&lt;=$M$1,$M$1&lt;=100%),M11,IF(AND(55%&lt;=$N$1,$N$1&lt;=100%),N11,F11)))))))))),VLOOKUP(D11,'MODELO DE 7o. GRADO'!$D$14:$E$40,2,FALSE)),F11)</f>
        <v>149.66999999999999</v>
      </c>
      <c r="F11" s="28">
        <f t="shared" si="12"/>
        <v>149.66999999999999</v>
      </c>
      <c r="G11" s="28" t="e">
        <f t="shared" si="13"/>
        <v>#VALUE!</v>
      </c>
      <c r="H11" s="28" t="e">
        <f t="shared" si="14"/>
        <v>#VALUE!</v>
      </c>
      <c r="I11" s="28" t="e">
        <f t="shared" si="15"/>
        <v>#VALUE!</v>
      </c>
      <c r="J11" s="28" t="e">
        <f t="shared" si="16"/>
        <v>#VALUE!</v>
      </c>
      <c r="K11" s="28" t="e">
        <f t="shared" si="17"/>
        <v>#VALUE!</v>
      </c>
      <c r="L11" s="28" t="e">
        <f t="shared" si="18"/>
        <v>#VALUE!</v>
      </c>
      <c r="M11" s="28" t="e">
        <f t="shared" si="19"/>
        <v>#VALUE!</v>
      </c>
      <c r="N11" s="28" t="e">
        <f t="shared" si="20"/>
        <v>#VALUE!</v>
      </c>
      <c r="O11" s="29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65">
      <c r="A12" s="24">
        <f t="shared" si="29"/>
        <v>0</v>
      </c>
      <c r="C12" s="3">
        <f>$C$7+COUNT($D$8:D12)*$C$6</f>
        <v>1.07</v>
      </c>
      <c r="D12" s="26">
        <f t="shared" si="28"/>
        <v>6.07</v>
      </c>
      <c r="E12" s="60">
        <f>IFERROR(IFERROR(MEDIAN(IF(AND(55%&lt;=$F$1,$F$1&lt;=100%),F12,IF(AND(55%&lt;=$G$1,$G$1&lt;=100%),G12,IF(AND(55%&lt;=$H$1,$H$1&lt;=100%),H12,IF(AND(55%&lt;=$I$1,$I$1&lt;=100%),I12,IF(AND(55%&lt;=$J$1,$J$1&lt;=100%),J12,IF(AND(55%&lt;=$K$1,$K$1&lt;=100%),K12,IF(AND(55%&lt;=$L$1,$L$1&lt;=100%),L12,IF(AND(55%&lt;=$M$1,$M$1&lt;=100%),M12,IF(AND(55%&lt;=$N$1,$N$1&lt;=100%),N12,F12)))))))))),VLOOKUP(D12,'MODELO DE 7o. GRADO'!$D$14:$E$40,2,FALSE)),F12)</f>
        <v>149.66999999999999</v>
      </c>
      <c r="F12" s="28">
        <f t="shared" si="12"/>
        <v>149.66999999999999</v>
      </c>
      <c r="G12" s="28" t="e">
        <f t="shared" si="13"/>
        <v>#VALUE!</v>
      </c>
      <c r="H12" s="28" t="e">
        <f t="shared" si="14"/>
        <v>#VALUE!</v>
      </c>
      <c r="I12" s="28" t="e">
        <f t="shared" si="15"/>
        <v>#VALUE!</v>
      </c>
      <c r="J12" s="28" t="e">
        <f t="shared" si="16"/>
        <v>#VALUE!</v>
      </c>
      <c r="K12" s="28" t="e">
        <f t="shared" si="17"/>
        <v>#VALUE!</v>
      </c>
      <c r="L12" s="28" t="e">
        <f t="shared" si="18"/>
        <v>#VALUE!</v>
      </c>
      <c r="M12" s="28" t="e">
        <f t="shared" si="19"/>
        <v>#VALUE!</v>
      </c>
      <c r="N12" s="28" t="e">
        <f t="shared" si="20"/>
        <v>#VALUE!</v>
      </c>
      <c r="O12" s="29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65">
      <c r="A13" s="24">
        <f t="shared" si="29"/>
        <v>0</v>
      </c>
      <c r="C13" s="3">
        <f>$C$7+COUNT($D$8:D13)*$C$6</f>
        <v>1.07</v>
      </c>
      <c r="D13" s="26">
        <f t="shared" si="28"/>
        <v>7.07</v>
      </c>
      <c r="E13" s="60">
        <f>IFERROR(IFERROR(MEDIAN(IF(AND(55%&lt;=$F$1,$F$1&lt;=100%),F13,IF(AND(55%&lt;=$G$1,$G$1&lt;=100%),G13,IF(AND(55%&lt;=$H$1,$H$1&lt;=100%),H13,IF(AND(55%&lt;=$I$1,$I$1&lt;=100%),I13,IF(AND(55%&lt;=$J$1,$J$1&lt;=100%),J13,IF(AND(55%&lt;=$K$1,$K$1&lt;=100%),K13,IF(AND(55%&lt;=$L$1,$L$1&lt;=100%),L13,IF(AND(55%&lt;=$M$1,$M$1&lt;=100%),M13,IF(AND(55%&lt;=$N$1,$N$1&lt;=100%),N13,F13)))))))))),VLOOKUP(D13,'MODELO DE 7o. GRADO'!$D$14:$E$40,2,FALSE)),F13)</f>
        <v>149.66999999999999</v>
      </c>
      <c r="F13" s="28">
        <f t="shared" si="12"/>
        <v>149.66999999999999</v>
      </c>
      <c r="G13" s="28" t="e">
        <f t="shared" si="13"/>
        <v>#VALUE!</v>
      </c>
      <c r="H13" s="28" t="e">
        <f t="shared" si="14"/>
        <v>#VALUE!</v>
      </c>
      <c r="I13" s="28" t="e">
        <f t="shared" si="15"/>
        <v>#VALUE!</v>
      </c>
      <c r="J13" s="28" t="e">
        <f t="shared" si="16"/>
        <v>#VALUE!</v>
      </c>
      <c r="K13" s="28" t="e">
        <f t="shared" si="17"/>
        <v>#VALUE!</v>
      </c>
      <c r="L13" s="28" t="e">
        <f t="shared" si="18"/>
        <v>#VALUE!</v>
      </c>
      <c r="M13" s="28" t="e">
        <f t="shared" si="19"/>
        <v>#VALUE!</v>
      </c>
      <c r="N13" s="28" t="e">
        <f t="shared" si="20"/>
        <v>#VALUE!</v>
      </c>
      <c r="O13" s="29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65">
      <c r="A14" s="24">
        <f t="shared" si="29"/>
        <v>0</v>
      </c>
      <c r="C14" s="3">
        <f>$C$7+COUNT($D$8:D14)*$C$6</f>
        <v>1.07</v>
      </c>
      <c r="D14" s="26">
        <f t="shared" si="28"/>
        <v>8.07</v>
      </c>
      <c r="E14" s="60">
        <f>IFERROR(IFERROR(MEDIAN(IF(AND(55%&lt;=$F$1,$F$1&lt;=100%),F14,IF(AND(55%&lt;=$G$1,$G$1&lt;=100%),G14,IF(AND(55%&lt;=$H$1,$H$1&lt;=100%),H14,IF(AND(55%&lt;=$I$1,$I$1&lt;=100%),I14,IF(AND(55%&lt;=$J$1,$J$1&lt;=100%),J14,IF(AND(55%&lt;=$K$1,$K$1&lt;=100%),K14,IF(AND(55%&lt;=$L$1,$L$1&lt;=100%),L14,IF(AND(55%&lt;=$M$1,$M$1&lt;=100%),M14,IF(AND(55%&lt;=$N$1,$N$1&lt;=100%),N14,F14)))))))))),VLOOKUP(D14,'MODELO DE 7o. GRADO'!$D$14:$E$40,2,FALSE)),F14)</f>
        <v>149.66999999999999</v>
      </c>
      <c r="F14" s="28">
        <f t="shared" si="12"/>
        <v>149.66999999999999</v>
      </c>
      <c r="G14" s="28" t="e">
        <f t="shared" si="13"/>
        <v>#VALUE!</v>
      </c>
      <c r="H14" s="28" t="e">
        <f t="shared" si="14"/>
        <v>#VALUE!</v>
      </c>
      <c r="I14" s="28" t="e">
        <f t="shared" si="15"/>
        <v>#VALUE!</v>
      </c>
      <c r="J14" s="28" t="e">
        <f t="shared" si="16"/>
        <v>#VALUE!</v>
      </c>
      <c r="K14" s="28" t="e">
        <f t="shared" si="17"/>
        <v>#VALUE!</v>
      </c>
      <c r="L14" s="28" t="e">
        <f t="shared" si="18"/>
        <v>#VALUE!</v>
      </c>
      <c r="M14" s="28" t="e">
        <f t="shared" si="19"/>
        <v>#VALUE!</v>
      </c>
      <c r="N14" s="28" t="e">
        <f t="shared" si="20"/>
        <v>#VALUE!</v>
      </c>
      <c r="O14" s="29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4"/>
    </row>
    <row r="15" spans="1:265">
      <c r="A15" s="24">
        <f t="shared" si="29"/>
        <v>0</v>
      </c>
      <c r="C15" s="3">
        <f>$C$7+COUNT($D$8:D15)*$C$6</f>
        <v>1.07</v>
      </c>
      <c r="D15" s="26">
        <f t="shared" si="28"/>
        <v>9.07</v>
      </c>
      <c r="E15" s="60">
        <f>IFERROR(IFERROR(MEDIAN(IF(AND(55%&lt;=$F$1,$F$1&lt;=100%),F15,IF(AND(55%&lt;=$G$1,$G$1&lt;=100%),G15,IF(AND(55%&lt;=$H$1,$H$1&lt;=100%),H15,IF(AND(55%&lt;=$I$1,$I$1&lt;=100%),I15,IF(AND(55%&lt;=$J$1,$J$1&lt;=100%),J15,IF(AND(55%&lt;=$K$1,$K$1&lt;=100%),K15,IF(AND(55%&lt;=$L$1,$L$1&lt;=100%),L15,IF(AND(55%&lt;=$M$1,$M$1&lt;=100%),M15,IF(AND(55%&lt;=$N$1,$N$1&lt;=100%),N15,F15)))))))))),VLOOKUP(D15,'MODELO DE 7o. GRADO'!$D$14:$E$40,2,FALSE)),F15)</f>
        <v>149.66999999999999</v>
      </c>
      <c r="F15" s="28">
        <f t="shared" si="12"/>
        <v>149.66999999999999</v>
      </c>
      <c r="G15" s="28" t="e">
        <f t="shared" si="13"/>
        <v>#VALUE!</v>
      </c>
      <c r="H15" s="28" t="e">
        <f t="shared" si="14"/>
        <v>#VALUE!</v>
      </c>
      <c r="I15" s="28" t="e">
        <f t="shared" si="15"/>
        <v>#VALUE!</v>
      </c>
      <c r="J15" s="28" t="e">
        <f t="shared" si="16"/>
        <v>#VALUE!</v>
      </c>
      <c r="K15" s="28" t="e">
        <f t="shared" si="17"/>
        <v>#VALUE!</v>
      </c>
      <c r="L15" s="28" t="e">
        <f t="shared" si="18"/>
        <v>#VALUE!</v>
      </c>
      <c r="M15" s="28" t="e">
        <f t="shared" si="19"/>
        <v>#VALUE!</v>
      </c>
      <c r="N15" s="28" t="e">
        <f t="shared" si="20"/>
        <v>#VALUE!</v>
      </c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1:265">
      <c r="A16" s="24">
        <f t="shared" si="29"/>
        <v>0</v>
      </c>
      <c r="C16" s="3">
        <f>$C$7+COUNT($D$8:D16)*$C$6</f>
        <v>1.07</v>
      </c>
      <c r="D16" s="26">
        <f t="shared" si="28"/>
        <v>10.07</v>
      </c>
      <c r="E16" s="60">
        <f>IFERROR(IFERROR(MEDIAN(IF(AND(55%&lt;=$F$1,$F$1&lt;=100%),F16,IF(AND(55%&lt;=$G$1,$G$1&lt;=100%),G16,IF(AND(55%&lt;=$H$1,$H$1&lt;=100%),H16,IF(AND(55%&lt;=$I$1,$I$1&lt;=100%),I16,IF(AND(55%&lt;=$J$1,$J$1&lt;=100%),J16,IF(AND(55%&lt;=$K$1,$K$1&lt;=100%),K16,IF(AND(55%&lt;=$L$1,$L$1&lt;=100%),L16,IF(AND(55%&lt;=$M$1,$M$1&lt;=100%),M16,IF(AND(55%&lt;=$N$1,$N$1&lt;=100%),N16,F16)))))))))),VLOOKUP(D16,'MODELO DE 7o. GRADO'!$D$14:$E$40,2,FALSE)),F16)</f>
        <v>149.66999999999999</v>
      </c>
      <c r="F16" s="28">
        <f t="shared" si="12"/>
        <v>149.66999999999999</v>
      </c>
      <c r="G16" s="28" t="e">
        <f t="shared" si="13"/>
        <v>#VALUE!</v>
      </c>
      <c r="H16" s="28" t="e">
        <f t="shared" si="14"/>
        <v>#VALUE!</v>
      </c>
      <c r="I16" s="28" t="e">
        <f t="shared" si="15"/>
        <v>#VALUE!</v>
      </c>
      <c r="J16" s="28" t="e">
        <f t="shared" si="16"/>
        <v>#VALUE!</v>
      </c>
      <c r="K16" s="28" t="e">
        <f t="shared" si="17"/>
        <v>#VALUE!</v>
      </c>
      <c r="L16" s="28" t="e">
        <f t="shared" si="18"/>
        <v>#VALUE!</v>
      </c>
      <c r="M16" s="28" t="e">
        <f t="shared" si="19"/>
        <v>#VALUE!</v>
      </c>
      <c r="N16" s="28" t="e">
        <f t="shared" si="20"/>
        <v>#VALUE!</v>
      </c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>
      <c r="A17" s="24">
        <f t="shared" si="29"/>
        <v>0</v>
      </c>
      <c r="C17" s="3">
        <f>$C$7+COUNT($D$8:D17)*$C$6</f>
        <v>1.07</v>
      </c>
      <c r="D17" s="26">
        <f t="shared" si="28"/>
        <v>11.07</v>
      </c>
      <c r="E17" s="60">
        <f>IFERROR(IFERROR(MEDIAN(IF(AND(55%&lt;=$F$1,$F$1&lt;=100%),F17,IF(AND(55%&lt;=$G$1,$G$1&lt;=100%),G17,IF(AND(55%&lt;=$H$1,$H$1&lt;=100%),H17,IF(AND(55%&lt;=$I$1,$I$1&lt;=100%),I17,IF(AND(55%&lt;=$J$1,$J$1&lt;=100%),J17,IF(AND(55%&lt;=$K$1,$K$1&lt;=100%),K17,IF(AND(55%&lt;=$L$1,$L$1&lt;=100%),L17,IF(AND(55%&lt;=$M$1,$M$1&lt;=100%),M17,IF(AND(55%&lt;=$N$1,$N$1&lt;=100%),N17,F17)))))))))),VLOOKUP(D17,'MODELO DE 7o. GRADO'!$D$14:$E$40,2,FALSE)),F17)</f>
        <v>149.66999999999999</v>
      </c>
      <c r="F17" s="28">
        <f t="shared" si="12"/>
        <v>149.66999999999999</v>
      </c>
      <c r="G17" s="28" t="e">
        <f t="shared" si="13"/>
        <v>#VALUE!</v>
      </c>
      <c r="H17" s="28" t="e">
        <f t="shared" si="14"/>
        <v>#VALUE!</v>
      </c>
      <c r="I17" s="28" t="e">
        <f t="shared" si="15"/>
        <v>#VALUE!</v>
      </c>
      <c r="J17" s="28" t="e">
        <f t="shared" si="16"/>
        <v>#VALUE!</v>
      </c>
      <c r="K17" s="28" t="e">
        <f t="shared" si="17"/>
        <v>#VALUE!</v>
      </c>
      <c r="L17" s="28" t="e">
        <f t="shared" si="18"/>
        <v>#VALUE!</v>
      </c>
      <c r="M17" s="28" t="e">
        <f t="shared" si="19"/>
        <v>#VALUE!</v>
      </c>
      <c r="N17" s="28" t="e">
        <f t="shared" si="20"/>
        <v>#VALUE!</v>
      </c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1:29">
      <c r="A18" s="24">
        <f t="shared" si="29"/>
        <v>0</v>
      </c>
      <c r="C18" s="3">
        <f>$C$7+COUNT($D$8:D18)*$C$6</f>
        <v>1.07</v>
      </c>
      <c r="D18" s="26">
        <f t="shared" si="28"/>
        <v>12.07</v>
      </c>
      <c r="E18" s="60">
        <f>IFERROR(IFERROR(MEDIAN(IF(AND(55%&lt;=$F$1,$F$1&lt;=100%),F18,IF(AND(55%&lt;=$G$1,$G$1&lt;=100%),G18,IF(AND(55%&lt;=$H$1,$H$1&lt;=100%),H18,IF(AND(55%&lt;=$I$1,$I$1&lt;=100%),I18,IF(AND(55%&lt;=$J$1,$J$1&lt;=100%),J18,IF(AND(55%&lt;=$K$1,$K$1&lt;=100%),K18,IF(AND(55%&lt;=$L$1,$L$1&lt;=100%),L18,IF(AND(55%&lt;=$M$1,$M$1&lt;=100%),M18,IF(AND(55%&lt;=$N$1,$N$1&lt;=100%),N18,F18)))))))))),VLOOKUP(D18,'MODELO DE 7o. GRADO'!$D$14:$E$40,2,FALSE)),F18)</f>
        <v>149.66999999999999</v>
      </c>
      <c r="F18" s="28">
        <f t="shared" si="12"/>
        <v>149.66999999999999</v>
      </c>
      <c r="G18" s="28" t="e">
        <f t="shared" si="13"/>
        <v>#VALUE!</v>
      </c>
      <c r="H18" s="28" t="e">
        <f t="shared" si="14"/>
        <v>#VALUE!</v>
      </c>
      <c r="I18" s="28" t="e">
        <f t="shared" si="15"/>
        <v>#VALUE!</v>
      </c>
      <c r="J18" s="28" t="e">
        <f t="shared" si="16"/>
        <v>#VALUE!</v>
      </c>
      <c r="K18" s="28" t="e">
        <f t="shared" si="17"/>
        <v>#VALUE!</v>
      </c>
      <c r="L18" s="28" t="e">
        <f t="shared" si="18"/>
        <v>#VALUE!</v>
      </c>
      <c r="M18" s="28" t="e">
        <f t="shared" si="19"/>
        <v>#VALUE!</v>
      </c>
      <c r="N18" s="28" t="e">
        <f t="shared" si="20"/>
        <v>#VALUE!</v>
      </c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1:29">
      <c r="A19" s="24">
        <f t="shared" si="29"/>
        <v>0</v>
      </c>
      <c r="C19" s="3">
        <f>$C$7+COUNT($D$8:D19)*$C$6</f>
        <v>1.07</v>
      </c>
      <c r="D19" s="26">
        <f t="shared" si="28"/>
        <v>13.07</v>
      </c>
      <c r="E19" s="60">
        <f>IFERROR(IFERROR(MEDIAN(IF(AND(55%&lt;=$F$1,$F$1&lt;=100%),F19,IF(AND(55%&lt;=$G$1,$G$1&lt;=100%),G19,IF(AND(55%&lt;=$H$1,$H$1&lt;=100%),H19,IF(AND(55%&lt;=$I$1,$I$1&lt;=100%),I19,IF(AND(55%&lt;=$J$1,$J$1&lt;=100%),J19,IF(AND(55%&lt;=$K$1,$K$1&lt;=100%),K19,IF(AND(55%&lt;=$L$1,$L$1&lt;=100%),L19,IF(AND(55%&lt;=$M$1,$M$1&lt;=100%),M19,IF(AND(55%&lt;=$N$1,$N$1&lt;=100%),N19,F19)))))))))),VLOOKUP(D19,'MODELO DE 7o. GRADO'!$D$14:$E$40,2,FALSE)),F19)</f>
        <v>149.66999999999999</v>
      </c>
      <c r="F19" s="28">
        <f t="shared" si="12"/>
        <v>149.66999999999999</v>
      </c>
      <c r="G19" s="28" t="e">
        <f t="shared" si="13"/>
        <v>#VALUE!</v>
      </c>
      <c r="H19" s="28" t="e">
        <f t="shared" si="14"/>
        <v>#VALUE!</v>
      </c>
      <c r="I19" s="28" t="e">
        <f t="shared" si="15"/>
        <v>#VALUE!</v>
      </c>
      <c r="J19" s="28" t="e">
        <f t="shared" si="16"/>
        <v>#VALUE!</v>
      </c>
      <c r="K19" s="28" t="e">
        <f t="shared" si="17"/>
        <v>#VALUE!</v>
      </c>
      <c r="L19" s="28" t="e">
        <f t="shared" si="18"/>
        <v>#VALUE!</v>
      </c>
      <c r="M19" s="28" t="e">
        <f t="shared" si="19"/>
        <v>#VALUE!</v>
      </c>
      <c r="N19" s="28" t="e">
        <f t="shared" si="20"/>
        <v>#VALUE!</v>
      </c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1:29">
      <c r="A20" s="24">
        <f t="shared" si="29"/>
        <v>0</v>
      </c>
      <c r="C20" s="3">
        <f>$C$7+COUNT($D$8:D20)*$C$6</f>
        <v>1.07</v>
      </c>
      <c r="D20" s="26">
        <f t="shared" si="28"/>
        <v>14.07</v>
      </c>
      <c r="E20" s="60">
        <f>IFERROR(IFERROR(MEDIAN(IF(AND(55%&lt;=$F$1,$F$1&lt;=100%),F20,IF(AND(55%&lt;=$G$1,$G$1&lt;=100%),G20,IF(AND(55%&lt;=$H$1,$H$1&lt;=100%),H20,IF(AND(55%&lt;=$I$1,$I$1&lt;=100%),I20,IF(AND(55%&lt;=$J$1,$J$1&lt;=100%),J20,IF(AND(55%&lt;=$K$1,$K$1&lt;=100%),K20,IF(AND(55%&lt;=$L$1,$L$1&lt;=100%),L20,IF(AND(55%&lt;=$M$1,$M$1&lt;=100%),M20,IF(AND(55%&lt;=$N$1,$N$1&lt;=100%),N20,F20)))))))))),VLOOKUP(D20,'MODELO DE 7o. GRADO'!$D$14:$E$40,2,FALSE)),F20)</f>
        <v>149.66999999999999</v>
      </c>
      <c r="F20" s="28">
        <f t="shared" si="12"/>
        <v>149.66999999999999</v>
      </c>
      <c r="G20" s="28" t="e">
        <f t="shared" si="13"/>
        <v>#VALUE!</v>
      </c>
      <c r="H20" s="28" t="e">
        <f t="shared" si="14"/>
        <v>#VALUE!</v>
      </c>
      <c r="I20" s="28" t="e">
        <f t="shared" si="15"/>
        <v>#VALUE!</v>
      </c>
      <c r="J20" s="28" t="e">
        <f t="shared" si="16"/>
        <v>#VALUE!</v>
      </c>
      <c r="K20" s="28" t="e">
        <f t="shared" si="17"/>
        <v>#VALUE!</v>
      </c>
      <c r="L20" s="28" t="e">
        <f t="shared" si="18"/>
        <v>#VALUE!</v>
      </c>
      <c r="M20" s="28" t="e">
        <f t="shared" si="19"/>
        <v>#VALUE!</v>
      </c>
      <c r="N20" s="28" t="e">
        <f t="shared" si="20"/>
        <v>#VALUE!</v>
      </c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9">
      <c r="A21" s="24">
        <f t="shared" si="29"/>
        <v>0</v>
      </c>
      <c r="C21" s="3">
        <f>$C$7+COUNT($D$8:D21)*$C$6</f>
        <v>1.07</v>
      </c>
      <c r="D21" s="26">
        <f t="shared" si="28"/>
        <v>15.07</v>
      </c>
      <c r="E21" s="60">
        <f>IFERROR(IFERROR(MEDIAN(IF(AND(55%&lt;=$F$1,$F$1&lt;=100%),F21,IF(AND(55%&lt;=$G$1,$G$1&lt;=100%),G21,IF(AND(55%&lt;=$H$1,$H$1&lt;=100%),H21,IF(AND(55%&lt;=$I$1,$I$1&lt;=100%),I21,IF(AND(55%&lt;=$J$1,$J$1&lt;=100%),J21,IF(AND(55%&lt;=$K$1,$K$1&lt;=100%),K21,IF(AND(55%&lt;=$L$1,$L$1&lt;=100%),L21,IF(AND(55%&lt;=$M$1,$M$1&lt;=100%),M21,IF(AND(55%&lt;=$N$1,$N$1&lt;=100%),N21,F21)))))))))),VLOOKUP(D21,'MODELO DE 7o. GRADO'!$D$14:$E$40,2,FALSE)),F21)</f>
        <v>149.66999999999999</v>
      </c>
      <c r="F21" s="28">
        <f t="shared" si="12"/>
        <v>149.66999999999999</v>
      </c>
      <c r="G21" s="28" t="e">
        <f t="shared" si="13"/>
        <v>#VALUE!</v>
      </c>
      <c r="H21" s="28" t="e">
        <f t="shared" si="14"/>
        <v>#VALUE!</v>
      </c>
      <c r="I21" s="28" t="e">
        <f t="shared" si="15"/>
        <v>#VALUE!</v>
      </c>
      <c r="J21" s="28" t="e">
        <f t="shared" si="16"/>
        <v>#VALUE!</v>
      </c>
      <c r="K21" s="28" t="e">
        <f t="shared" si="17"/>
        <v>#VALUE!</v>
      </c>
      <c r="L21" s="28" t="e">
        <f t="shared" si="18"/>
        <v>#VALUE!</v>
      </c>
      <c r="M21" s="28" t="e">
        <f t="shared" si="19"/>
        <v>#VALUE!</v>
      </c>
      <c r="N21" s="28" t="e">
        <f t="shared" si="20"/>
        <v>#VALUE!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>
      <c r="A22" s="24">
        <f t="shared" si="29"/>
        <v>0</v>
      </c>
      <c r="C22" s="3">
        <f>$C$7+COUNT($D$8:D22)*$C$6</f>
        <v>1.07</v>
      </c>
      <c r="D22" s="26">
        <f t="shared" si="28"/>
        <v>16.07</v>
      </c>
      <c r="E22" s="60">
        <f>IFERROR(IFERROR(MEDIAN(IF(AND(55%&lt;=$F$1,$F$1&lt;=100%),F22,IF(AND(55%&lt;=$G$1,$G$1&lt;=100%),G22,IF(AND(55%&lt;=$H$1,$H$1&lt;=100%),H22,IF(AND(55%&lt;=$I$1,$I$1&lt;=100%),I22,IF(AND(55%&lt;=$J$1,$J$1&lt;=100%),J22,IF(AND(55%&lt;=$K$1,$K$1&lt;=100%),K22,IF(AND(55%&lt;=$L$1,$L$1&lt;=100%),L22,IF(AND(55%&lt;=$M$1,$M$1&lt;=100%),M22,IF(AND(55%&lt;=$N$1,$N$1&lt;=100%),N22,F22)))))))))),VLOOKUP(D22,'MODELO DE 7o. GRADO'!$D$14:$E$40,2,FALSE)),F22)</f>
        <v>149.66999999999999</v>
      </c>
      <c r="F22" s="28">
        <f t="shared" si="12"/>
        <v>149.66999999999999</v>
      </c>
      <c r="G22" s="28" t="e">
        <f t="shared" si="13"/>
        <v>#VALUE!</v>
      </c>
      <c r="H22" s="28" t="e">
        <f t="shared" si="14"/>
        <v>#VALUE!</v>
      </c>
      <c r="I22" s="28" t="e">
        <f t="shared" si="15"/>
        <v>#VALUE!</v>
      </c>
      <c r="J22" s="28" t="e">
        <f t="shared" si="16"/>
        <v>#VALUE!</v>
      </c>
      <c r="K22" s="28" t="e">
        <f t="shared" si="17"/>
        <v>#VALUE!</v>
      </c>
      <c r="L22" s="28" t="e">
        <f t="shared" si="18"/>
        <v>#VALUE!</v>
      </c>
      <c r="M22" s="28" t="e">
        <f t="shared" si="19"/>
        <v>#VALUE!</v>
      </c>
      <c r="N22" s="28" t="e">
        <f t="shared" si="20"/>
        <v>#VALUE!</v>
      </c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>
      <c r="A23" s="24">
        <f t="shared" si="29"/>
        <v>0</v>
      </c>
      <c r="C23" s="3">
        <f>$C$7+COUNT($D$8:D23)*$C$6</f>
        <v>1.07</v>
      </c>
      <c r="D23" s="26">
        <f t="shared" si="28"/>
        <v>17.07</v>
      </c>
      <c r="E23" s="60">
        <f>IFERROR(IFERROR(MEDIAN(IF(AND(55%&lt;=$F$1,$F$1&lt;=100%),F23,IF(AND(55%&lt;=$G$1,$G$1&lt;=100%),G23,IF(AND(55%&lt;=$H$1,$H$1&lt;=100%),H23,IF(AND(55%&lt;=$I$1,$I$1&lt;=100%),I23,IF(AND(55%&lt;=$J$1,$J$1&lt;=100%),J23,IF(AND(55%&lt;=$K$1,$K$1&lt;=100%),K23,IF(AND(55%&lt;=$L$1,$L$1&lt;=100%),L23,IF(AND(55%&lt;=$M$1,$M$1&lt;=100%),M23,IF(AND(55%&lt;=$N$1,$N$1&lt;=100%),N23,F23)))))))))),VLOOKUP(D23,'MODELO DE 7o. GRADO'!$D$14:$E$40,2,FALSE)),F23)</f>
        <v>149.66999999999999</v>
      </c>
      <c r="F23" s="28">
        <f t="shared" si="12"/>
        <v>149.66999999999999</v>
      </c>
      <c r="G23" s="28" t="e">
        <f t="shared" si="13"/>
        <v>#VALUE!</v>
      </c>
      <c r="H23" s="28" t="e">
        <f t="shared" si="14"/>
        <v>#VALUE!</v>
      </c>
      <c r="I23" s="28" t="e">
        <f t="shared" si="15"/>
        <v>#VALUE!</v>
      </c>
      <c r="J23" s="28" t="e">
        <f t="shared" si="16"/>
        <v>#VALUE!</v>
      </c>
      <c r="K23" s="28" t="e">
        <f t="shared" si="17"/>
        <v>#VALUE!</v>
      </c>
      <c r="L23" s="28" t="e">
        <f t="shared" si="18"/>
        <v>#VALUE!</v>
      </c>
      <c r="M23" s="28" t="e">
        <f t="shared" si="19"/>
        <v>#VALUE!</v>
      </c>
      <c r="N23" s="28" t="e">
        <f t="shared" si="20"/>
        <v>#VALUE!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1:29">
      <c r="A24" s="24">
        <f t="shared" si="29"/>
        <v>0</v>
      </c>
      <c r="C24" s="3">
        <f>$C$7+COUNT($D$8:D24)*$C$6</f>
        <v>1.07</v>
      </c>
      <c r="D24" s="26">
        <f t="shared" si="28"/>
        <v>18.07</v>
      </c>
      <c r="E24" s="60">
        <f>IFERROR(IFERROR(MEDIAN(IF(AND(55%&lt;=$F$1,$F$1&lt;=100%),F24,IF(AND(55%&lt;=$G$1,$G$1&lt;=100%),G24,IF(AND(55%&lt;=$H$1,$H$1&lt;=100%),H24,IF(AND(55%&lt;=$I$1,$I$1&lt;=100%),I24,IF(AND(55%&lt;=$J$1,$J$1&lt;=100%),J24,IF(AND(55%&lt;=$K$1,$K$1&lt;=100%),K24,IF(AND(55%&lt;=$L$1,$L$1&lt;=100%),L24,IF(AND(55%&lt;=$M$1,$M$1&lt;=100%),M24,IF(AND(55%&lt;=$N$1,$N$1&lt;=100%),N24,F24)))))))))),VLOOKUP(D24,'MODELO DE 7o. GRADO'!$D$14:$E$40,2,FALSE)),F24)</f>
        <v>149.66999999999999</v>
      </c>
      <c r="F24" s="28">
        <f t="shared" si="12"/>
        <v>149.66999999999999</v>
      </c>
      <c r="G24" s="28" t="e">
        <f t="shared" si="13"/>
        <v>#VALUE!</v>
      </c>
      <c r="H24" s="28" t="e">
        <f t="shared" si="14"/>
        <v>#VALUE!</v>
      </c>
      <c r="I24" s="28" t="e">
        <f t="shared" si="15"/>
        <v>#VALUE!</v>
      </c>
      <c r="J24" s="28" t="e">
        <f t="shared" si="16"/>
        <v>#VALUE!</v>
      </c>
      <c r="K24" s="28" t="e">
        <f t="shared" si="17"/>
        <v>#VALUE!</v>
      </c>
      <c r="L24" s="28" t="e">
        <f t="shared" si="18"/>
        <v>#VALUE!</v>
      </c>
      <c r="M24" s="28" t="e">
        <f t="shared" si="19"/>
        <v>#VALUE!</v>
      </c>
      <c r="N24" s="28" t="e">
        <f t="shared" si="20"/>
        <v>#VALUE!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1:29">
      <c r="A25" s="24">
        <f t="shared" si="29"/>
        <v>0</v>
      </c>
      <c r="C25" s="3">
        <f>$C$7+COUNT($D$8:D25)*$C$6</f>
        <v>1.07</v>
      </c>
      <c r="D25" s="26">
        <f t="shared" si="28"/>
        <v>19.07</v>
      </c>
      <c r="E25" s="60">
        <f>IFERROR(IFERROR(MEDIAN(IF(AND(55%&lt;=$F$1,$F$1&lt;=100%),F25,IF(AND(55%&lt;=$G$1,$G$1&lt;=100%),G25,IF(AND(55%&lt;=$H$1,$H$1&lt;=100%),H25,IF(AND(55%&lt;=$I$1,$I$1&lt;=100%),I25,IF(AND(55%&lt;=$J$1,$J$1&lt;=100%),J25,IF(AND(55%&lt;=$K$1,$K$1&lt;=100%),K25,IF(AND(55%&lt;=$L$1,$L$1&lt;=100%),L25,IF(AND(55%&lt;=$M$1,$M$1&lt;=100%),M25,IF(AND(55%&lt;=$N$1,$N$1&lt;=100%),N25,F25)))))))))),VLOOKUP(D25,'MODELO DE 7o. GRADO'!$D$14:$E$40,2,FALSE)),F25)</f>
        <v>149.66999999999999</v>
      </c>
      <c r="F25" s="28">
        <f t="shared" si="12"/>
        <v>149.66999999999999</v>
      </c>
      <c r="G25" s="28" t="e">
        <f t="shared" si="13"/>
        <v>#VALUE!</v>
      </c>
      <c r="H25" s="28" t="e">
        <f t="shared" si="14"/>
        <v>#VALUE!</v>
      </c>
      <c r="I25" s="28" t="e">
        <f t="shared" si="15"/>
        <v>#VALUE!</v>
      </c>
      <c r="J25" s="28" t="e">
        <f t="shared" si="16"/>
        <v>#VALUE!</v>
      </c>
      <c r="K25" s="28" t="e">
        <f t="shared" si="17"/>
        <v>#VALUE!</v>
      </c>
      <c r="L25" s="28" t="e">
        <f t="shared" si="18"/>
        <v>#VALUE!</v>
      </c>
      <c r="M25" s="28" t="e">
        <f t="shared" si="19"/>
        <v>#VALUE!</v>
      </c>
      <c r="N25" s="28" t="e">
        <f t="shared" si="20"/>
        <v>#VALUE!</v>
      </c>
    </row>
    <row r="26" spans="1:29">
      <c r="A26" s="24">
        <f t="shared" si="29"/>
        <v>0</v>
      </c>
      <c r="C26" s="3">
        <f>$C$7+COUNT($D$8:D26)*$C$6</f>
        <v>1.07</v>
      </c>
      <c r="D26" s="26">
        <f t="shared" si="28"/>
        <v>20.07</v>
      </c>
      <c r="E26" s="60">
        <f>IFERROR(IFERROR(MEDIAN(IF(AND(55%&lt;=$F$1,$F$1&lt;=100%),F26,IF(AND(55%&lt;=$G$1,$G$1&lt;=100%),G26,IF(AND(55%&lt;=$H$1,$H$1&lt;=100%),H26,IF(AND(55%&lt;=$I$1,$I$1&lt;=100%),I26,IF(AND(55%&lt;=$J$1,$J$1&lt;=100%),J26,IF(AND(55%&lt;=$K$1,$K$1&lt;=100%),K26,IF(AND(55%&lt;=$L$1,$L$1&lt;=100%),L26,IF(AND(55%&lt;=$M$1,$M$1&lt;=100%),M26,IF(AND(55%&lt;=$N$1,$N$1&lt;=100%),N26,F26)))))))))),VLOOKUP(D26,'MODELO DE 7o. GRADO'!$D$14:$E$40,2,FALSE)),F26)</f>
        <v>149.66999999999999</v>
      </c>
      <c r="F26" s="28">
        <f t="shared" si="12"/>
        <v>149.66999999999999</v>
      </c>
      <c r="G26" s="28" t="e">
        <f t="shared" si="13"/>
        <v>#VALUE!</v>
      </c>
      <c r="H26" s="28" t="e">
        <f t="shared" si="14"/>
        <v>#VALUE!</v>
      </c>
      <c r="I26" s="28" t="e">
        <f t="shared" si="15"/>
        <v>#VALUE!</v>
      </c>
      <c r="J26" s="28" t="e">
        <f t="shared" si="16"/>
        <v>#VALUE!</v>
      </c>
      <c r="K26" s="28" t="e">
        <f t="shared" si="17"/>
        <v>#VALUE!</v>
      </c>
      <c r="L26" s="28" t="e">
        <f t="shared" si="18"/>
        <v>#VALUE!</v>
      </c>
      <c r="M26" s="28" t="e">
        <f t="shared" si="19"/>
        <v>#VALUE!</v>
      </c>
      <c r="N26" s="28" t="e">
        <f t="shared" si="20"/>
        <v>#VALUE!</v>
      </c>
    </row>
    <row r="27" spans="1:29">
      <c r="A27" s="24">
        <f t="shared" si="29"/>
        <v>0</v>
      </c>
      <c r="C27" s="3">
        <f>$C$7+COUNT($D$8:D27)*$C$6</f>
        <v>1.07</v>
      </c>
      <c r="D27" s="26">
        <f t="shared" si="28"/>
        <v>21.07</v>
      </c>
      <c r="E27" s="60">
        <f>IFERROR(IFERROR(MEDIAN(IF(AND(55%&lt;=$F$1,$F$1&lt;=100%),F27,IF(AND(55%&lt;=$G$1,$G$1&lt;=100%),G27,IF(AND(55%&lt;=$H$1,$H$1&lt;=100%),H27,IF(AND(55%&lt;=$I$1,$I$1&lt;=100%),I27,IF(AND(55%&lt;=$J$1,$J$1&lt;=100%),J27,IF(AND(55%&lt;=$K$1,$K$1&lt;=100%),K27,IF(AND(55%&lt;=$L$1,$L$1&lt;=100%),L27,IF(AND(55%&lt;=$M$1,$M$1&lt;=100%),M27,IF(AND(55%&lt;=$N$1,$N$1&lt;=100%),N27,F27)))))))))),VLOOKUP(D27,'MODELO DE 7o. GRADO'!$D$14:$E$40,2,FALSE)),F27)</f>
        <v>149.66999999999999</v>
      </c>
      <c r="F27" s="28">
        <f t="shared" si="12"/>
        <v>149.66999999999999</v>
      </c>
      <c r="G27" s="28" t="e">
        <f t="shared" si="13"/>
        <v>#VALUE!</v>
      </c>
      <c r="H27" s="28" t="e">
        <f t="shared" si="14"/>
        <v>#VALUE!</v>
      </c>
      <c r="I27" s="28" t="e">
        <f t="shared" si="15"/>
        <v>#VALUE!</v>
      </c>
      <c r="J27" s="28" t="e">
        <f t="shared" si="16"/>
        <v>#VALUE!</v>
      </c>
      <c r="K27" s="28" t="e">
        <f t="shared" si="17"/>
        <v>#VALUE!</v>
      </c>
      <c r="L27" s="28" t="e">
        <f t="shared" si="18"/>
        <v>#VALUE!</v>
      </c>
      <c r="M27" s="28" t="e">
        <f t="shared" si="19"/>
        <v>#VALUE!</v>
      </c>
      <c r="N27" s="28" t="e">
        <f t="shared" si="20"/>
        <v>#VALUE!</v>
      </c>
    </row>
    <row r="28" spans="1:29">
      <c r="A28" s="24">
        <f t="shared" si="29"/>
        <v>0</v>
      </c>
      <c r="C28" s="3">
        <f>$C$7+COUNT($D$8:D28)*$C$6</f>
        <v>1.07</v>
      </c>
      <c r="D28" s="26">
        <f t="shared" si="28"/>
        <v>22.07</v>
      </c>
      <c r="E28" s="60">
        <f>IFERROR(IFERROR(MEDIAN(IF(AND(55%&lt;=$F$1,$F$1&lt;=100%),F28,IF(AND(55%&lt;=$G$1,$G$1&lt;=100%),G28,IF(AND(55%&lt;=$H$1,$H$1&lt;=100%),H28,IF(AND(55%&lt;=$I$1,$I$1&lt;=100%),I28,IF(AND(55%&lt;=$J$1,$J$1&lt;=100%),J28,IF(AND(55%&lt;=$K$1,$K$1&lt;=100%),K28,IF(AND(55%&lt;=$L$1,$L$1&lt;=100%),L28,IF(AND(55%&lt;=$M$1,$M$1&lt;=100%),M28,IF(AND(55%&lt;=$N$1,$N$1&lt;=100%),N28,F28)))))))))),VLOOKUP(D28,'MODELO DE 7o. GRADO'!$D$14:$E$40,2,FALSE)),F28)</f>
        <v>149.66999999999999</v>
      </c>
      <c r="F28" s="28">
        <f t="shared" si="12"/>
        <v>149.66999999999999</v>
      </c>
      <c r="G28" s="28" t="e">
        <f t="shared" si="13"/>
        <v>#VALUE!</v>
      </c>
      <c r="H28" s="28" t="e">
        <f t="shared" si="14"/>
        <v>#VALUE!</v>
      </c>
      <c r="I28" s="28" t="e">
        <f t="shared" si="15"/>
        <v>#VALUE!</v>
      </c>
      <c r="J28" s="28" t="e">
        <f t="shared" si="16"/>
        <v>#VALUE!</v>
      </c>
      <c r="K28" s="28" t="e">
        <f t="shared" si="17"/>
        <v>#VALUE!</v>
      </c>
      <c r="L28" s="28" t="e">
        <f t="shared" si="18"/>
        <v>#VALUE!</v>
      </c>
      <c r="M28" s="28" t="e">
        <f t="shared" si="19"/>
        <v>#VALUE!</v>
      </c>
      <c r="N28" s="28" t="e">
        <f t="shared" si="20"/>
        <v>#VALUE!</v>
      </c>
    </row>
    <row r="29" spans="1:29">
      <c r="A29" s="24">
        <f t="shared" si="29"/>
        <v>0</v>
      </c>
      <c r="C29" s="3">
        <f>$C$7+COUNT($D$8:D29)*$C$6</f>
        <v>1.07</v>
      </c>
      <c r="D29" s="26">
        <f t="shared" si="28"/>
        <v>23.07</v>
      </c>
      <c r="E29" s="60">
        <f>IFERROR(IFERROR(MEDIAN(IF(AND(55%&lt;=$F$1,$F$1&lt;=100%),F29,IF(AND(55%&lt;=$G$1,$G$1&lt;=100%),G29,IF(AND(55%&lt;=$H$1,$H$1&lt;=100%),H29,IF(AND(55%&lt;=$I$1,$I$1&lt;=100%),I29,IF(AND(55%&lt;=$J$1,$J$1&lt;=100%),J29,IF(AND(55%&lt;=$K$1,$K$1&lt;=100%),K29,IF(AND(55%&lt;=$L$1,$L$1&lt;=100%),L29,IF(AND(55%&lt;=$M$1,$M$1&lt;=100%),M29,IF(AND(55%&lt;=$N$1,$N$1&lt;=100%),N29,F29)))))))))),VLOOKUP(D29,'MODELO DE 7o. GRADO'!$D$14:$E$40,2,FALSE)),F29)</f>
        <v>149.66999999999999</v>
      </c>
      <c r="F29" s="28">
        <f t="shared" si="12"/>
        <v>149.66999999999999</v>
      </c>
      <c r="G29" s="28" t="e">
        <f t="shared" si="13"/>
        <v>#VALUE!</v>
      </c>
      <c r="H29" s="28" t="e">
        <f t="shared" si="14"/>
        <v>#VALUE!</v>
      </c>
      <c r="I29" s="28" t="e">
        <f t="shared" si="15"/>
        <v>#VALUE!</v>
      </c>
      <c r="J29" s="28" t="e">
        <f t="shared" si="16"/>
        <v>#VALUE!</v>
      </c>
      <c r="K29" s="28" t="e">
        <f t="shared" si="17"/>
        <v>#VALUE!</v>
      </c>
      <c r="L29" s="28" t="e">
        <f t="shared" si="18"/>
        <v>#VALUE!</v>
      </c>
      <c r="M29" s="28" t="e">
        <f t="shared" si="19"/>
        <v>#VALUE!</v>
      </c>
      <c r="N29" s="28" t="e">
        <f t="shared" si="20"/>
        <v>#VALUE!</v>
      </c>
    </row>
    <row r="30" spans="1:29">
      <c r="A30" s="24">
        <f t="shared" si="29"/>
        <v>0</v>
      </c>
      <c r="C30" s="3">
        <f>$C$7+COUNT($D$8:D30)*$C$6</f>
        <v>1.07</v>
      </c>
      <c r="D30" s="26">
        <f t="shared" si="28"/>
        <v>24.07</v>
      </c>
      <c r="E30" s="60">
        <f>IFERROR(IFERROR(MEDIAN(IF(AND(55%&lt;=$F$1,$F$1&lt;=100%),F30,IF(AND(55%&lt;=$G$1,$G$1&lt;=100%),G30,IF(AND(55%&lt;=$H$1,$H$1&lt;=100%),H30,IF(AND(55%&lt;=$I$1,$I$1&lt;=100%),I30,IF(AND(55%&lt;=$J$1,$J$1&lt;=100%),J30,IF(AND(55%&lt;=$K$1,$K$1&lt;=100%),K30,IF(AND(55%&lt;=$L$1,$L$1&lt;=100%),L30,IF(AND(55%&lt;=$M$1,$M$1&lt;=100%),M30,IF(AND(55%&lt;=$N$1,$N$1&lt;=100%),N30,F30)))))))))),VLOOKUP(D30,'MODELO DE 7o. GRADO'!$D$14:$E$40,2,FALSE)),F30)</f>
        <v>149.66999999999999</v>
      </c>
      <c r="F30" s="28">
        <f t="shared" si="12"/>
        <v>149.66999999999999</v>
      </c>
      <c r="G30" s="28" t="e">
        <f t="shared" si="13"/>
        <v>#VALUE!</v>
      </c>
      <c r="H30" s="28" t="e">
        <f t="shared" si="14"/>
        <v>#VALUE!</v>
      </c>
      <c r="I30" s="28" t="e">
        <f t="shared" si="15"/>
        <v>#VALUE!</v>
      </c>
      <c r="J30" s="28" t="e">
        <f t="shared" si="16"/>
        <v>#VALUE!</v>
      </c>
      <c r="K30" s="28" t="e">
        <f t="shared" si="17"/>
        <v>#VALUE!</v>
      </c>
      <c r="L30" s="28" t="e">
        <f t="shared" si="18"/>
        <v>#VALUE!</v>
      </c>
      <c r="M30" s="28" t="e">
        <f t="shared" si="19"/>
        <v>#VALUE!</v>
      </c>
      <c r="N30" s="28" t="e">
        <f t="shared" si="20"/>
        <v>#VALUE!</v>
      </c>
    </row>
    <row r="31" spans="1:29">
      <c r="A31" s="24">
        <f t="shared" si="29"/>
        <v>0</v>
      </c>
      <c r="C31" s="3">
        <f>$C$7+COUNT($D$8:D31)*$C$6</f>
        <v>1.07</v>
      </c>
      <c r="D31" s="26">
        <f t="shared" si="28"/>
        <v>25.07</v>
      </c>
      <c r="E31" s="60">
        <f>IFERROR(IFERROR(MEDIAN(IF(AND(55%&lt;=$F$1,$F$1&lt;=100%),F31,IF(AND(55%&lt;=$G$1,$G$1&lt;=100%),G31,IF(AND(55%&lt;=$H$1,$H$1&lt;=100%),H31,IF(AND(55%&lt;=$I$1,$I$1&lt;=100%),I31,IF(AND(55%&lt;=$J$1,$J$1&lt;=100%),J31,IF(AND(55%&lt;=$K$1,$K$1&lt;=100%),K31,IF(AND(55%&lt;=$L$1,$L$1&lt;=100%),L31,IF(AND(55%&lt;=$M$1,$M$1&lt;=100%),M31,IF(AND(55%&lt;=$N$1,$N$1&lt;=100%),N31,F31)))))))))),VLOOKUP(D31,'MODELO DE 7o. GRADO'!$D$14:$E$40,2,FALSE)),F31)</f>
        <v>149.66999999999999</v>
      </c>
      <c r="F31" s="28">
        <f t="shared" si="12"/>
        <v>149.66999999999999</v>
      </c>
      <c r="G31" s="28" t="e">
        <f t="shared" si="13"/>
        <v>#VALUE!</v>
      </c>
      <c r="H31" s="28" t="e">
        <f t="shared" si="14"/>
        <v>#VALUE!</v>
      </c>
      <c r="I31" s="28" t="e">
        <f t="shared" si="15"/>
        <v>#VALUE!</v>
      </c>
      <c r="J31" s="28" t="e">
        <f t="shared" si="16"/>
        <v>#VALUE!</v>
      </c>
      <c r="K31" s="28" t="e">
        <f t="shared" si="17"/>
        <v>#VALUE!</v>
      </c>
      <c r="L31" s="28" t="e">
        <f t="shared" si="18"/>
        <v>#VALUE!</v>
      </c>
      <c r="M31" s="28" t="e">
        <f t="shared" si="19"/>
        <v>#VALUE!</v>
      </c>
      <c r="N31" s="28" t="e">
        <f t="shared" si="20"/>
        <v>#VALUE!</v>
      </c>
    </row>
    <row r="32" spans="1:29">
      <c r="A32" s="24">
        <f t="shared" si="29"/>
        <v>0</v>
      </c>
      <c r="C32" s="3">
        <f>$C$7+COUNT($D$8:D32)*$C$6</f>
        <v>1.07</v>
      </c>
      <c r="D32" s="26">
        <f t="shared" si="28"/>
        <v>26.07</v>
      </c>
      <c r="E32" s="60">
        <f>IFERROR(IFERROR(MEDIAN(IF(AND(55%&lt;=$F$1,$F$1&lt;=100%),F32,IF(AND(55%&lt;=$G$1,$G$1&lt;=100%),G32,IF(AND(55%&lt;=$H$1,$H$1&lt;=100%),H32,IF(AND(55%&lt;=$I$1,$I$1&lt;=100%),I32,IF(AND(55%&lt;=$J$1,$J$1&lt;=100%),J32,IF(AND(55%&lt;=$K$1,$K$1&lt;=100%),K32,IF(AND(55%&lt;=$L$1,$L$1&lt;=100%),L32,IF(AND(55%&lt;=$M$1,$M$1&lt;=100%),M32,IF(AND(55%&lt;=$N$1,$N$1&lt;=100%),N32,F32)))))))))),VLOOKUP(D32,'MODELO DE 7o. GRADO'!$D$14:$E$40,2,FALSE)),F32)</f>
        <v>149.66999999999999</v>
      </c>
      <c r="F32" s="28">
        <f t="shared" si="12"/>
        <v>149.66999999999999</v>
      </c>
      <c r="G32" s="28" t="e">
        <f t="shared" si="13"/>
        <v>#VALUE!</v>
      </c>
      <c r="H32" s="28" t="e">
        <f t="shared" si="14"/>
        <v>#VALUE!</v>
      </c>
      <c r="I32" s="28" t="e">
        <f t="shared" si="15"/>
        <v>#VALUE!</v>
      </c>
      <c r="J32" s="28" t="e">
        <f t="shared" si="16"/>
        <v>#VALUE!</v>
      </c>
      <c r="K32" s="28" t="e">
        <f t="shared" si="17"/>
        <v>#VALUE!</v>
      </c>
      <c r="L32" s="28" t="e">
        <f t="shared" si="18"/>
        <v>#VALUE!</v>
      </c>
      <c r="M32" s="28" t="e">
        <f t="shared" si="19"/>
        <v>#VALUE!</v>
      </c>
      <c r="N32" s="28" t="e">
        <f t="shared" si="20"/>
        <v>#VALUE!</v>
      </c>
    </row>
    <row r="33" spans="1:200">
      <c r="A33" s="24">
        <f t="shared" si="29"/>
        <v>0</v>
      </c>
      <c r="C33" s="3">
        <f>$C$7+COUNT($D$8:D33)*$C$6</f>
        <v>1.07</v>
      </c>
      <c r="D33" s="26">
        <f t="shared" si="28"/>
        <v>27.07</v>
      </c>
      <c r="E33" s="60">
        <f>IFERROR(IFERROR(MEDIAN(IF(AND(55%&lt;=$F$1,$F$1&lt;=100%),F33,IF(AND(55%&lt;=$G$1,$G$1&lt;=100%),G33,IF(AND(55%&lt;=$H$1,$H$1&lt;=100%),H33,IF(AND(55%&lt;=$I$1,$I$1&lt;=100%),I33,IF(AND(55%&lt;=$J$1,$J$1&lt;=100%),J33,IF(AND(55%&lt;=$K$1,$K$1&lt;=100%),K33,IF(AND(55%&lt;=$L$1,$L$1&lt;=100%),L33,IF(AND(55%&lt;=$M$1,$M$1&lt;=100%),M33,IF(AND(55%&lt;=$N$1,$N$1&lt;=100%),N33,F33)))))))))),VLOOKUP(D33,'MODELO DE 7o. GRADO'!$D$14:$E$40,2,FALSE)),F33)</f>
        <v>149.66999999999999</v>
      </c>
      <c r="F33" s="28">
        <f t="shared" si="12"/>
        <v>149.66999999999999</v>
      </c>
      <c r="G33" s="28" t="e">
        <f t="shared" si="13"/>
        <v>#VALUE!</v>
      </c>
      <c r="H33" s="28" t="e">
        <f t="shared" si="14"/>
        <v>#VALUE!</v>
      </c>
      <c r="I33" s="28" t="e">
        <f t="shared" si="15"/>
        <v>#VALUE!</v>
      </c>
      <c r="J33" s="28" t="e">
        <f t="shared" si="16"/>
        <v>#VALUE!</v>
      </c>
      <c r="K33" s="28" t="e">
        <f t="shared" si="17"/>
        <v>#VALUE!</v>
      </c>
      <c r="L33" s="28" t="e">
        <f t="shared" si="18"/>
        <v>#VALUE!</v>
      </c>
      <c r="M33" s="28" t="e">
        <f t="shared" si="19"/>
        <v>#VALUE!</v>
      </c>
      <c r="N33" s="28" t="e">
        <f t="shared" si="20"/>
        <v>#VALUE!</v>
      </c>
    </row>
    <row r="34" spans="1:200">
      <c r="A34" s="24">
        <f t="shared" si="29"/>
        <v>0</v>
      </c>
      <c r="C34" s="3">
        <f>$C$7+COUNT($D$8:D34)*$C$6</f>
        <v>1.07</v>
      </c>
      <c r="D34" s="26">
        <f t="shared" si="28"/>
        <v>28.07</v>
      </c>
      <c r="E34" s="60">
        <f>IFERROR(IFERROR(MEDIAN(IF(AND(55%&lt;=$F$1,$F$1&lt;=100%),F34,IF(AND(55%&lt;=$G$1,$G$1&lt;=100%),G34,IF(AND(55%&lt;=$H$1,$H$1&lt;=100%),H34,IF(AND(55%&lt;=$I$1,$I$1&lt;=100%),I34,IF(AND(55%&lt;=$J$1,$J$1&lt;=100%),J34,IF(AND(55%&lt;=$K$1,$K$1&lt;=100%),K34,IF(AND(55%&lt;=$L$1,$L$1&lt;=100%),L34,IF(AND(55%&lt;=$M$1,$M$1&lt;=100%),M34,IF(AND(55%&lt;=$N$1,$N$1&lt;=100%),N34,F34)))))))))),VLOOKUP(D34,'MODELO DE 7o. GRADO'!$D$14:$E$40,2,FALSE)),F34)</f>
        <v>149.66999999999999</v>
      </c>
      <c r="F34" s="28">
        <f t="shared" si="12"/>
        <v>149.66999999999999</v>
      </c>
      <c r="G34" s="28" t="e">
        <f t="shared" si="13"/>
        <v>#VALUE!</v>
      </c>
      <c r="H34" s="28" t="e">
        <f t="shared" si="14"/>
        <v>#VALUE!</v>
      </c>
      <c r="I34" s="28" t="e">
        <f t="shared" si="15"/>
        <v>#VALUE!</v>
      </c>
      <c r="J34" s="28" t="e">
        <f t="shared" si="16"/>
        <v>#VALUE!</v>
      </c>
      <c r="K34" s="28" t="e">
        <f t="shared" si="17"/>
        <v>#VALUE!</v>
      </c>
      <c r="L34" s="28" t="e">
        <f t="shared" si="18"/>
        <v>#VALUE!</v>
      </c>
      <c r="M34" s="28" t="e">
        <f t="shared" si="19"/>
        <v>#VALUE!</v>
      </c>
      <c r="N34" s="28" t="e">
        <f t="shared" si="20"/>
        <v>#VALUE!</v>
      </c>
    </row>
    <row r="35" spans="1:200">
      <c r="A35" s="24">
        <f t="shared" si="29"/>
        <v>0</v>
      </c>
      <c r="C35" s="3">
        <f>$C$7+COUNT($D$8:D35)*$C$6</f>
        <v>1.07</v>
      </c>
      <c r="D35" s="26">
        <f t="shared" si="28"/>
        <v>29.07</v>
      </c>
      <c r="E35" s="60">
        <f>IFERROR(IFERROR(MEDIAN(IF(AND(55%&lt;=$F$1,$F$1&lt;=100%),F35,IF(AND(55%&lt;=$G$1,$G$1&lt;=100%),G35,IF(AND(55%&lt;=$H$1,$H$1&lt;=100%),H35,IF(AND(55%&lt;=$I$1,$I$1&lt;=100%),I35,IF(AND(55%&lt;=$J$1,$J$1&lt;=100%),J35,IF(AND(55%&lt;=$K$1,$K$1&lt;=100%),K35,IF(AND(55%&lt;=$L$1,$L$1&lt;=100%),L35,IF(AND(55%&lt;=$M$1,$M$1&lt;=100%),M35,IF(AND(55%&lt;=$N$1,$N$1&lt;=100%),N35,F35)))))))))),VLOOKUP(D35,'MODELO DE 7o. GRADO'!$D$14:$E$40,2,FALSE)),F35)</f>
        <v>149.66999999999999</v>
      </c>
      <c r="F35" s="28">
        <f t="shared" si="12"/>
        <v>149.66999999999999</v>
      </c>
      <c r="G35" s="28" t="e">
        <f t="shared" si="13"/>
        <v>#VALUE!</v>
      </c>
      <c r="H35" s="28" t="e">
        <f t="shared" si="14"/>
        <v>#VALUE!</v>
      </c>
      <c r="I35" s="28" t="e">
        <f t="shared" si="15"/>
        <v>#VALUE!</v>
      </c>
      <c r="J35" s="28" t="e">
        <f t="shared" si="16"/>
        <v>#VALUE!</v>
      </c>
      <c r="K35" s="28" t="e">
        <f t="shared" si="17"/>
        <v>#VALUE!</v>
      </c>
      <c r="L35" s="28" t="e">
        <f t="shared" si="18"/>
        <v>#VALUE!</v>
      </c>
      <c r="M35" s="28" t="e">
        <f t="shared" si="19"/>
        <v>#VALUE!</v>
      </c>
      <c r="N35" s="28" t="e">
        <f t="shared" si="20"/>
        <v>#VALUE!</v>
      </c>
    </row>
    <row r="36" spans="1:200">
      <c r="A36" s="24">
        <f t="shared" si="29"/>
        <v>0</v>
      </c>
      <c r="C36" s="3">
        <f>$C$7+COUNT($D$8:D36)*$C$6</f>
        <v>1.07</v>
      </c>
      <c r="D36" s="26">
        <f t="shared" si="28"/>
        <v>30.07</v>
      </c>
      <c r="E36" s="60">
        <f>IFERROR(IFERROR(MEDIAN(IF(AND(55%&lt;=$F$1,$F$1&lt;=100%),F36,IF(AND(55%&lt;=$G$1,$G$1&lt;=100%),G36,IF(AND(55%&lt;=$H$1,$H$1&lt;=100%),H36,IF(AND(55%&lt;=$I$1,$I$1&lt;=100%),I36,IF(AND(55%&lt;=$J$1,$J$1&lt;=100%),J36,IF(AND(55%&lt;=$K$1,$K$1&lt;=100%),K36,IF(AND(55%&lt;=$L$1,$L$1&lt;=100%),L36,IF(AND(55%&lt;=$M$1,$M$1&lt;=100%),M36,IF(AND(55%&lt;=$N$1,$N$1&lt;=100%),N36,F36)))))))))),VLOOKUP(D36,'MODELO DE 7o. GRADO'!$D$14:$E$40,2,FALSE)),F36)</f>
        <v>149.66999999999999</v>
      </c>
      <c r="F36" s="28">
        <f t="shared" si="12"/>
        <v>149.66999999999999</v>
      </c>
      <c r="G36" s="28" t="e">
        <f t="shared" si="13"/>
        <v>#VALUE!</v>
      </c>
      <c r="H36" s="28" t="e">
        <f t="shared" si="14"/>
        <v>#VALUE!</v>
      </c>
      <c r="I36" s="28" t="e">
        <f t="shared" si="15"/>
        <v>#VALUE!</v>
      </c>
      <c r="J36" s="28" t="e">
        <f t="shared" si="16"/>
        <v>#VALUE!</v>
      </c>
      <c r="K36" s="28" t="e">
        <f t="shared" si="17"/>
        <v>#VALUE!</v>
      </c>
      <c r="L36" s="28" t="e">
        <f t="shared" si="18"/>
        <v>#VALUE!</v>
      </c>
      <c r="M36" s="28" t="e">
        <f t="shared" si="19"/>
        <v>#VALUE!</v>
      </c>
      <c r="N36" s="28" t="e">
        <f t="shared" si="20"/>
        <v>#VALUE!</v>
      </c>
    </row>
    <row r="37" spans="1:200">
      <c r="A37" s="24">
        <f t="shared" si="29"/>
        <v>0</v>
      </c>
      <c r="C37" s="3">
        <f>$C$7+COUNT($D$8:D37)*$C$6</f>
        <v>1.07</v>
      </c>
      <c r="D37" s="26">
        <f t="shared" si="28"/>
        <v>31.07</v>
      </c>
      <c r="E37" s="60">
        <f>IFERROR(IFERROR(MEDIAN(IF(AND(55%&lt;=$F$1,$F$1&lt;=100%),F37,IF(AND(55%&lt;=$G$1,$G$1&lt;=100%),G37,IF(AND(55%&lt;=$H$1,$H$1&lt;=100%),H37,IF(AND(55%&lt;=$I$1,$I$1&lt;=100%),I37,IF(AND(55%&lt;=$J$1,$J$1&lt;=100%),J37,IF(AND(55%&lt;=$K$1,$K$1&lt;=100%),K37,IF(AND(55%&lt;=$L$1,$L$1&lt;=100%),L37,IF(AND(55%&lt;=$M$1,$M$1&lt;=100%),M37,IF(AND(55%&lt;=$N$1,$N$1&lt;=100%),N37,F37)))))))))),VLOOKUP(D37,'MODELO DE 7o. GRADO'!$D$14:$E$40,2,FALSE)),F37)</f>
        <v>149.66999999999999</v>
      </c>
      <c r="F37" s="28">
        <f t="shared" si="12"/>
        <v>149.66999999999999</v>
      </c>
      <c r="G37" s="28" t="e">
        <f t="shared" si="13"/>
        <v>#VALUE!</v>
      </c>
      <c r="H37" s="28" t="e">
        <f t="shared" si="14"/>
        <v>#VALUE!</v>
      </c>
      <c r="I37" s="28" t="e">
        <f t="shared" si="15"/>
        <v>#VALUE!</v>
      </c>
      <c r="J37" s="28" t="e">
        <f t="shared" si="16"/>
        <v>#VALUE!</v>
      </c>
      <c r="K37" s="28" t="e">
        <f t="shared" si="17"/>
        <v>#VALUE!</v>
      </c>
      <c r="L37" s="28" t="e">
        <f t="shared" si="18"/>
        <v>#VALUE!</v>
      </c>
      <c r="M37" s="28" t="e">
        <f t="shared" si="19"/>
        <v>#VALUE!</v>
      </c>
      <c r="N37" s="28" t="e">
        <f t="shared" si="20"/>
        <v>#VALUE!</v>
      </c>
    </row>
    <row r="38" spans="1:200">
      <c r="A38" s="24">
        <f t="shared" si="29"/>
        <v>0</v>
      </c>
      <c r="C38" s="3">
        <f>$C$7+COUNT($D$8:D38)*$C$6</f>
        <v>1.07</v>
      </c>
      <c r="D38" s="26">
        <f t="shared" si="28"/>
        <v>32.07</v>
      </c>
      <c r="E38" s="60">
        <f>IFERROR(IFERROR(MEDIAN(IF(AND(55%&lt;=$F$1,$F$1&lt;=100%),F38,IF(AND(55%&lt;=$G$1,$G$1&lt;=100%),G38,IF(AND(55%&lt;=$H$1,$H$1&lt;=100%),H38,IF(AND(55%&lt;=$I$1,$I$1&lt;=100%),I38,IF(AND(55%&lt;=$J$1,$J$1&lt;=100%),J38,IF(AND(55%&lt;=$K$1,$K$1&lt;=100%),K38,IF(AND(55%&lt;=$L$1,$L$1&lt;=100%),L38,IF(AND(55%&lt;=$M$1,$M$1&lt;=100%),M38,IF(AND(55%&lt;=$N$1,$N$1&lt;=100%),N38,F38)))))))))),VLOOKUP(D38,'MODELO DE 7o. GRADO'!$D$14:$E$40,2,FALSE)),F38)</f>
        <v>149.66999999999999</v>
      </c>
      <c r="F38" s="28">
        <f t="shared" si="12"/>
        <v>149.66999999999999</v>
      </c>
      <c r="G38" s="28" t="e">
        <f t="shared" si="13"/>
        <v>#VALUE!</v>
      </c>
      <c r="H38" s="28" t="e">
        <f t="shared" si="14"/>
        <v>#VALUE!</v>
      </c>
      <c r="I38" s="28" t="e">
        <f t="shared" si="15"/>
        <v>#VALUE!</v>
      </c>
      <c r="J38" s="28" t="e">
        <f t="shared" si="16"/>
        <v>#VALUE!</v>
      </c>
      <c r="K38" s="28" t="e">
        <f t="shared" si="17"/>
        <v>#VALUE!</v>
      </c>
      <c r="L38" s="28" t="e">
        <f t="shared" si="18"/>
        <v>#VALUE!</v>
      </c>
      <c r="M38" s="28" t="e">
        <f t="shared" si="19"/>
        <v>#VALUE!</v>
      </c>
      <c r="N38" s="28" t="e">
        <f t="shared" si="20"/>
        <v>#VALUE!</v>
      </c>
    </row>
    <row r="39" spans="1:200">
      <c r="A39" s="24">
        <f t="shared" si="29"/>
        <v>0</v>
      </c>
      <c r="C39" s="3">
        <f>$C$7+COUNT($D$8:D39)*$C$6</f>
        <v>1.07</v>
      </c>
      <c r="D39" s="26">
        <f t="shared" si="28"/>
        <v>33.07</v>
      </c>
      <c r="E39" s="60">
        <f>IFERROR(IFERROR(MEDIAN(IF(AND(55%&lt;=$F$1,$F$1&lt;=100%),F39,IF(AND(55%&lt;=$G$1,$G$1&lt;=100%),G39,IF(AND(55%&lt;=$H$1,$H$1&lt;=100%),H39,IF(AND(55%&lt;=$I$1,$I$1&lt;=100%),I39,IF(AND(55%&lt;=$J$1,$J$1&lt;=100%),J39,IF(AND(55%&lt;=$K$1,$K$1&lt;=100%),K39,IF(AND(55%&lt;=$L$1,$L$1&lt;=100%),L39,IF(AND(55%&lt;=$M$1,$M$1&lt;=100%),M39,IF(AND(55%&lt;=$N$1,$N$1&lt;=100%),N39,F39)))))))))),VLOOKUP(D39,'MODELO DE 7o. GRADO'!$D$14:$E$40,2,FALSE)),F39)</f>
        <v>149.66999999999999</v>
      </c>
      <c r="F39" s="28">
        <f t="shared" si="12"/>
        <v>149.66999999999999</v>
      </c>
      <c r="G39" s="28" t="e">
        <f t="shared" si="13"/>
        <v>#VALUE!</v>
      </c>
      <c r="H39" s="28" t="e">
        <f t="shared" si="14"/>
        <v>#VALUE!</v>
      </c>
      <c r="I39" s="28" t="e">
        <f t="shared" si="15"/>
        <v>#VALUE!</v>
      </c>
      <c r="J39" s="28" t="e">
        <f t="shared" si="16"/>
        <v>#VALUE!</v>
      </c>
      <c r="K39" s="28" t="e">
        <f t="shared" si="17"/>
        <v>#VALUE!</v>
      </c>
      <c r="L39" s="28" t="e">
        <f t="shared" si="18"/>
        <v>#VALUE!</v>
      </c>
      <c r="M39" s="28" t="e">
        <f t="shared" si="19"/>
        <v>#VALUE!</v>
      </c>
      <c r="N39" s="28" t="e">
        <f t="shared" si="20"/>
        <v>#VALUE!</v>
      </c>
    </row>
    <row r="40" spans="1:200">
      <c r="A40" s="24">
        <f t="shared" si="29"/>
        <v>0</v>
      </c>
      <c r="C40" s="3">
        <f>$C$7+COUNT($D$8:D40)*$C$6</f>
        <v>1.07</v>
      </c>
      <c r="D40" s="26">
        <f t="shared" si="28"/>
        <v>34.07</v>
      </c>
      <c r="E40" s="60">
        <f>IFERROR(IFERROR(MEDIAN(IF(AND(55%&lt;=$F$1,$F$1&lt;=100%),F40,IF(AND(55%&lt;=$G$1,$G$1&lt;=100%),G40,IF(AND(55%&lt;=$H$1,$H$1&lt;=100%),H40,IF(AND(55%&lt;=$I$1,$I$1&lt;=100%),I40,IF(AND(55%&lt;=$J$1,$J$1&lt;=100%),J40,IF(AND(55%&lt;=$K$1,$K$1&lt;=100%),K40,IF(AND(55%&lt;=$L$1,$L$1&lt;=100%),L40,IF(AND(55%&lt;=$M$1,$M$1&lt;=100%),M40,IF(AND(55%&lt;=$N$1,$N$1&lt;=100%),N40,F40)))))))))),VLOOKUP(D40,'MODELO DE 7o. GRADO'!$D$14:$E$40,2,FALSE)),F40)</f>
        <v>149.66999999999999</v>
      </c>
      <c r="F40" s="28">
        <f t="shared" si="12"/>
        <v>149.66999999999999</v>
      </c>
      <c r="G40" s="28" t="e">
        <f t="shared" si="13"/>
        <v>#VALUE!</v>
      </c>
      <c r="H40" s="28" t="e">
        <f t="shared" si="14"/>
        <v>#VALUE!</v>
      </c>
      <c r="I40" s="28" t="e">
        <f t="shared" si="15"/>
        <v>#VALUE!</v>
      </c>
      <c r="J40" s="28" t="e">
        <f t="shared" si="16"/>
        <v>#VALUE!</v>
      </c>
      <c r="K40" s="28" t="e">
        <f t="shared" si="17"/>
        <v>#VALUE!</v>
      </c>
      <c r="L40" s="28" t="e">
        <f t="shared" si="18"/>
        <v>#VALUE!</v>
      </c>
      <c r="M40" s="28" t="e">
        <f t="shared" si="19"/>
        <v>#VALUE!</v>
      </c>
      <c r="N40" s="28" t="e">
        <f t="shared" si="20"/>
        <v>#VALUE!</v>
      </c>
      <c r="FN40" s="6"/>
      <c r="FQ40" s="31" t="s">
        <v>24</v>
      </c>
      <c r="FW40" s="31" t="s">
        <v>25</v>
      </c>
      <c r="FZ40" s="31" t="s">
        <v>26</v>
      </c>
      <c r="GC40" s="31" t="s">
        <v>27</v>
      </c>
      <c r="GF40" s="31" t="s">
        <v>28</v>
      </c>
      <c r="GI40" s="31" t="s">
        <v>29</v>
      </c>
      <c r="GL40" s="31" t="s">
        <v>30</v>
      </c>
      <c r="GO40" s="31" t="s">
        <v>31</v>
      </c>
      <c r="GR40" s="31" t="s">
        <v>32</v>
      </c>
    </row>
    <row r="42" spans="1:200">
      <c r="FP42" s="6"/>
      <c r="FQ42" s="3">
        <f>EX4/BC4</f>
        <v>-3.7383177570093467</v>
      </c>
      <c r="FY42" s="6"/>
      <c r="FZ42" s="3" t="e">
        <f>DZ4/BA4</f>
        <v>#VALUE!</v>
      </c>
      <c r="GB42" s="6"/>
      <c r="GC42" s="3" t="e">
        <f>DN4/AZ4</f>
        <v>#VALUE!</v>
      </c>
      <c r="GE42" s="6"/>
      <c r="GF42" s="3" t="e">
        <f>DB4/AY4</f>
        <v>#VALUE!</v>
      </c>
      <c r="GI42" s="3" t="e">
        <f>CP4/AX4</f>
        <v>#VALUE!</v>
      </c>
      <c r="GL42" s="3" t="e">
        <f>CD4/AW4</f>
        <v>#VALUE!</v>
      </c>
      <c r="GN42" s="6"/>
      <c r="GO42" s="3" t="e">
        <f>BR4/AV4</f>
        <v>#VALUE!</v>
      </c>
      <c r="GQ42" s="6"/>
      <c r="GR42" s="3" t="e">
        <f>BF4/AU4</f>
        <v>#VALUE!</v>
      </c>
    </row>
    <row r="43" spans="1:200">
      <c r="FS43" s="6"/>
      <c r="GB43" s="6"/>
      <c r="GC43" s="3" t="e">
        <f>DY4/AZ4</f>
        <v>#VALUE!</v>
      </c>
      <c r="GF43" s="3" t="e">
        <f>DM4/AY4</f>
        <v>#VALUE!</v>
      </c>
      <c r="GI43" s="3" t="e">
        <f>DA4/AX4</f>
        <v>#VALUE!</v>
      </c>
      <c r="GL43" s="3" t="e">
        <f>CO4/AW4</f>
        <v>#VALUE!</v>
      </c>
      <c r="GO43" s="3" t="e">
        <f>CC4/AV4</f>
        <v>#VALUE!</v>
      </c>
      <c r="GR43" s="3" t="e">
        <f>BQ4/AU4</f>
        <v>#VALUE!</v>
      </c>
    </row>
    <row r="44" spans="1:200">
      <c r="FW44" s="3" t="e">
        <f>EL4/BB4</f>
        <v>#VALUE!</v>
      </c>
      <c r="FY44" s="6"/>
      <c r="FZ44" s="3" t="e">
        <f>EK4/BA4</f>
        <v>#VALUE!</v>
      </c>
      <c r="GB44" s="6"/>
      <c r="GC44" s="3" t="e">
        <f>EJ4/AZ4</f>
        <v>#VALUE!</v>
      </c>
      <c r="GF44" s="3" t="e">
        <f>DX4/AY4</f>
        <v>#VALUE!</v>
      </c>
      <c r="GI44" s="3" t="e">
        <f>DL4/AX4</f>
        <v>#VALUE!</v>
      </c>
      <c r="GL44" s="3" t="e">
        <f>CZ4/AW4</f>
        <v>#VALUE!</v>
      </c>
      <c r="GO44" s="3" t="e">
        <f>CN4/AV4</f>
        <v>#VALUE!</v>
      </c>
      <c r="GR44" s="3" t="e">
        <f>CB4/AU4</f>
        <v>#VALUE!</v>
      </c>
    </row>
    <row r="45" spans="1:200">
      <c r="GB45" s="6"/>
      <c r="GC45" s="3" t="e">
        <f>EU4/AZ4</f>
        <v>#VALUE!</v>
      </c>
      <c r="GF45" s="3" t="e">
        <f>EI4/AY4</f>
        <v>#VALUE!</v>
      </c>
      <c r="GI45" s="3" t="e">
        <f>DW4/AX4</f>
        <v>#VALUE!</v>
      </c>
      <c r="GL45" s="3" t="e">
        <f>DK4/AW4</f>
        <v>#VALUE!</v>
      </c>
      <c r="GO45" s="3" t="e">
        <f>CY4/AV4</f>
        <v>#VALUE!</v>
      </c>
      <c r="GR45" s="3" t="e">
        <f>CM4/AU4</f>
        <v>#VALUE!</v>
      </c>
    </row>
    <row r="46" spans="1:200">
      <c r="FY46" s="6"/>
      <c r="FZ46" s="3" t="e">
        <f>EV4/BA4</f>
        <v>#VALUE!</v>
      </c>
      <c r="GB46" s="6"/>
      <c r="GC46" s="3" t="e">
        <f>FF4/AZ4</f>
        <v>#VALUE!</v>
      </c>
      <c r="GF46" s="3" t="e">
        <f>ET4/AY4</f>
        <v>#VALUE!</v>
      </c>
      <c r="GI46" s="3" t="e">
        <f>EH4/AX4</f>
        <v>#VALUE!</v>
      </c>
      <c r="GL46" s="3" t="e">
        <f>DV4/AW4</f>
        <v>#VALUE!</v>
      </c>
      <c r="GO46" s="3" t="e">
        <f>DJ4/AV4</f>
        <v>#VALUE!</v>
      </c>
      <c r="GR46" s="3" t="e">
        <f>CX4/AU4</f>
        <v>#VALUE!</v>
      </c>
    </row>
    <row r="47" spans="1:200">
      <c r="FN47" s="6"/>
      <c r="GF47" s="3" t="e">
        <f>FE4/AY4</f>
        <v>#VALUE!</v>
      </c>
      <c r="GI47" s="3" t="e">
        <f>ES4/AX4</f>
        <v>#VALUE!</v>
      </c>
      <c r="GL47" s="3" t="e">
        <f>EG4/AW4</f>
        <v>#VALUE!</v>
      </c>
      <c r="GO47" s="3" t="e">
        <f>DU4/AV4</f>
        <v>#VALUE!</v>
      </c>
      <c r="GR47" s="3" t="e">
        <f>DI4/AU4</f>
        <v>#VALUE!</v>
      </c>
    </row>
    <row r="48" spans="1:200">
      <c r="FQ48" s="3">
        <f>FI4/BC4</f>
        <v>153.66999999999999</v>
      </c>
      <c r="FY48" s="6"/>
      <c r="FZ48" s="3" t="e">
        <f>FG4/BA4</f>
        <v>#VALUE!</v>
      </c>
      <c r="GI48" s="3" t="e">
        <f>FD4/AX4</f>
        <v>#VALUE!</v>
      </c>
      <c r="GL48" s="3" t="e">
        <f>ER4/AW4</f>
        <v>#VALUE!</v>
      </c>
      <c r="GO48" s="3" t="e">
        <f>EF4/AV4</f>
        <v>#VALUE!</v>
      </c>
      <c r="GR48" s="3" t="e">
        <f>DT4/AU4</f>
        <v>#VALUE!</v>
      </c>
    </row>
    <row r="49" spans="175:200">
      <c r="GL49" s="3" t="e">
        <f>FC4/AW4</f>
        <v>#VALUE!</v>
      </c>
      <c r="GO49" s="3" t="e">
        <f>EQ4/AV4</f>
        <v>#VALUE!</v>
      </c>
      <c r="GR49" s="3" t="e">
        <f>EE4/AU4</f>
        <v>#VALUE!</v>
      </c>
    </row>
    <row r="50" spans="175:200">
      <c r="FS50" s="6"/>
      <c r="GO50" s="3" t="e">
        <f>FB4/AV4</f>
        <v>#VALUE!</v>
      </c>
      <c r="GR50" s="3" t="e">
        <f>EP4/AU4</f>
        <v>#VALUE!</v>
      </c>
    </row>
    <row r="51" spans="175:200">
      <c r="GR51" s="3" t="e">
        <f>FA4/AU4</f>
        <v>#VALUE!</v>
      </c>
    </row>
    <row r="56" spans="175:200">
      <c r="FW56" s="3" t="e">
        <f>EW4/BB4</f>
        <v>#VALUE!</v>
      </c>
    </row>
    <row r="63" spans="175:200">
      <c r="FS63" s="6"/>
    </row>
    <row r="69" spans="179:179">
      <c r="FW69" s="3" t="e">
        <f>FH4/BB4</f>
        <v>#VALUE!</v>
      </c>
    </row>
  </sheetData>
  <mergeCells count="1">
    <mergeCell ref="IA4:ID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</vt:i4>
      </vt:variant>
    </vt:vector>
  </HeadingPairs>
  <TitlesOfParts>
    <vt:vector size="19" baseType="lpstr">
      <vt:lpstr>Múltiple-Lineal-Cuadrático 2var</vt:lpstr>
      <vt:lpstr>Múltiple 2var. Complemento</vt:lpstr>
      <vt:lpstr>ENTRADA</vt:lpstr>
      <vt:lpstr>SALIDA</vt:lpstr>
      <vt:lpstr>MODELO DE 8o. GRADO</vt:lpstr>
      <vt:lpstr>RUIDO MODELO 10</vt:lpstr>
      <vt:lpstr>Hoja1</vt:lpstr>
      <vt:lpstr>MODELO DE 10o. GRADO</vt:lpstr>
      <vt:lpstr>MODELO DE 9o. GRADO</vt:lpstr>
      <vt:lpstr>xMODELO DE 9o. GRADO</vt:lpstr>
      <vt:lpstr>xxMODELO DE 8o. GRADO</vt:lpstr>
      <vt:lpstr>MODELO DE 7o. GRADO</vt:lpstr>
      <vt:lpstr>MODELO DE 6o. GRADO</vt:lpstr>
      <vt:lpstr>MODELO DE 5o. GRADO</vt:lpstr>
      <vt:lpstr>MODELO DE 4o. GRADO</vt:lpstr>
      <vt:lpstr>MODELO DE 3o. GRADO</vt:lpstr>
      <vt:lpstr>MODELO DE 2o. GRADO</vt:lpstr>
      <vt:lpstr>MODELO DE 1o. GRADO</vt:lpstr>
      <vt:lpstr>FQ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Oseas.Paredes</dc:creator>
  <cp:lastModifiedBy>Daniel Garcia</cp:lastModifiedBy>
  <dcterms:created xsi:type="dcterms:W3CDTF">2012-08-07T22:46:57Z</dcterms:created>
  <dcterms:modified xsi:type="dcterms:W3CDTF">2020-03-06T15:29:11Z</dcterms:modified>
</cp:coreProperties>
</file>