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13_ncr:1_{F878B5EE-28D8-4BCA-B25A-2EF041B67118}" xr6:coauthVersionLast="44" xr6:coauthVersionMax="44" xr10:uidLastSave="{00000000-0000-0000-0000-000000000000}"/>
  <bookViews>
    <workbookView xWindow="25335" yWindow="3015" windowWidth="25800" windowHeight="16200" xr2:uid="{00000000-000D-0000-FFFF-FFFF00000000}"/>
  </bookViews>
  <sheets>
    <sheet name="Tabelle1" sheetId="1" r:id="rId1"/>
    <sheet name="Z_S" sheetId="3" r:id="rId2"/>
    <sheet name="beta" sheetId="6" r:id="rId3"/>
  </sheets>
  <definedNames>
    <definedName name="ExternalData_1" localSheetId="2" hidden="1">beta!$A$1:$D$20</definedName>
    <definedName name="ExternalData_1" localSheetId="1" hidden="1">Z_S!$A$1:$D$38</definedName>
    <definedName name="ExternalData_2" localSheetId="2" hidden="1">beta!$G$1:$J$20</definedName>
    <definedName name="ExternalData_2" localSheetId="1" hidden="1">Z_S!$G$1:$J$38</definedName>
    <definedName name="solver_adj" localSheetId="0" hidden="1">Tabelle1!$Q$11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Tabelle1!$R$37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T9" i="1"/>
  <c r="T8" i="1"/>
  <c r="T7" i="1"/>
  <c r="T6" i="1"/>
  <c r="T5" i="1"/>
  <c r="T4" i="1"/>
  <c r="S9" i="1"/>
  <c r="S8" i="1"/>
  <c r="S7" i="1"/>
  <c r="S6" i="1"/>
  <c r="S5" i="1"/>
  <c r="S4" i="1"/>
  <c r="R9" i="1"/>
  <c r="R8" i="1"/>
  <c r="R7" i="1"/>
  <c r="R6" i="1"/>
  <c r="R5" i="1"/>
  <c r="R4" i="1"/>
  <c r="N6" i="1"/>
  <c r="O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O26" i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R30" i="1" l="1"/>
  <c r="R22" i="1"/>
  <c r="R21" i="1"/>
  <c r="R29" i="1"/>
  <c r="R15" i="1"/>
  <c r="R16" i="1"/>
  <c r="R20" i="1"/>
  <c r="R28" i="1"/>
  <c r="R23" i="1"/>
  <c r="R32" i="1"/>
  <c r="R17" i="1"/>
  <c r="R25" i="1"/>
  <c r="R33" i="1"/>
  <c r="R18" i="1"/>
  <c r="R26" i="1"/>
  <c r="R34" i="1"/>
  <c r="R31" i="1"/>
  <c r="R24" i="1"/>
  <c r="R19" i="1"/>
  <c r="R27" i="1"/>
  <c r="R35" i="1"/>
  <c r="N9" i="1"/>
  <c r="O9" i="1" s="1"/>
  <c r="N8" i="1"/>
  <c r="O8" i="1" s="1"/>
  <c r="N4" i="1"/>
  <c r="O4" i="1" s="1"/>
  <c r="N7" i="1"/>
  <c r="O7" i="1" s="1"/>
  <c r="N5" i="1"/>
  <c r="O5" i="1" s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R37" i="1" l="1"/>
  <c r="F13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3607EC-7BC2-4EBC-A1D9-1E1B9BFF92D9}" keepAlive="1" name="Query - UniBo day 211 Jul 30 hour 13_00 beta 27 run Z_S out Z_S S_B S_D S" description="Connection to the 'UniBo day 211 Jul 30 hour 13_00 beta 27 run Z_S out Z_S S_B S_D S' query in the workbook." type="5" refreshedVersion="6" background="1">
    <dbPr connection="Provider=Microsoft.Mashup.OleDb.1;Data Source=$Workbook$;Location=UniBo day 211 Jul 30 hour 13_00 beta 27 run Z_S out Z_S S_B S_D S;Extended Properties=&quot;&quot;" command="SELECT * FROM [UniBo day 211 Jul 30 hour 13_00 beta 27 run Z_S out Z_S S_B S_D S]"/>
  </connection>
  <connection id="2" xr16:uid="{4CACA5B9-A7E0-4E3C-B965-D61E209966E1}" keepAlive="1" name="Query - UniBo day 211 Jul 30 hour 13_00 beta 27 run Z_S out Z_S S_B S_D S (2)" description="Connection to the 'UniBo day 211 Jul 30 hour 13_00 beta 27 run Z_S out Z_S S_B S_D S (2)' query in the workbook." type="5" refreshedVersion="6" background="1" saveData="1">
    <dbPr connection="Provider=Microsoft.Mashup.OleDb.1;Data Source=$Workbook$;Location=&quot;UniBo day 211 Jul 30 hour 13_00 beta 27 run Z_S out Z_S S_B S_D S (2)&quot;;Extended Properties=&quot;&quot;" command="SELECT * FROM [UniBo day 211 Jul 30 hour 13_00 beta 27 run Z_S out Z_S S_B S_D S (2)]"/>
  </connection>
  <connection id="3" xr16:uid="{3D96DF9B-37DF-43E6-8335-AC7D8063B7CF}" keepAlive="1" name="Query - UniBo day 211 Jul 30 hour 13_00 beta 27 run Z_S out Z_S S_B S_D S (3)" description="Connection to the 'UniBo day 211 Jul 30 hour 13_00 beta 27 run Z_S out Z_S S_B S_D S (3)' query in the workbook." type="5" refreshedVersion="6" background="1">
    <dbPr connection="Provider=Microsoft.Mashup.OleDb.1;Data Source=$Workbook$;Location=UniBo day 211 Jul 30 hour 13_00 beta 27 run Z_S out Z_S S_B S_D S (3);Extended Properties=&quot;&quot;" command="SELECT * FROM [UniBo day 211 Jul 30 hour 13_00 beta 27 run Z_S out Z_S S_B S_D S (3)]"/>
  </connection>
  <connection id="4" xr16:uid="{74801671-D7B7-4D1C-9603-3403738E50EA}" keepAlive="1" name="Query - UniBo day 211 Jul 30 hour 13_00 beta 27 run Z_S out Z_S S_B S_D S (4)" description="Connection to the 'UniBo day 211 Jul 30 hour 13_00 beta 27 run Z_S out Z_S S_B S_D S (4)' query in the workbook." type="5" refreshedVersion="6" background="1" saveData="1">
    <dbPr connection="Provider=Microsoft.Mashup.OleDb.1;Data Source=$Workbook$;Location=&quot;UniBo day 211 Jul 30 hour 13_00 beta 27 run Z_S out Z_S S_B S_D S (4)&quot;;Extended Properties=&quot;&quot;" command="SELECT * FROM [UniBo day 211 Jul 30 hour 13_00 beta 27 run Z_S out Z_S S_B S_D S (4)]"/>
  </connection>
  <connection id="5" xr16:uid="{00D72317-86A3-44C5-A9C9-FB51A97EB16E}" keepAlive="1" name="Query - UniBo day 211 Jul 30 hour 13_00 Z_S 0 run beta out b S_B S_D S" description="Connection to the 'UniBo day 211 Jul 30 hour 13_00 Z_S 0 run beta out b S_B S_D S' query in the workbook." type="5" refreshedVersion="6" background="1">
    <dbPr connection="Provider=Microsoft.Mashup.OleDb.1;Data Source=$Workbook$;Location=UniBo day 211 Jul 30 hour 13_00 Z_S 0 run beta out b S_B S_D S;Extended Properties=&quot;&quot;" command="SELECT * FROM [UniBo day 211 Jul 30 hour 13_00 Z_S 0 run beta out b S_B S_D S]"/>
  </connection>
  <connection id="6" xr16:uid="{6C7C22D0-2548-4A4B-A8FE-C175355B1EBC}" keepAlive="1" name="Query - UniBo day 211 Jul 30 hour 13_00 Z_S 0 run beta out b S_B S_D S (2)" description="Connection to the 'UniBo day 211 Jul 30 hour 13_00 Z_S 0 run beta out b S_B S_D S (2)' query in the workbook." type="5" refreshedVersion="6" background="1" saveData="1">
    <dbPr connection="Provider=Microsoft.Mashup.OleDb.1;Data Source=$Workbook$;Location=&quot;UniBo day 211 Jul 30 hour 13_00 Z_S 0 run beta out b S_B S_D S (2)&quot;;Extended Properties=&quot;&quot;" command="SELECT * FROM [UniBo day 211 Jul 30 hour 13_00 Z_S 0 run beta out b S_B S_D S (2)]"/>
  </connection>
  <connection id="7" xr16:uid="{B4F62A95-227A-4370-A05F-543614A6A757}" keepAlive="1" name="Query - UniBo day 30 hour 13_00 beta 60 run Z_S out Z_S S_B S_D S" description="Connection to the 'UniBo day 30 hour 13_00 beta 60 run Z_S out Z_S S_B S_D S' query in the workbook." type="5" refreshedVersion="6" background="1" saveData="1">
    <dbPr connection="Provider=Microsoft.Mashup.OleDb.1;Data Source=$Workbook$;Location=UniBo day 30 hour 13_00 beta 60 run Z_S out Z_S S_B S_D S;Extended Properties=&quot;&quot;" command="SELECT * FROM [UniBo day 30 hour 13_00 beta 60 run Z_S out Z_S S_B S_D S]"/>
  </connection>
  <connection id="8" xr16:uid="{A3454EFB-A7D4-4BF5-8D61-EE459F249E4C}" keepAlive="1" name="Query - UniBo day 30 hour 13_00 Z_S 0 run beta out b S_B S_D S" description="Connection to the 'UniBo day 30 hour 13_00 Z_S 0 run beta out b S_B S_D S' query in the workbook." type="5" refreshedVersion="6" background="1" saveData="1">
    <dbPr connection="Provider=Microsoft.Mashup.OleDb.1;Data Source=$Workbook$;Location=UniBo day 30 hour 13_00 Z_S 0 run beta out b S_B S_D S;Extended Properties=&quot;&quot;" command="SELECT * FROM [UniBo day 30 hour 13_00 Z_S 0 run beta out b S_B S_D S]"/>
  </connection>
</connections>
</file>

<file path=xl/sharedStrings.xml><?xml version="1.0" encoding="utf-8"?>
<sst xmlns="http://schemas.openxmlformats.org/spreadsheetml/2006/main" count="42" uniqueCount="31">
  <si>
    <t>b</t>
  </si>
  <si>
    <t>Zs</t>
  </si>
  <si>
    <t>Posizione del sole:</t>
  </si>
  <si>
    <t>S_B</t>
  </si>
  <si>
    <t>S_D</t>
  </si>
  <si>
    <t>S</t>
  </si>
  <si>
    <t>% rispetto al massimo</t>
  </si>
  <si>
    <t>posizione: (Università di Bologna, day 30 (30 Gennaio), hour 12</t>
  </si>
  <si>
    <t>Column1</t>
  </si>
  <si>
    <t>Column2</t>
  </si>
  <si>
    <t>Column3</t>
  </si>
  <si>
    <t>Column4</t>
  </si>
  <si>
    <t>Z_S</t>
  </si>
  <si>
    <t>S Jul 30</t>
  </si>
  <si>
    <t>S Jan 30</t>
  </si>
  <si>
    <t>S July 30</t>
  </si>
  <si>
    <t>S Jan 30 Beta</t>
  </si>
  <si>
    <t>Beta</t>
  </si>
  <si>
    <t>S Jul 302</t>
  </si>
  <si>
    <t>W</t>
  </si>
  <si>
    <t>A</t>
  </si>
  <si>
    <t>V</t>
  </si>
  <si>
    <t>S Rilevato</t>
  </si>
  <si>
    <t>S Stimato</t>
  </si>
  <si>
    <t>Bologna, ore 13:25 del 17 gennaio 2020</t>
  </si>
  <si>
    <t>Bologna, ore 10.25 del 8 febbraio 2020</t>
  </si>
  <si>
    <t>&lt;- sembrava perpendicolare al sole</t>
  </si>
  <si>
    <t>(nuvoloso)</t>
  </si>
  <si>
    <t>&lt;- parallelo ai raggi solari</t>
  </si>
  <si>
    <t>alpha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</si>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</sst>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Irraggiamento S assorbito da un pannello G a differenti angoli est-ovest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UniBo, January 30 h 13:00 - Tilt 60 deg 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Z_S!$A$2:$A$38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cat>
          <c:val>
            <c:numRef>
              <c:f>Z_S!$E$2:$E$38</c:f>
              <c:numCache>
                <c:formatCode>General</c:formatCode>
                <c:ptCount val="37"/>
                <c:pt idx="0">
                  <c:v>23</c:v>
                </c:pt>
                <c:pt idx="1">
                  <c:v>39</c:v>
                </c:pt>
                <c:pt idx="2">
                  <c:v>74</c:v>
                </c:pt>
                <c:pt idx="3">
                  <c:v>118</c:v>
                </c:pt>
                <c:pt idx="4">
                  <c:v>167</c:v>
                </c:pt>
                <c:pt idx="5">
                  <c:v>218</c:v>
                </c:pt>
                <c:pt idx="6">
                  <c:v>268</c:v>
                </c:pt>
                <c:pt idx="7">
                  <c:v>316</c:v>
                </c:pt>
                <c:pt idx="8">
                  <c:v>363</c:v>
                </c:pt>
                <c:pt idx="9">
                  <c:v>407</c:v>
                </c:pt>
                <c:pt idx="10">
                  <c:v>448</c:v>
                </c:pt>
                <c:pt idx="11">
                  <c:v>486</c:v>
                </c:pt>
                <c:pt idx="12">
                  <c:v>521</c:v>
                </c:pt>
                <c:pt idx="13">
                  <c:v>553</c:v>
                </c:pt>
                <c:pt idx="14">
                  <c:v>581</c:v>
                </c:pt>
                <c:pt idx="15">
                  <c:v>605</c:v>
                </c:pt>
                <c:pt idx="16">
                  <c:v>626</c:v>
                </c:pt>
                <c:pt idx="17">
                  <c:v>642</c:v>
                </c:pt>
                <c:pt idx="18">
                  <c:v>655</c:v>
                </c:pt>
                <c:pt idx="19">
                  <c:v>663</c:v>
                </c:pt>
                <c:pt idx="20">
                  <c:v>666</c:v>
                </c:pt>
                <c:pt idx="21">
                  <c:v>666</c:v>
                </c:pt>
                <c:pt idx="22">
                  <c:v>666</c:v>
                </c:pt>
                <c:pt idx="23">
                  <c:v>664</c:v>
                </c:pt>
                <c:pt idx="24">
                  <c:v>658</c:v>
                </c:pt>
                <c:pt idx="25">
                  <c:v>647</c:v>
                </c:pt>
                <c:pt idx="26">
                  <c:v>632</c:v>
                </c:pt>
                <c:pt idx="27">
                  <c:v>613</c:v>
                </c:pt>
                <c:pt idx="28">
                  <c:v>589</c:v>
                </c:pt>
                <c:pt idx="29">
                  <c:v>563</c:v>
                </c:pt>
                <c:pt idx="30">
                  <c:v>532</c:v>
                </c:pt>
                <c:pt idx="31">
                  <c:v>498</c:v>
                </c:pt>
                <c:pt idx="32">
                  <c:v>461</c:v>
                </c:pt>
                <c:pt idx="33">
                  <c:v>421</c:v>
                </c:pt>
                <c:pt idx="34">
                  <c:v>378</c:v>
                </c:pt>
                <c:pt idx="35">
                  <c:v>332</c:v>
                </c:pt>
                <c:pt idx="3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181-995F-253092B0BDAF}"/>
            </c:ext>
          </c:extLst>
        </c:ser>
        <c:ser>
          <c:idx val="1"/>
          <c:order val="1"/>
          <c:tx>
            <c:v>UniBo, July 30 h 13:00 - Tilt 27 deg 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Z_S!$K$2:$K$38</c:f>
              <c:numCache>
                <c:formatCode>General</c:formatCode>
                <c:ptCount val="37"/>
                <c:pt idx="0">
                  <c:v>514</c:v>
                </c:pt>
                <c:pt idx="1">
                  <c:v>528</c:v>
                </c:pt>
                <c:pt idx="2">
                  <c:v>543</c:v>
                </c:pt>
                <c:pt idx="3">
                  <c:v>558</c:v>
                </c:pt>
                <c:pt idx="4">
                  <c:v>573</c:v>
                </c:pt>
                <c:pt idx="5">
                  <c:v>588</c:v>
                </c:pt>
                <c:pt idx="6">
                  <c:v>604</c:v>
                </c:pt>
                <c:pt idx="7">
                  <c:v>619</c:v>
                </c:pt>
                <c:pt idx="8">
                  <c:v>634</c:v>
                </c:pt>
                <c:pt idx="9">
                  <c:v>649</c:v>
                </c:pt>
                <c:pt idx="10">
                  <c:v>663</c:v>
                </c:pt>
                <c:pt idx="11">
                  <c:v>677</c:v>
                </c:pt>
                <c:pt idx="12">
                  <c:v>691</c:v>
                </c:pt>
                <c:pt idx="13">
                  <c:v>703</c:v>
                </c:pt>
                <c:pt idx="14">
                  <c:v>715</c:v>
                </c:pt>
                <c:pt idx="15">
                  <c:v>726</c:v>
                </c:pt>
                <c:pt idx="16">
                  <c:v>736</c:v>
                </c:pt>
                <c:pt idx="17">
                  <c:v>745</c:v>
                </c:pt>
                <c:pt idx="18">
                  <c:v>753</c:v>
                </c:pt>
                <c:pt idx="19">
                  <c:v>760</c:v>
                </c:pt>
                <c:pt idx="20">
                  <c:v>765</c:v>
                </c:pt>
                <c:pt idx="21">
                  <c:v>769</c:v>
                </c:pt>
                <c:pt idx="22">
                  <c:v>772</c:v>
                </c:pt>
                <c:pt idx="23">
                  <c:v>774</c:v>
                </c:pt>
                <c:pt idx="24">
                  <c:v>774</c:v>
                </c:pt>
                <c:pt idx="25">
                  <c:v>774</c:v>
                </c:pt>
                <c:pt idx="26">
                  <c:v>773</c:v>
                </c:pt>
                <c:pt idx="27">
                  <c:v>770</c:v>
                </c:pt>
                <c:pt idx="28">
                  <c:v>766</c:v>
                </c:pt>
                <c:pt idx="29">
                  <c:v>761</c:v>
                </c:pt>
                <c:pt idx="30">
                  <c:v>755</c:v>
                </c:pt>
                <c:pt idx="31">
                  <c:v>747</c:v>
                </c:pt>
                <c:pt idx="32">
                  <c:v>738</c:v>
                </c:pt>
                <c:pt idx="33">
                  <c:v>728</c:v>
                </c:pt>
                <c:pt idx="34">
                  <c:v>718</c:v>
                </c:pt>
                <c:pt idx="35">
                  <c:v>706</c:v>
                </c:pt>
                <c:pt idx="36">
                  <c:v>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36-4181-995F-253092B0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362080"/>
        <c:axId val="378359456"/>
      </c:lineChart>
      <c:catAx>
        <c:axId val="37836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Z_S Angle -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9456"/>
        <c:crosses val="autoZero"/>
        <c:auto val="1"/>
        <c:lblAlgn val="ctr"/>
        <c:lblOffset val="100"/>
        <c:noMultiLvlLbl val="0"/>
      </c:catAx>
      <c:valAx>
        <c:axId val="378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Irraggiamento S assorbito da un pannello G a differenti angoli di pendenza</a:t>
            </a:r>
          </a:p>
        </c:rich>
      </c:tx>
      <c:layout>
        <c:manualLayout>
          <c:xMode val="edge"/>
          <c:yMode val="edge"/>
          <c:x val="0.12996518664333626"/>
          <c:y val="2.485574441696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UniBo, January 30 h 13:00 - Z_S 0 deg</c:v>
          </c:tx>
          <c:spPr>
            <a:ln w="22225" cap="rnd" cmpd="sng" algn="ctr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beta!$A$2:$A$20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beta!$E$2:$E$20</c:f>
              <c:numCache>
                <c:formatCode>General</c:formatCode>
                <c:ptCount val="19"/>
                <c:pt idx="0">
                  <c:v>265</c:v>
                </c:pt>
                <c:pt idx="1">
                  <c:v>320</c:v>
                </c:pt>
                <c:pt idx="2">
                  <c:v>372</c:v>
                </c:pt>
                <c:pt idx="3">
                  <c:v>420</c:v>
                </c:pt>
                <c:pt idx="4">
                  <c:v>464</c:v>
                </c:pt>
                <c:pt idx="5">
                  <c:v>504</c:v>
                </c:pt>
                <c:pt idx="6">
                  <c:v>540</c:v>
                </c:pt>
                <c:pt idx="7">
                  <c:v>571</c:v>
                </c:pt>
                <c:pt idx="8">
                  <c:v>597</c:v>
                </c:pt>
                <c:pt idx="9">
                  <c:v>619</c:v>
                </c:pt>
                <c:pt idx="10">
                  <c:v>636</c:v>
                </c:pt>
                <c:pt idx="11">
                  <c:v>648</c:v>
                </c:pt>
                <c:pt idx="12">
                  <c:v>655</c:v>
                </c:pt>
                <c:pt idx="13">
                  <c:v>657</c:v>
                </c:pt>
                <c:pt idx="14">
                  <c:v>656</c:v>
                </c:pt>
                <c:pt idx="15">
                  <c:v>651</c:v>
                </c:pt>
                <c:pt idx="16">
                  <c:v>642</c:v>
                </c:pt>
                <c:pt idx="17">
                  <c:v>628</c:v>
                </c:pt>
                <c:pt idx="18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869-BBE3-622A720FF68A}"/>
            </c:ext>
          </c:extLst>
        </c:ser>
        <c:ser>
          <c:idx val="1"/>
          <c:order val="1"/>
          <c:tx>
            <c:v>UniBo, July 30 h 13:00 - Z_S 0 deg</c:v>
          </c:tx>
          <c:spPr>
            <a:ln w="22225" cap="rnd" cmpd="sng" algn="ctr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beta!$A$2:$A$20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beta!$K$2:$K$20</c:f>
              <c:numCache>
                <c:formatCode>General</c:formatCode>
                <c:ptCount val="19"/>
                <c:pt idx="0">
                  <c:v>676</c:v>
                </c:pt>
                <c:pt idx="1">
                  <c:v>702</c:v>
                </c:pt>
                <c:pt idx="2">
                  <c:v>723</c:v>
                </c:pt>
                <c:pt idx="3">
                  <c:v>739</c:v>
                </c:pt>
                <c:pt idx="4">
                  <c:v>748</c:v>
                </c:pt>
                <c:pt idx="5">
                  <c:v>753</c:v>
                </c:pt>
                <c:pt idx="6">
                  <c:v>752</c:v>
                </c:pt>
                <c:pt idx="7">
                  <c:v>746</c:v>
                </c:pt>
                <c:pt idx="8">
                  <c:v>734</c:v>
                </c:pt>
                <c:pt idx="9">
                  <c:v>718</c:v>
                </c:pt>
                <c:pt idx="10">
                  <c:v>696</c:v>
                </c:pt>
                <c:pt idx="11">
                  <c:v>670</c:v>
                </c:pt>
                <c:pt idx="12">
                  <c:v>638</c:v>
                </c:pt>
                <c:pt idx="13">
                  <c:v>601</c:v>
                </c:pt>
                <c:pt idx="14">
                  <c:v>560</c:v>
                </c:pt>
                <c:pt idx="15">
                  <c:v>513</c:v>
                </c:pt>
                <c:pt idx="16">
                  <c:v>462</c:v>
                </c:pt>
                <c:pt idx="17">
                  <c:v>406</c:v>
                </c:pt>
                <c:pt idx="18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7-4869-BBE3-622A720FF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262168"/>
        <c:axId val="351813968"/>
      </c:lineChart>
      <c:catAx>
        <c:axId val="4842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solidFill>
                      <a:schemeClr val="tx1"/>
                    </a:solidFill>
                  </a:rPr>
                  <a:t>Beta -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13968"/>
        <c:crosses val="autoZero"/>
        <c:auto val="1"/>
        <c:lblAlgn val="ctr"/>
        <c:lblOffset val="100"/>
        <c:noMultiLvlLbl val="0"/>
      </c:catAx>
      <c:valAx>
        <c:axId val="35181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none" baseline="0">
                    <a:effectLst/>
                  </a:rPr>
                  <a:t>Irradiance W/m^2</a:t>
                </a:r>
                <a:endParaRPr lang="en-US" sz="1200" cap="non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2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14287</xdr:rowOff>
    </xdr:from>
    <xdr:to>
      <xdr:col>25</xdr:col>
      <xdr:colOff>552450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0C39D-1BE3-4E56-8061-A34551F23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9</xdr:row>
      <xdr:rowOff>42862</xdr:rowOff>
    </xdr:from>
    <xdr:to>
      <xdr:col>24</xdr:col>
      <xdr:colOff>447675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EAFFF-412F-4592-9959-6502DB2C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C130F1F-8D7E-48E6-8505-7C51048EA2D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842176A-A3E8-4124-A373-B5BBFC0AE13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C566C62-E1E2-4674-932A-89F09123D5D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E1B27D2-FCE9-4CF8-8950-95A94FAE33F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D0B54-F50D-4F79-8FC9-9145F9820157}" name="UniBo_day_30_hour_13_00_beta_60_run_Z_S_out_Z_S_S_B_S_D_S" displayName="UniBo_day_30_hour_13_00_beta_60_run_Z_S_out_Z_S_S_B_S_D_S" ref="A1:E38" tableType="queryTable" totalsRowShown="0">
  <autoFilter ref="A1:E38" xr:uid="{F97E143C-33C4-4DD3-B222-A918D91EEDFB}"/>
  <tableColumns count="5">
    <tableColumn id="1" xr3:uid="{F74001D0-DDB9-4FF0-B887-0E03071DC8D1}" uniqueName="1" name="Z_S" queryTableFieldId="1"/>
    <tableColumn id="2" xr3:uid="{8C4D4E72-A2DE-4637-8D93-47FB4A915414}" uniqueName="2" name="Column2" queryTableFieldId="2"/>
    <tableColumn id="3" xr3:uid="{79E7959B-2EA5-4B33-997D-C9857C30E9B7}" uniqueName="3" name="Column3" queryTableFieldId="3"/>
    <tableColumn id="4" xr3:uid="{2EADA8B5-EC51-48F6-B490-1D3083EAE94F}" uniqueName="4" name="S" queryTableFieldId="4"/>
    <tableColumn id="5" xr3:uid="{BADB2BFF-30BA-45AB-BFD8-A385A2F4223B}" uniqueName="5" name="S Jan 30" queryTableFieldId="5" dataDxfId="3">
      <calculatedColumnFormula>ROUND(UniBo_day_30_hour_13_00_beta_60_run_Z_S_out_Z_S_S_B_S_D_S[[#This Row],[S]],0)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9EA524-129B-42AF-9721-5DB414EDFD54}" name="UniBo_day_211_Jul_30_hour_13_00_beta_27_run_Z_S_out_Z_S_S_B_S_D_S__36" displayName="UniBo_day_211_Jul_30_hour_13_00_beta_27_run_Z_S_out_Z_S_S_B_S_D_S__36" ref="G1:K38" tableType="queryTable" totalsRowShown="0">
  <autoFilter ref="G1:K38" xr:uid="{0B7E20AD-E7C2-4715-9782-937864ED5FA1}"/>
  <tableColumns count="5">
    <tableColumn id="1" xr3:uid="{F2A9E5E6-1BF9-4CC4-B35E-EFA15AAE9DFB}" uniqueName="1" name="Column1" queryTableFieldId="1"/>
    <tableColumn id="2" xr3:uid="{A4975DA2-C052-4C68-BB8E-1A761FF01DA2}" uniqueName="2" name="Column2" queryTableFieldId="2"/>
    <tableColumn id="3" xr3:uid="{4D723306-D811-494D-9982-06FE2C5D5329}" uniqueName="3" name="Column3" queryTableFieldId="3"/>
    <tableColumn id="4" xr3:uid="{30E699DF-78C1-417E-BCE4-FE03D9DC2D3C}" uniqueName="4" name="Column4" queryTableFieldId="4"/>
    <tableColumn id="5" xr3:uid="{C654AD71-6B90-4B1B-B42F-BCA8B4E14D2E}" uniqueName="5" name="S July 30" queryTableFieldId="5" dataDxfId="2">
      <calculatedColumnFormula>ROUND(UniBo_day_211_Jul_30_hour_13_00_beta_27_run_Z_S_out_Z_S_S_B_S_D_S__36[[#This Row],[Column4]],0)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9F148A-D5E2-4E1D-BEEE-2DA0CFFB7C7C}" name="UniBo_day_30_hour_13_00_Z_S_0_run_beta_out_b_S_B_S_D_S" displayName="UniBo_day_30_hour_13_00_Z_S_0_run_beta_out_b_S_B_S_D_S" ref="A1:E20" tableType="queryTable" totalsRowShown="0">
  <autoFilter ref="A1:E20" xr:uid="{73469B84-2697-4024-B9A5-9B801A3A1799}"/>
  <tableColumns count="5">
    <tableColumn id="1" xr3:uid="{FB16AF97-6ACD-437C-B3EE-83549890CCE7}" uniqueName="1" name="Beta" queryTableFieldId="1"/>
    <tableColumn id="2" xr3:uid="{820D8A9A-E1F6-4C4D-9944-3E93FB0569FC}" uniqueName="2" name="Column2" queryTableFieldId="2"/>
    <tableColumn id="3" xr3:uid="{4FDFBB01-4691-4FC9-B5F8-F73866A261B6}" uniqueName="3" name="Column3" queryTableFieldId="3"/>
    <tableColumn id="4" xr3:uid="{23B1EFC3-8E49-41D0-9C30-376DC7D9EA3B}" uniqueName="4" name="Column4" queryTableFieldId="4"/>
    <tableColumn id="5" xr3:uid="{F95F4598-3B6D-4576-AC66-0841D2CD3723}" uniqueName="5" name="S Jan 30 Beta" queryTableFieldId="5" dataDxfId="1">
      <calculatedColumnFormula>ROUND(UniBo_day_30_hour_13_00_Z_S_0_run_beta_out_b_S_B_S_D_S[[#This Row],[Column4]],0)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7BF896-6072-4D39-B3CA-3384F51DD968}" name="UniBo_day_211_Jul_30_hour_13_00_Z_S_0_run_beta_out_b_S_B_S_D_S9" displayName="UniBo_day_211_Jul_30_hour_13_00_Z_S_0_run_beta_out_b_S_B_S_D_S9" ref="G1:K20" tableType="queryTable" totalsRowShown="0">
  <autoFilter ref="G1:K20" xr:uid="{D89507E8-5181-41EC-9097-26F4456B8698}"/>
  <tableColumns count="5">
    <tableColumn id="1" xr3:uid="{FDE6EF37-66AB-4CF8-A201-FDBF50628D38}" uniqueName="1" name="Column1" queryTableFieldId="1"/>
    <tableColumn id="2" xr3:uid="{A1E92D3A-B3C2-4DEC-856A-755DF888DD88}" uniqueName="2" name="Column2" queryTableFieldId="2"/>
    <tableColumn id="3" xr3:uid="{228CA515-C159-4413-8D09-D233A65FB22A}" uniqueName="3" name="Column3" queryTableFieldId="3"/>
    <tableColumn id="4" xr3:uid="{C123D849-2A6D-448D-9C6B-71AE38E658C4}" uniqueName="4" name="S Jul 30" queryTableFieldId="4"/>
    <tableColumn id="5" xr3:uid="{0B995D67-75EB-4EC2-B68F-319D97D26FDB}" uniqueName="5" name="S Jul 302" queryTableFieldId="5" dataDxfId="0">
      <calculatedColumnFormula>ROUND(UniBo_day_211_Jul_30_hour_13_00_Z_S_0_run_beta_out_b_S_B_S_D_S9[[#This Row],[S Jul 30]],0)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workbookViewId="0">
      <selection activeCell="U11" sqref="U11"/>
    </sheetView>
  </sheetViews>
  <sheetFormatPr defaultRowHeight="15" x14ac:dyDescent="0.25"/>
  <cols>
    <col min="6" max="6" width="16.85546875" customWidth="1"/>
    <col min="10" max="10" width="0" hidden="1" customWidth="1"/>
    <col min="15" max="15" width="14.5703125" customWidth="1"/>
    <col min="17" max="17" width="10.140625" style="19" bestFit="1" customWidth="1"/>
    <col min="18" max="18" width="9.140625" style="19"/>
  </cols>
  <sheetData>
    <row r="1" spans="1:22" x14ac:dyDescent="0.25">
      <c r="A1" t="s">
        <v>7</v>
      </c>
    </row>
    <row r="2" spans="1:22" x14ac:dyDescent="0.25">
      <c r="A2" t="s">
        <v>2</v>
      </c>
      <c r="I2" t="s">
        <v>24</v>
      </c>
    </row>
    <row r="3" spans="1:22" ht="30" x14ac:dyDescent="0.25">
      <c r="A3" s="9" t="s">
        <v>0</v>
      </c>
      <c r="B3" s="10" t="s">
        <v>1</v>
      </c>
      <c r="C3" s="11" t="s">
        <v>3</v>
      </c>
      <c r="D3" s="12" t="s">
        <v>4</v>
      </c>
      <c r="E3" s="12" t="s">
        <v>5</v>
      </c>
      <c r="F3" s="13" t="s">
        <v>6</v>
      </c>
      <c r="I3" s="20" t="s">
        <v>0</v>
      </c>
      <c r="J3" s="21"/>
      <c r="K3" s="22" t="s">
        <v>12</v>
      </c>
      <c r="L3" s="21" t="s">
        <v>21</v>
      </c>
      <c r="M3" s="21" t="s">
        <v>20</v>
      </c>
      <c r="N3" s="21" t="s">
        <v>19</v>
      </c>
      <c r="O3" s="21" t="s">
        <v>22</v>
      </c>
      <c r="P3" s="22" t="s">
        <v>23</v>
      </c>
    </row>
    <row r="4" spans="1:22" x14ac:dyDescent="0.25">
      <c r="A4" s="1">
        <v>30</v>
      </c>
      <c r="B4" s="2">
        <v>0</v>
      </c>
      <c r="C4" s="5">
        <v>595</v>
      </c>
      <c r="D4" s="6">
        <v>5</v>
      </c>
      <c r="E4" s="6">
        <v>600</v>
      </c>
      <c r="F4" s="14">
        <f>E4/MAX($E$4:$E$19)</f>
        <v>0.8771929824561403</v>
      </c>
      <c r="I4" s="5">
        <v>18</v>
      </c>
      <c r="J4" s="6"/>
      <c r="K4" s="23">
        <v>0</v>
      </c>
      <c r="L4" s="25">
        <v>6.22</v>
      </c>
      <c r="M4" s="6">
        <v>0.192</v>
      </c>
      <c r="N4" s="25">
        <f>L4*M4</f>
        <v>1.19424</v>
      </c>
      <c r="O4" s="26">
        <f>N4*100</f>
        <v>119.42399999999999</v>
      </c>
      <c r="P4" s="23">
        <v>383.1</v>
      </c>
      <c r="R4" s="19">
        <f>L4*0.012+0.02</f>
        <v>9.4640000000000002E-2</v>
      </c>
      <c r="S4" s="29">
        <f>M4*0.025+0.005</f>
        <v>9.7999999999999997E-3</v>
      </c>
      <c r="T4" s="30">
        <f>L4*S4+R4*M4</f>
        <v>7.9126879999999997E-2</v>
      </c>
      <c r="V4">
        <f>L4/M4</f>
        <v>32.395833333333329</v>
      </c>
    </row>
    <row r="5" spans="1:22" x14ac:dyDescent="0.25">
      <c r="A5" s="1">
        <v>30</v>
      </c>
      <c r="B5" s="2">
        <v>15</v>
      </c>
      <c r="C5" s="5">
        <v>584</v>
      </c>
      <c r="D5" s="6">
        <v>5</v>
      </c>
      <c r="E5" s="6">
        <v>589</v>
      </c>
      <c r="F5" s="14">
        <f t="shared" ref="F5:F19" si="0">E5/MAX($E$4:$E$19)</f>
        <v>0.86111111111111116</v>
      </c>
      <c r="I5" s="5">
        <v>30</v>
      </c>
      <c r="J5" s="6"/>
      <c r="K5" s="23">
        <v>0</v>
      </c>
      <c r="L5" s="25">
        <v>11.41</v>
      </c>
      <c r="M5" s="6">
        <v>0.35599999999999998</v>
      </c>
      <c r="N5" s="25">
        <f>L5*M5</f>
        <v>4.06196</v>
      </c>
      <c r="O5" s="26">
        <f t="shared" ref="O5:O9" si="1">N5*100</f>
        <v>406.19600000000003</v>
      </c>
      <c r="P5" s="23">
        <v>476.8</v>
      </c>
      <c r="R5" s="19">
        <f t="shared" ref="R5:R9" si="2">L5*0.012+0.02</f>
        <v>0.15692</v>
      </c>
      <c r="S5" s="29">
        <f t="shared" ref="S5:S9" si="3">M5*0.025+0.005</f>
        <v>1.3899999999999999E-2</v>
      </c>
      <c r="T5" s="30">
        <f t="shared" ref="T5:T9" si="4">L5*S5+R5*M5</f>
        <v>0.21446251999999999</v>
      </c>
      <c r="V5">
        <f t="shared" ref="V5:V9" si="5">L5/M5</f>
        <v>32.050561797752813</v>
      </c>
    </row>
    <row r="6" spans="1:22" x14ac:dyDescent="0.25">
      <c r="A6" s="1">
        <v>30</v>
      </c>
      <c r="B6" s="2">
        <v>30</v>
      </c>
      <c r="C6" s="5">
        <v>551</v>
      </c>
      <c r="D6" s="6">
        <v>5</v>
      </c>
      <c r="E6" s="6">
        <v>556</v>
      </c>
      <c r="F6" s="14">
        <f t="shared" si="0"/>
        <v>0.8128654970760234</v>
      </c>
      <c r="I6" s="5">
        <v>47</v>
      </c>
      <c r="J6" s="6"/>
      <c r="K6" s="23">
        <v>0</v>
      </c>
      <c r="L6" s="25">
        <v>13.72</v>
      </c>
      <c r="M6" s="6">
        <v>0.42699999999999999</v>
      </c>
      <c r="N6" s="25">
        <f>L6*M6</f>
        <v>5.8584399999999999</v>
      </c>
      <c r="O6" s="26">
        <f>N6*100</f>
        <v>585.84399999999994</v>
      </c>
      <c r="P6" s="23">
        <v>569.29999999999995</v>
      </c>
      <c r="R6" s="19">
        <f t="shared" si="2"/>
        <v>0.18464</v>
      </c>
      <c r="S6" s="29">
        <f t="shared" si="3"/>
        <v>1.5675000000000001E-2</v>
      </c>
      <c r="T6" s="30">
        <f t="shared" si="4"/>
        <v>0.29390228000000002</v>
      </c>
      <c r="V6">
        <f t="shared" si="5"/>
        <v>32.131147540983612</v>
      </c>
    </row>
    <row r="7" spans="1:22" x14ac:dyDescent="0.25">
      <c r="A7" s="1">
        <v>15</v>
      </c>
      <c r="B7" s="2">
        <v>0</v>
      </c>
      <c r="C7" s="5">
        <v>469</v>
      </c>
      <c r="D7" s="6">
        <v>1</v>
      </c>
      <c r="E7" s="6">
        <v>471</v>
      </c>
      <c r="F7" s="14">
        <f t="shared" si="0"/>
        <v>0.68859649122807021</v>
      </c>
      <c r="I7" s="5">
        <v>47</v>
      </c>
      <c r="J7" s="6"/>
      <c r="K7" s="23">
        <v>15</v>
      </c>
      <c r="L7" s="25">
        <v>13.24</v>
      </c>
      <c r="M7" s="6">
        <v>0.41099999999999998</v>
      </c>
      <c r="N7" s="25">
        <f>L7*M7</f>
        <v>5.4416399999999996</v>
      </c>
      <c r="O7" s="26">
        <f>N7*100</f>
        <v>544.16399999999999</v>
      </c>
      <c r="P7" s="23">
        <v>595.70000000000005</v>
      </c>
      <c r="R7" s="19">
        <f t="shared" si="2"/>
        <v>0.17887999999999998</v>
      </c>
      <c r="S7" s="29">
        <f t="shared" si="3"/>
        <v>1.5275E-2</v>
      </c>
      <c r="T7" s="30">
        <f t="shared" si="4"/>
        <v>0.27576067999999998</v>
      </c>
      <c r="V7">
        <f t="shared" si="5"/>
        <v>32.214111922141122</v>
      </c>
    </row>
    <row r="8" spans="1:22" x14ac:dyDescent="0.25">
      <c r="A8" s="1">
        <v>15</v>
      </c>
      <c r="B8" s="2">
        <v>15</v>
      </c>
      <c r="C8" s="5">
        <v>464</v>
      </c>
      <c r="D8" s="6">
        <v>1</v>
      </c>
      <c r="E8" s="6">
        <v>465</v>
      </c>
      <c r="F8" s="14">
        <f t="shared" si="0"/>
        <v>0.67982456140350878</v>
      </c>
      <c r="I8" s="5">
        <v>62</v>
      </c>
      <c r="J8" s="6"/>
      <c r="K8" s="23">
        <v>0</v>
      </c>
      <c r="L8" s="25">
        <v>14.48</v>
      </c>
      <c r="M8" s="6">
        <v>0.45100000000000001</v>
      </c>
      <c r="N8" s="25">
        <f t="shared" ref="N8:N9" si="6">L8*M8</f>
        <v>6.5304800000000007</v>
      </c>
      <c r="O8" s="26">
        <f t="shared" si="1"/>
        <v>653.04800000000012</v>
      </c>
      <c r="P8" s="23">
        <v>608.5</v>
      </c>
      <c r="R8" s="19">
        <f t="shared" si="2"/>
        <v>0.19375999999999999</v>
      </c>
      <c r="S8" s="29">
        <f t="shared" si="3"/>
        <v>1.6275000000000001E-2</v>
      </c>
      <c r="T8" s="30">
        <f t="shared" si="4"/>
        <v>0.32304776000000002</v>
      </c>
      <c r="V8">
        <f t="shared" si="5"/>
        <v>32.106430155210646</v>
      </c>
    </row>
    <row r="9" spans="1:22" x14ac:dyDescent="0.25">
      <c r="A9" s="1">
        <v>15</v>
      </c>
      <c r="B9" s="2">
        <v>30</v>
      </c>
      <c r="C9" s="5">
        <v>446</v>
      </c>
      <c r="D9" s="6">
        <v>1</v>
      </c>
      <c r="E9" s="6">
        <v>447</v>
      </c>
      <c r="F9" s="14">
        <f t="shared" si="0"/>
        <v>0.65350877192982459</v>
      </c>
      <c r="I9" s="7">
        <v>88</v>
      </c>
      <c r="J9" s="8"/>
      <c r="K9" s="24">
        <v>0</v>
      </c>
      <c r="L9" s="27">
        <v>11.8</v>
      </c>
      <c r="M9" s="8">
        <v>0.378</v>
      </c>
      <c r="N9" s="27">
        <f t="shared" si="6"/>
        <v>4.4603999999999999</v>
      </c>
      <c r="O9" s="28">
        <f t="shared" si="1"/>
        <v>446.03999999999996</v>
      </c>
      <c r="P9" s="24">
        <v>587.4</v>
      </c>
      <c r="R9" s="19">
        <f t="shared" si="2"/>
        <v>0.16159999999999999</v>
      </c>
      <c r="S9" s="29">
        <f t="shared" si="3"/>
        <v>1.4450000000000001E-2</v>
      </c>
      <c r="T9" s="30">
        <f t="shared" si="4"/>
        <v>0.23159480000000002</v>
      </c>
      <c r="V9">
        <f t="shared" si="5"/>
        <v>31.216931216931219</v>
      </c>
    </row>
    <row r="10" spans="1:22" x14ac:dyDescent="0.25">
      <c r="A10" s="1">
        <v>0</v>
      </c>
      <c r="B10" s="2">
        <v>0</v>
      </c>
      <c r="C10" s="5">
        <v>302</v>
      </c>
      <c r="D10" s="6">
        <v>0</v>
      </c>
      <c r="E10" s="6">
        <v>302</v>
      </c>
      <c r="F10" s="14">
        <f t="shared" si="0"/>
        <v>0.44152046783625731</v>
      </c>
    </row>
    <row r="11" spans="1:22" x14ac:dyDescent="0.25">
      <c r="A11" s="1">
        <v>0</v>
      </c>
      <c r="B11" s="2">
        <v>15</v>
      </c>
      <c r="C11" s="5">
        <v>302</v>
      </c>
      <c r="D11" s="6">
        <v>0</v>
      </c>
      <c r="E11" s="6">
        <v>302</v>
      </c>
      <c r="F11" s="14">
        <f t="shared" si="0"/>
        <v>0.44152046783625731</v>
      </c>
      <c r="I11" t="s">
        <v>25</v>
      </c>
      <c r="P11" t="s">
        <v>29</v>
      </c>
      <c r="Q11" s="19">
        <v>0.41795271414793961</v>
      </c>
    </row>
    <row r="12" spans="1:22" x14ac:dyDescent="0.25">
      <c r="A12" s="1">
        <v>0</v>
      </c>
      <c r="B12" s="2">
        <v>30</v>
      </c>
      <c r="C12" s="5">
        <v>302</v>
      </c>
      <c r="D12" s="6">
        <v>0</v>
      </c>
      <c r="E12" s="6">
        <v>302</v>
      </c>
      <c r="F12" s="14">
        <f t="shared" si="0"/>
        <v>0.44152046783625731</v>
      </c>
      <c r="I12" s="16">
        <v>62</v>
      </c>
      <c r="J12" s="16">
        <v>146</v>
      </c>
      <c r="K12" s="16">
        <f>-180+J12</f>
        <v>-34</v>
      </c>
      <c r="L12" s="17">
        <v>13.4</v>
      </c>
      <c r="M12" s="16">
        <v>0.40799999999999997</v>
      </c>
      <c r="N12" s="17">
        <f t="shared" ref="N12:N35" si="7">L12*M12</f>
        <v>5.4672000000000001</v>
      </c>
      <c r="O12" s="18">
        <f t="shared" ref="O12:O35" si="8">N12*100</f>
        <v>546.72</v>
      </c>
      <c r="P12">
        <v>665.89700000000005</v>
      </c>
    </row>
    <row r="13" spans="1:22" x14ac:dyDescent="0.25">
      <c r="A13" s="1">
        <v>45</v>
      </c>
      <c r="B13" s="2">
        <v>0</v>
      </c>
      <c r="C13" s="5">
        <v>676</v>
      </c>
      <c r="D13" s="6">
        <v>8</v>
      </c>
      <c r="E13" s="6">
        <v>684</v>
      </c>
      <c r="F13" s="14">
        <f t="shared" si="0"/>
        <v>1</v>
      </c>
      <c r="I13" s="16">
        <v>62</v>
      </c>
      <c r="J13">
        <v>156</v>
      </c>
      <c r="K13" s="16">
        <f t="shared" ref="K13:K35" si="9">-180+J13</f>
        <v>-24</v>
      </c>
      <c r="L13" s="17">
        <v>13.38</v>
      </c>
      <c r="M13" s="16">
        <v>0.41499999999999998</v>
      </c>
      <c r="N13" s="17">
        <f t="shared" si="7"/>
        <v>5.5526999999999997</v>
      </c>
      <c r="O13" s="18">
        <f t="shared" si="8"/>
        <v>555.27</v>
      </c>
      <c r="P13">
        <v>700.29</v>
      </c>
    </row>
    <row r="14" spans="1:22" x14ac:dyDescent="0.25">
      <c r="A14" s="1">
        <v>90</v>
      </c>
      <c r="B14" s="2">
        <v>0</v>
      </c>
      <c r="C14" s="5">
        <v>630</v>
      </c>
      <c r="D14" s="6">
        <v>32</v>
      </c>
      <c r="E14" s="6">
        <v>662</v>
      </c>
      <c r="F14" s="14">
        <f t="shared" si="0"/>
        <v>0.96783625730994149</v>
      </c>
      <c r="I14" s="16">
        <v>62</v>
      </c>
      <c r="J14">
        <v>167</v>
      </c>
      <c r="K14" s="16">
        <f t="shared" si="9"/>
        <v>-13</v>
      </c>
      <c r="L14" s="17">
        <v>12.07</v>
      </c>
      <c r="M14" s="16">
        <v>0.375</v>
      </c>
      <c r="N14" s="17">
        <f t="shared" si="7"/>
        <v>4.5262500000000001</v>
      </c>
      <c r="O14" s="18">
        <f t="shared" si="8"/>
        <v>452.625</v>
      </c>
      <c r="P14">
        <v>662.12</v>
      </c>
    </row>
    <row r="15" spans="1:22" x14ac:dyDescent="0.25">
      <c r="A15" s="1">
        <v>90</v>
      </c>
      <c r="B15" s="2">
        <v>15</v>
      </c>
      <c r="C15" s="5">
        <v>608</v>
      </c>
      <c r="D15" s="6">
        <v>33</v>
      </c>
      <c r="E15" s="6">
        <v>641</v>
      </c>
      <c r="F15" s="14">
        <f t="shared" si="0"/>
        <v>0.9371345029239766</v>
      </c>
      <c r="I15" s="16">
        <v>62</v>
      </c>
      <c r="J15">
        <v>177</v>
      </c>
      <c r="K15" s="16">
        <f t="shared" si="9"/>
        <v>-3</v>
      </c>
      <c r="L15" s="17">
        <v>10.75</v>
      </c>
      <c r="M15" s="16">
        <v>0.33700000000000002</v>
      </c>
      <c r="N15" s="17">
        <f t="shared" si="7"/>
        <v>3.6227500000000004</v>
      </c>
      <c r="O15" s="18">
        <f t="shared" si="8"/>
        <v>362.27500000000003</v>
      </c>
      <c r="P15">
        <v>639.4</v>
      </c>
      <c r="Q15" s="19">
        <f>$Q$11*P15</f>
        <v>267.23896542619258</v>
      </c>
      <c r="R15" s="19">
        <f>Q15-O15</f>
        <v>-95.036034573807456</v>
      </c>
    </row>
    <row r="16" spans="1:22" x14ac:dyDescent="0.25">
      <c r="A16" s="1">
        <v>90</v>
      </c>
      <c r="B16" s="2">
        <v>30</v>
      </c>
      <c r="C16" s="5">
        <v>542</v>
      </c>
      <c r="D16" s="6">
        <v>36</v>
      </c>
      <c r="E16" s="6">
        <v>578</v>
      </c>
      <c r="F16" s="14">
        <f t="shared" si="0"/>
        <v>0.84502923976608191</v>
      </c>
      <c r="I16" s="16">
        <v>62</v>
      </c>
      <c r="J16">
        <v>188</v>
      </c>
      <c r="K16" s="16">
        <f t="shared" si="9"/>
        <v>8</v>
      </c>
      <c r="L16" s="17">
        <v>8.5</v>
      </c>
      <c r="M16" s="16">
        <v>0.26700000000000002</v>
      </c>
      <c r="N16" s="17">
        <f t="shared" si="7"/>
        <v>2.2695000000000003</v>
      </c>
      <c r="O16" s="18">
        <f t="shared" si="8"/>
        <v>226.95000000000002</v>
      </c>
      <c r="P16">
        <v>594.46</v>
      </c>
      <c r="Q16" s="19">
        <f>$Q$11*P16</f>
        <v>248.45617045238419</v>
      </c>
      <c r="R16" s="19">
        <f>Q16-O16</f>
        <v>21.506170452384168</v>
      </c>
    </row>
    <row r="17" spans="1:19" x14ac:dyDescent="0.25">
      <c r="A17" s="1">
        <v>90</v>
      </c>
      <c r="B17" s="2">
        <v>45</v>
      </c>
      <c r="C17" s="5">
        <v>436</v>
      </c>
      <c r="D17" s="6">
        <v>38</v>
      </c>
      <c r="E17" s="6">
        <v>474</v>
      </c>
      <c r="F17" s="14">
        <f t="shared" si="0"/>
        <v>0.69298245614035092</v>
      </c>
      <c r="I17" s="16">
        <v>62</v>
      </c>
      <c r="J17">
        <v>214</v>
      </c>
      <c r="K17" s="16">
        <f t="shared" si="9"/>
        <v>34</v>
      </c>
      <c r="L17" s="17">
        <v>5.0199999999999996</v>
      </c>
      <c r="M17" s="16">
        <v>0.156</v>
      </c>
      <c r="N17" s="17">
        <f t="shared" si="7"/>
        <v>0.78311999999999993</v>
      </c>
      <c r="O17" s="18">
        <f t="shared" si="8"/>
        <v>78.311999999999998</v>
      </c>
      <c r="P17">
        <v>417.28</v>
      </c>
      <c r="Q17" s="19">
        <f>$Q$11*P17</f>
        <v>174.40330855965223</v>
      </c>
      <c r="R17" s="19">
        <f>Q17-O17</f>
        <v>96.091308559652234</v>
      </c>
    </row>
    <row r="18" spans="1:19" x14ac:dyDescent="0.25">
      <c r="A18" s="1">
        <v>90</v>
      </c>
      <c r="B18" s="2">
        <v>60</v>
      </c>
      <c r="C18" s="5">
        <v>291</v>
      </c>
      <c r="D18" s="6">
        <v>40</v>
      </c>
      <c r="E18" s="6">
        <v>331</v>
      </c>
      <c r="F18" s="14">
        <f t="shared" si="0"/>
        <v>0.48391812865497075</v>
      </c>
      <c r="I18" s="16">
        <v>62</v>
      </c>
      <c r="J18">
        <v>232</v>
      </c>
      <c r="K18" s="16">
        <f t="shared" si="9"/>
        <v>52</v>
      </c>
      <c r="L18" s="17">
        <v>2.21</v>
      </c>
      <c r="M18" s="16">
        <v>6.9000000000000006E-2</v>
      </c>
      <c r="N18" s="17">
        <f t="shared" si="7"/>
        <v>0.15249000000000001</v>
      </c>
      <c r="O18" s="18">
        <f t="shared" si="8"/>
        <v>15.249000000000002</v>
      </c>
      <c r="P18">
        <v>247.46</v>
      </c>
      <c r="Q18" s="19">
        <f>$Q$11*P18</f>
        <v>103.42657864304914</v>
      </c>
      <c r="R18" s="19">
        <f>Q18-O18</f>
        <v>88.177578643049145</v>
      </c>
    </row>
    <row r="19" spans="1:19" x14ac:dyDescent="0.25">
      <c r="A19" s="3">
        <v>90</v>
      </c>
      <c r="B19" s="4">
        <v>90</v>
      </c>
      <c r="C19" s="7">
        <v>0</v>
      </c>
      <c r="D19" s="8">
        <v>41</v>
      </c>
      <c r="E19" s="8">
        <v>41</v>
      </c>
      <c r="F19" s="15">
        <f t="shared" si="0"/>
        <v>5.9941520467836254E-2</v>
      </c>
      <c r="I19" s="16">
        <v>62</v>
      </c>
      <c r="J19">
        <v>260</v>
      </c>
      <c r="K19" s="16">
        <f t="shared" si="9"/>
        <v>80</v>
      </c>
      <c r="L19" s="17">
        <v>1.88</v>
      </c>
      <c r="M19" s="16">
        <v>5.8000000000000003E-2</v>
      </c>
      <c r="N19" s="17">
        <f t="shared" si="7"/>
        <v>0.10904</v>
      </c>
      <c r="O19" s="18">
        <f t="shared" si="8"/>
        <v>10.904</v>
      </c>
      <c r="P19">
        <v>27.18</v>
      </c>
      <c r="Q19" s="19">
        <f>$Q$11*P19</f>
        <v>11.359954770540998</v>
      </c>
      <c r="R19" s="19">
        <f>Q19-O19</f>
        <v>0.45595477054099831</v>
      </c>
    </row>
    <row r="20" spans="1:19" x14ac:dyDescent="0.25">
      <c r="I20" s="16">
        <v>62</v>
      </c>
      <c r="J20">
        <v>314</v>
      </c>
      <c r="K20" s="16">
        <f t="shared" si="9"/>
        <v>134</v>
      </c>
      <c r="L20" s="17">
        <v>1.77</v>
      </c>
      <c r="M20" s="16">
        <v>5.5E-2</v>
      </c>
      <c r="N20" s="17">
        <f t="shared" si="7"/>
        <v>9.7350000000000006E-2</v>
      </c>
      <c r="O20" s="18">
        <f t="shared" si="8"/>
        <v>9.7350000000000012</v>
      </c>
      <c r="P20">
        <v>26.09</v>
      </c>
      <c r="Q20" s="19">
        <f>$Q$11*P20</f>
        <v>10.904386312119744</v>
      </c>
      <c r="R20" s="19">
        <f>Q20-O20</f>
        <v>1.1693863121197428</v>
      </c>
    </row>
    <row r="21" spans="1:19" x14ac:dyDescent="0.25">
      <c r="I21" s="16">
        <v>62</v>
      </c>
      <c r="J21">
        <v>159</v>
      </c>
      <c r="K21" s="16">
        <f t="shared" si="9"/>
        <v>-21</v>
      </c>
      <c r="L21" s="17">
        <v>11.46</v>
      </c>
      <c r="M21" s="16">
        <v>0.36199999999999999</v>
      </c>
      <c r="N21" s="17">
        <f t="shared" si="7"/>
        <v>4.1485200000000004</v>
      </c>
      <c r="O21" s="18">
        <f t="shared" si="8"/>
        <v>414.85200000000003</v>
      </c>
      <c r="P21">
        <v>701.67</v>
      </c>
      <c r="Q21" s="19">
        <f>$Q$11*P21</f>
        <v>293.2648809361848</v>
      </c>
      <c r="R21" s="19">
        <f>Q21-O21</f>
        <v>-121.58711906381524</v>
      </c>
    </row>
    <row r="22" spans="1:19" x14ac:dyDescent="0.25">
      <c r="I22" s="16">
        <v>62</v>
      </c>
      <c r="J22">
        <v>160</v>
      </c>
      <c r="K22" s="16">
        <f t="shared" si="9"/>
        <v>-20</v>
      </c>
      <c r="L22" s="17">
        <v>11.2</v>
      </c>
      <c r="M22" s="16">
        <v>0.34899999999999998</v>
      </c>
      <c r="N22" s="17">
        <f t="shared" si="7"/>
        <v>3.9087999999999994</v>
      </c>
      <c r="O22" s="18">
        <f t="shared" si="8"/>
        <v>390.87999999999994</v>
      </c>
      <c r="P22">
        <v>701.83</v>
      </c>
      <c r="Q22" s="19">
        <f>$Q$11*P22</f>
        <v>293.3317533704485</v>
      </c>
      <c r="R22" s="19">
        <f>Q22-O22</f>
        <v>-97.548246629551443</v>
      </c>
      <c r="S22" t="s">
        <v>26</v>
      </c>
    </row>
    <row r="23" spans="1:19" x14ac:dyDescent="0.25">
      <c r="I23" s="16">
        <v>62</v>
      </c>
      <c r="J23">
        <v>143</v>
      </c>
      <c r="K23" s="16">
        <f t="shared" si="9"/>
        <v>-37</v>
      </c>
      <c r="L23" s="17">
        <v>10.85</v>
      </c>
      <c r="M23" s="16">
        <v>0.33300000000000002</v>
      </c>
      <c r="N23" s="17">
        <f t="shared" si="7"/>
        <v>3.6130499999999999</v>
      </c>
      <c r="O23" s="18">
        <f t="shared" si="8"/>
        <v>361.30500000000001</v>
      </c>
      <c r="P23">
        <v>663.5</v>
      </c>
      <c r="Q23" s="19">
        <f>$Q$11*P23</f>
        <v>277.31162583715792</v>
      </c>
      <c r="R23" s="19">
        <f>Q23-O23</f>
        <v>-83.993374162842088</v>
      </c>
    </row>
    <row r="24" spans="1:19" x14ac:dyDescent="0.25">
      <c r="I24" s="16">
        <v>62</v>
      </c>
      <c r="J24">
        <v>123</v>
      </c>
      <c r="K24" s="16">
        <f t="shared" si="9"/>
        <v>-57</v>
      </c>
      <c r="L24" s="17">
        <v>9.61</v>
      </c>
      <c r="M24" s="16">
        <v>0.29799999999999999</v>
      </c>
      <c r="N24" s="17">
        <f t="shared" si="7"/>
        <v>2.8637799999999998</v>
      </c>
      <c r="O24" s="18">
        <f t="shared" si="8"/>
        <v>286.37799999999999</v>
      </c>
      <c r="P24">
        <v>604.66999999999996</v>
      </c>
      <c r="Q24" s="19">
        <f>$Q$11*P24</f>
        <v>252.72346766383461</v>
      </c>
      <c r="R24" s="19">
        <f>Q24-O24</f>
        <v>-33.654532336165374</v>
      </c>
    </row>
    <row r="25" spans="1:19" x14ac:dyDescent="0.25">
      <c r="I25" s="16">
        <v>62</v>
      </c>
      <c r="J25">
        <v>100</v>
      </c>
      <c r="K25" s="16">
        <f t="shared" si="9"/>
        <v>-80</v>
      </c>
      <c r="L25" s="17">
        <v>6.29</v>
      </c>
      <c r="M25" s="16">
        <v>0.192</v>
      </c>
      <c r="N25" s="17">
        <f t="shared" si="7"/>
        <v>1.2076800000000001</v>
      </c>
      <c r="O25" s="18">
        <f t="shared" si="8"/>
        <v>120.76800000000001</v>
      </c>
      <c r="P25">
        <v>459.36</v>
      </c>
      <c r="Q25" s="19">
        <f>$Q$11*P25</f>
        <v>191.99075877099753</v>
      </c>
      <c r="R25" s="19">
        <f>Q25-O25</f>
        <v>71.222758770997515</v>
      </c>
    </row>
    <row r="26" spans="1:19" x14ac:dyDescent="0.25">
      <c r="I26" s="16">
        <v>62</v>
      </c>
      <c r="J26">
        <v>90</v>
      </c>
      <c r="K26" s="16">
        <f t="shared" si="9"/>
        <v>-90</v>
      </c>
      <c r="L26" s="17">
        <v>4.76</v>
      </c>
      <c r="M26" s="16">
        <v>0.14799999999999999</v>
      </c>
      <c r="N26" s="17">
        <f t="shared" si="7"/>
        <v>0.70447999999999988</v>
      </c>
      <c r="O26" s="18">
        <f t="shared" si="8"/>
        <v>70.447999999999993</v>
      </c>
      <c r="P26">
        <v>347.47</v>
      </c>
      <c r="Q26" s="19">
        <f>$Q$11*P26</f>
        <v>145.22602958498459</v>
      </c>
      <c r="R26" s="19">
        <f>Q26-O26</f>
        <v>74.778029584984594</v>
      </c>
    </row>
    <row r="27" spans="1:19" x14ac:dyDescent="0.25">
      <c r="I27" s="16">
        <v>62</v>
      </c>
      <c r="J27">
        <v>70</v>
      </c>
      <c r="K27" s="16">
        <f t="shared" si="9"/>
        <v>-110</v>
      </c>
      <c r="L27" s="17">
        <v>2.92</v>
      </c>
      <c r="M27" s="16">
        <v>9.0999999999999998E-2</v>
      </c>
      <c r="N27" s="17">
        <f t="shared" si="7"/>
        <v>0.26572000000000001</v>
      </c>
      <c r="O27" s="18">
        <f t="shared" si="8"/>
        <v>26.572000000000003</v>
      </c>
      <c r="P27">
        <v>177.25</v>
      </c>
      <c r="Q27" s="19">
        <f>$Q$11*P27</f>
        <v>74.082118582722302</v>
      </c>
      <c r="R27" s="19">
        <f>Q27-O27</f>
        <v>47.510118582722299</v>
      </c>
    </row>
    <row r="28" spans="1:19" x14ac:dyDescent="0.25">
      <c r="I28" s="16">
        <v>62</v>
      </c>
      <c r="J28">
        <v>63</v>
      </c>
      <c r="K28" s="16">
        <f t="shared" si="9"/>
        <v>-117</v>
      </c>
      <c r="L28" s="17">
        <v>1.6</v>
      </c>
      <c r="M28" s="16">
        <v>0.05</v>
      </c>
      <c r="N28" s="17">
        <f t="shared" si="7"/>
        <v>8.0000000000000016E-2</v>
      </c>
      <c r="O28" s="18">
        <f t="shared" si="8"/>
        <v>8.0000000000000018</v>
      </c>
      <c r="P28">
        <v>108</v>
      </c>
      <c r="Q28" s="19">
        <f>$Q$11*P28</f>
        <v>45.138893127977475</v>
      </c>
      <c r="R28" s="19">
        <f>Q28-O28</f>
        <v>37.138893127977475</v>
      </c>
      <c r="S28" t="s">
        <v>28</v>
      </c>
    </row>
    <row r="29" spans="1:19" x14ac:dyDescent="0.25">
      <c r="I29">
        <v>77</v>
      </c>
      <c r="J29">
        <v>50</v>
      </c>
      <c r="K29" s="16">
        <f t="shared" si="9"/>
        <v>-130</v>
      </c>
      <c r="L29" s="17">
        <v>2.02</v>
      </c>
      <c r="M29" s="16">
        <v>0.62</v>
      </c>
      <c r="N29" s="17">
        <f t="shared" si="7"/>
        <v>1.2524</v>
      </c>
      <c r="O29" s="18">
        <f t="shared" si="8"/>
        <v>125.24</v>
      </c>
      <c r="P29">
        <v>39.409999999999997</v>
      </c>
      <c r="Q29" s="19">
        <f>$Q$11*P29</f>
        <v>16.4715164645703</v>
      </c>
      <c r="R29" s="19">
        <f>Q29-O29</f>
        <v>-108.7684835354297</v>
      </c>
    </row>
    <row r="30" spans="1:19" x14ac:dyDescent="0.25">
      <c r="I30">
        <v>77</v>
      </c>
      <c r="J30">
        <v>75</v>
      </c>
      <c r="K30" s="16">
        <f t="shared" si="9"/>
        <v>-105</v>
      </c>
      <c r="L30" s="17">
        <v>3.38</v>
      </c>
      <c r="M30" s="16">
        <v>0.104</v>
      </c>
      <c r="N30" s="17">
        <f t="shared" si="7"/>
        <v>0.35152</v>
      </c>
      <c r="O30" s="18">
        <f t="shared" si="8"/>
        <v>35.152000000000001</v>
      </c>
      <c r="P30">
        <v>171.98</v>
      </c>
      <c r="Q30" s="19">
        <f>$Q$11*P30</f>
        <v>71.879507779162651</v>
      </c>
      <c r="R30" s="19">
        <f>Q30-O30</f>
        <v>36.72750777916265</v>
      </c>
    </row>
    <row r="31" spans="1:19" x14ac:dyDescent="0.25">
      <c r="I31">
        <v>77</v>
      </c>
      <c r="J31">
        <v>109</v>
      </c>
      <c r="K31" s="16">
        <f t="shared" si="9"/>
        <v>-71</v>
      </c>
      <c r="L31" s="17">
        <v>7.41</v>
      </c>
      <c r="M31" s="16">
        <v>0.23</v>
      </c>
      <c r="N31" s="17">
        <f t="shared" si="7"/>
        <v>1.7043000000000001</v>
      </c>
      <c r="O31" s="18">
        <f t="shared" si="8"/>
        <v>170.43</v>
      </c>
      <c r="P31">
        <v>502.18</v>
      </c>
      <c r="Q31" s="19">
        <f>$Q$11*P31</f>
        <v>209.88749399081232</v>
      </c>
      <c r="R31" s="19">
        <f>Q31-O31</f>
        <v>39.45749399081231</v>
      </c>
    </row>
    <row r="32" spans="1:19" x14ac:dyDescent="0.25">
      <c r="I32">
        <v>77</v>
      </c>
      <c r="J32">
        <v>119</v>
      </c>
      <c r="K32" s="16">
        <f t="shared" si="9"/>
        <v>-61</v>
      </c>
      <c r="L32" s="17">
        <v>8.17</v>
      </c>
      <c r="M32" s="16">
        <v>0.255</v>
      </c>
      <c r="N32" s="17">
        <f t="shared" si="7"/>
        <v>2.0833499999999998</v>
      </c>
      <c r="O32" s="18">
        <f t="shared" si="8"/>
        <v>208.33499999999998</v>
      </c>
      <c r="P32">
        <v>568.72</v>
      </c>
      <c r="Q32" s="19">
        <f>$Q$11*P32</f>
        <v>237.69806759021623</v>
      </c>
      <c r="R32" s="19">
        <f>Q32-O32</f>
        <v>29.363067590216247</v>
      </c>
    </row>
    <row r="33" spans="9:19" x14ac:dyDescent="0.25">
      <c r="I33">
        <v>77</v>
      </c>
      <c r="J33">
        <v>130</v>
      </c>
      <c r="K33" s="16">
        <f t="shared" si="9"/>
        <v>-50</v>
      </c>
      <c r="L33" s="17">
        <v>9</v>
      </c>
      <c r="M33" s="16">
        <v>0.27900000000000003</v>
      </c>
      <c r="N33" s="17">
        <f t="shared" si="7"/>
        <v>2.5110000000000001</v>
      </c>
      <c r="O33" s="18">
        <f t="shared" si="8"/>
        <v>251.10000000000002</v>
      </c>
      <c r="P33">
        <v>622</v>
      </c>
      <c r="Q33" s="19">
        <f>$Q$11*P33</f>
        <v>259.96658820001846</v>
      </c>
      <c r="R33" s="19">
        <f>Q33-O33</f>
        <v>8.8665882000184411</v>
      </c>
    </row>
    <row r="34" spans="9:19" x14ac:dyDescent="0.25">
      <c r="I34">
        <v>77</v>
      </c>
      <c r="J34">
        <v>140</v>
      </c>
      <c r="K34" s="16">
        <f t="shared" si="9"/>
        <v>-40</v>
      </c>
      <c r="L34" s="17">
        <v>10.52</v>
      </c>
      <c r="M34" s="16">
        <v>0.33200000000000002</v>
      </c>
      <c r="N34" s="17">
        <f t="shared" si="7"/>
        <v>3.4926400000000002</v>
      </c>
      <c r="O34" s="18">
        <f t="shared" si="8"/>
        <v>349.26400000000001</v>
      </c>
      <c r="P34">
        <v>652.35</v>
      </c>
      <c r="Q34" s="19">
        <f>$Q$11*P34</f>
        <v>272.65145307440844</v>
      </c>
      <c r="R34" s="19">
        <f>Q34-O34</f>
        <v>-76.612546925591573</v>
      </c>
    </row>
    <row r="35" spans="9:19" x14ac:dyDescent="0.25">
      <c r="I35">
        <v>77</v>
      </c>
      <c r="J35">
        <v>152</v>
      </c>
      <c r="K35" s="16">
        <f t="shared" si="9"/>
        <v>-28</v>
      </c>
      <c r="L35" s="17">
        <v>8.34</v>
      </c>
      <c r="M35" s="16">
        <v>0.25600000000000001</v>
      </c>
      <c r="N35" s="17">
        <f t="shared" si="7"/>
        <v>2.13504</v>
      </c>
      <c r="O35" s="18">
        <f t="shared" si="8"/>
        <v>213.50400000000002</v>
      </c>
      <c r="P35">
        <v>665.72</v>
      </c>
      <c r="Q35" s="19">
        <f>$Q$11*P35</f>
        <v>278.23948086256638</v>
      </c>
      <c r="R35" s="19">
        <f>Q35-O35</f>
        <v>64.735480862566362</v>
      </c>
      <c r="S35" t="s">
        <v>27</v>
      </c>
    </row>
    <row r="37" spans="9:19" x14ac:dyDescent="0.25">
      <c r="Q37" s="19" t="s">
        <v>30</v>
      </c>
      <c r="R37" s="19">
        <f>SUM(R15:R35)</f>
        <v>1.2931877790833823E-12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9A96-C01B-4CF9-A14B-93F7895C2831}">
  <dimension ref="A1:K38"/>
  <sheetViews>
    <sheetView workbookViewId="0">
      <selection activeCell="H3" sqref="H3"/>
    </sheetView>
  </sheetViews>
  <sheetFormatPr defaultRowHeight="15" x14ac:dyDescent="0.25"/>
  <cols>
    <col min="1" max="4" width="11.140625" bestFit="1" customWidth="1"/>
    <col min="7" max="10" width="11.140625" bestFit="1" customWidth="1"/>
    <col min="11" max="11" width="19.28515625" customWidth="1"/>
  </cols>
  <sheetData>
    <row r="1" spans="1:11" x14ac:dyDescent="0.25">
      <c r="A1" t="s">
        <v>12</v>
      </c>
      <c r="B1" t="s">
        <v>9</v>
      </c>
      <c r="C1" t="s">
        <v>10</v>
      </c>
      <c r="D1" t="s">
        <v>5</v>
      </c>
      <c r="E1" t="s">
        <v>14</v>
      </c>
      <c r="G1" t="s">
        <v>8</v>
      </c>
      <c r="H1" t="s">
        <v>9</v>
      </c>
      <c r="I1" t="s">
        <v>10</v>
      </c>
      <c r="J1" t="s">
        <v>11</v>
      </c>
      <c r="K1" t="s">
        <v>15</v>
      </c>
    </row>
    <row r="2" spans="1:11" x14ac:dyDescent="0.25">
      <c r="A2">
        <v>-90</v>
      </c>
      <c r="B2">
        <v>8.6846900000000005E-2</v>
      </c>
      <c r="C2">
        <v>23.3354</v>
      </c>
      <c r="D2">
        <v>23.4223</v>
      </c>
      <c r="E2">
        <f>ROUND(UniBo_day_30_hour_13_00_beta_60_run_Z_S_out_Z_S_S_B_S_D_S[[#This Row],[S]],0)</f>
        <v>23</v>
      </c>
      <c r="G2">
        <v>-90</v>
      </c>
      <c r="H2">
        <v>508.84100000000001</v>
      </c>
      <c r="I2">
        <v>5.5092100000000004</v>
      </c>
      <c r="J2">
        <v>514.35</v>
      </c>
      <c r="K2">
        <f>ROUND(UniBo_day_211_Jul_30_hour_13_00_beta_27_run_Z_S_out_Z_S_S_B_S_D_S__36[[#This Row],[Column4]],0)</f>
        <v>514</v>
      </c>
    </row>
    <row r="3" spans="1:11" x14ac:dyDescent="0.25">
      <c r="A3">
        <v>-85</v>
      </c>
      <c r="B3">
        <v>16.051100000000002</v>
      </c>
      <c r="C3">
        <v>23.322600000000001</v>
      </c>
      <c r="D3">
        <v>39.373699999999999</v>
      </c>
      <c r="E3">
        <f>ROUND(UniBo_day_30_hour_13_00_beta_60_run_Z_S_out_Z_S_S_B_S_D_S[[#This Row],[S]],0)</f>
        <v>39</v>
      </c>
      <c r="G3">
        <v>-85</v>
      </c>
      <c r="H3">
        <v>522.80200000000002</v>
      </c>
      <c r="I3">
        <v>5.4764499999999998</v>
      </c>
      <c r="J3">
        <v>528.279</v>
      </c>
      <c r="K3">
        <f>ROUND(UniBo_day_211_Jul_30_hour_13_00_beta_27_run_Z_S_out_Z_S_S_B_S_D_S__36[[#This Row],[Column4]],0)</f>
        <v>528</v>
      </c>
    </row>
    <row r="4" spans="1:11" x14ac:dyDescent="0.25">
      <c r="A4">
        <v>-80</v>
      </c>
      <c r="B4">
        <v>50.588099999999997</v>
      </c>
      <c r="C4">
        <v>23.286100000000001</v>
      </c>
      <c r="D4">
        <v>73.874200000000002</v>
      </c>
      <c r="E4">
        <f>ROUND(UniBo_day_30_hour_13_00_beta_60_run_Z_S_out_Z_S_S_B_S_D_S[[#This Row],[S]],0)</f>
        <v>74</v>
      </c>
      <c r="G4">
        <v>-80</v>
      </c>
      <c r="H4">
        <v>537.29499999999996</v>
      </c>
      <c r="I4">
        <v>5.43947</v>
      </c>
      <c r="J4">
        <v>542.73500000000001</v>
      </c>
      <c r="K4">
        <f>ROUND(UniBo_day_211_Jul_30_hour_13_00_beta_27_run_Z_S_out_Z_S_S_B_S_D_S__36[[#This Row],[Column4]],0)</f>
        <v>543</v>
      </c>
    </row>
    <row r="5" spans="1:11" x14ac:dyDescent="0.25">
      <c r="A5">
        <v>-75</v>
      </c>
      <c r="B5">
        <v>94.9529</v>
      </c>
      <c r="C5">
        <v>23.223600000000001</v>
      </c>
      <c r="D5">
        <v>118.17700000000001</v>
      </c>
      <c r="E5">
        <f>ROUND(UniBo_day_30_hour_13_00_beta_60_run_Z_S_out_Z_S_S_B_S_D_S[[#This Row],[S]],0)</f>
        <v>118</v>
      </c>
      <c r="G5">
        <v>-75</v>
      </c>
      <c r="H5">
        <v>552.20500000000004</v>
      </c>
      <c r="I5">
        <v>5.3978200000000003</v>
      </c>
      <c r="J5">
        <v>557.60299999999995</v>
      </c>
      <c r="K5">
        <f>ROUND(UniBo_day_211_Jul_30_hour_13_00_beta_27_run_Z_S_out_Z_S_S_B_S_D_S__36[[#This Row],[Column4]],0)</f>
        <v>558</v>
      </c>
    </row>
    <row r="6" spans="1:11" x14ac:dyDescent="0.25">
      <c r="A6">
        <v>-70</v>
      </c>
      <c r="B6">
        <v>143.96100000000001</v>
      </c>
      <c r="C6">
        <v>23.1326</v>
      </c>
      <c r="D6">
        <v>167.09399999999999</v>
      </c>
      <c r="E6">
        <f>ROUND(UniBo_day_30_hour_13_00_beta_60_run_Z_S_out_Z_S_S_B_S_D_S[[#This Row],[S]],0)</f>
        <v>167</v>
      </c>
      <c r="G6">
        <v>-70</v>
      </c>
      <c r="H6">
        <v>567.41499999999996</v>
      </c>
      <c r="I6">
        <v>5.351</v>
      </c>
      <c r="J6">
        <v>572.76599999999996</v>
      </c>
      <c r="K6">
        <f>ROUND(UniBo_day_211_Jul_30_hour_13_00_beta_27_run_Z_S_out_Z_S_S_B_S_D_S__36[[#This Row],[Column4]],0)</f>
        <v>573</v>
      </c>
    </row>
    <row r="7" spans="1:11" x14ac:dyDescent="0.25">
      <c r="A7">
        <v>-65</v>
      </c>
      <c r="B7">
        <v>194.517</v>
      </c>
      <c r="C7">
        <v>23.01</v>
      </c>
      <c r="D7">
        <v>217.52699999999999</v>
      </c>
      <c r="E7">
        <f>ROUND(UniBo_day_30_hour_13_00_beta_60_run_Z_S_out_Z_S_S_B_S_D_S[[#This Row],[S]],0)</f>
        <v>218</v>
      </c>
      <c r="G7">
        <v>-65</v>
      </c>
      <c r="H7">
        <v>582.80600000000004</v>
      </c>
      <c r="I7">
        <v>5.2983900000000004</v>
      </c>
      <c r="J7">
        <v>588.10500000000002</v>
      </c>
      <c r="K7">
        <f>ROUND(UniBo_day_211_Jul_30_hour_13_00_beta_27_run_Z_S_out_Z_S_S_B_S_D_S__36[[#This Row],[Column4]],0)</f>
        <v>588</v>
      </c>
    </row>
    <row r="8" spans="1:11" x14ac:dyDescent="0.25">
      <c r="A8">
        <v>-60</v>
      </c>
      <c r="B8">
        <v>244.77099999999999</v>
      </c>
      <c r="C8">
        <v>22.8522</v>
      </c>
      <c r="D8">
        <v>267.62299999999999</v>
      </c>
      <c r="E8">
        <f>ROUND(UniBo_day_30_hour_13_00_beta_60_run_Z_S_out_Z_S_S_B_S_D_S[[#This Row],[S]],0)</f>
        <v>268</v>
      </c>
      <c r="G8">
        <v>-60</v>
      </c>
      <c r="H8">
        <v>598.26199999999994</v>
      </c>
      <c r="I8">
        <v>5.2392899999999996</v>
      </c>
      <c r="J8">
        <v>603.50099999999998</v>
      </c>
      <c r="K8">
        <f>ROUND(UniBo_day_211_Jul_30_hour_13_00_beta_27_run_Z_S_out_Z_S_S_B_S_D_S__36[[#This Row],[Column4]],0)</f>
        <v>604</v>
      </c>
    </row>
    <row r="9" spans="1:11" x14ac:dyDescent="0.25">
      <c r="A9">
        <v>-55</v>
      </c>
      <c r="B9">
        <v>293.61799999999999</v>
      </c>
      <c r="C9">
        <v>22.654699999999998</v>
      </c>
      <c r="D9">
        <v>316.27199999999999</v>
      </c>
      <c r="E9">
        <f>ROUND(UniBo_day_30_hour_13_00_beta_60_run_Z_S_out_Z_S_S_B_S_D_S[[#This Row],[S]],0)</f>
        <v>316</v>
      </c>
      <c r="G9">
        <v>-55</v>
      </c>
      <c r="H9">
        <v>613.66600000000005</v>
      </c>
      <c r="I9">
        <v>5.17286</v>
      </c>
      <c r="J9">
        <v>618.83900000000006</v>
      </c>
      <c r="K9">
        <f>ROUND(UniBo_day_211_Jul_30_hour_13_00_beta_27_run_Z_S_out_Z_S_S_B_S_D_S__36[[#This Row],[Column4]],0)</f>
        <v>619</v>
      </c>
    </row>
    <row r="10" spans="1:11" x14ac:dyDescent="0.25">
      <c r="A10">
        <v>-50</v>
      </c>
      <c r="B10">
        <v>340.39</v>
      </c>
      <c r="C10">
        <v>22.412199999999999</v>
      </c>
      <c r="D10">
        <v>362.803</v>
      </c>
      <c r="E10">
        <f>ROUND(UniBo_day_30_hour_13_00_beta_60_run_Z_S_out_Z_S_S_B_S_D_S[[#This Row],[S]],0)</f>
        <v>363</v>
      </c>
      <c r="G10">
        <v>-50</v>
      </c>
      <c r="H10">
        <v>628.904</v>
      </c>
      <c r="I10">
        <v>5.0981100000000001</v>
      </c>
      <c r="J10">
        <v>634.00199999999995</v>
      </c>
      <c r="K10">
        <f>ROUND(UniBo_day_211_Jul_30_hour_13_00_beta_27_run_Z_S_out_Z_S_S_B_S_D_S__36[[#This Row],[Column4]],0)</f>
        <v>634</v>
      </c>
    </row>
    <row r="11" spans="1:11" x14ac:dyDescent="0.25">
      <c r="A11">
        <v>-45</v>
      </c>
      <c r="B11">
        <v>384.678</v>
      </c>
      <c r="C11">
        <v>22.117899999999999</v>
      </c>
      <c r="D11">
        <v>406.79599999999999</v>
      </c>
      <c r="E11">
        <f>ROUND(UniBo_day_30_hour_13_00_beta_60_run_Z_S_out_Z_S_S_B_S_D_S[[#This Row],[S]],0)</f>
        <v>407</v>
      </c>
      <c r="G11">
        <v>-45</v>
      </c>
      <c r="H11">
        <v>643.86400000000003</v>
      </c>
      <c r="I11">
        <v>5.0138499999999997</v>
      </c>
      <c r="J11">
        <v>648.87699999999995</v>
      </c>
      <c r="K11">
        <f>ROUND(UniBo_day_211_Jul_30_hour_13_00_beta_27_run_Z_S_out_Z_S_S_B_S_D_S__36[[#This Row],[Column4]],0)</f>
        <v>649</v>
      </c>
    </row>
    <row r="12" spans="1:11" x14ac:dyDescent="0.25">
      <c r="A12">
        <v>-40</v>
      </c>
      <c r="B12">
        <v>426.21</v>
      </c>
      <c r="C12">
        <v>21.763100000000001</v>
      </c>
      <c r="D12">
        <v>447.97300000000001</v>
      </c>
      <c r="E12">
        <f>ROUND(UniBo_day_30_hour_13_00_beta_60_run_Z_S_out_Z_S_S_B_S_D_S[[#This Row],[S]],0)</f>
        <v>448</v>
      </c>
      <c r="G12">
        <v>-40</v>
      </c>
      <c r="H12">
        <v>658.43700000000001</v>
      </c>
      <c r="I12">
        <v>4.91866</v>
      </c>
      <c r="J12">
        <v>663.35599999999999</v>
      </c>
      <c r="K12">
        <f>ROUND(UniBo_day_211_Jul_30_hour_13_00_beta_27_run_Z_S_out_Z_S_S_B_S_D_S__36[[#This Row],[Column4]],0)</f>
        <v>663</v>
      </c>
    </row>
    <row r="13" spans="1:11" x14ac:dyDescent="0.25">
      <c r="A13">
        <v>-35</v>
      </c>
      <c r="B13">
        <v>464.791</v>
      </c>
      <c r="C13">
        <v>21.335799999999999</v>
      </c>
      <c r="D13">
        <v>486.12700000000001</v>
      </c>
      <c r="E13">
        <f>ROUND(UniBo_day_30_hour_13_00_beta_60_run_Z_S_out_Z_S_S_B_S_D_S[[#This Row],[S]],0)</f>
        <v>486</v>
      </c>
      <c r="G13">
        <v>-35</v>
      </c>
      <c r="H13">
        <v>672.52</v>
      </c>
      <c r="I13">
        <v>4.8108199999999997</v>
      </c>
      <c r="J13">
        <v>677.33100000000002</v>
      </c>
      <c r="K13">
        <f>ROUND(UniBo_day_211_Jul_30_hour_13_00_beta_27_run_Z_S_out_Z_S_S_B_S_D_S__36[[#This Row],[Column4]],0)</f>
        <v>677</v>
      </c>
    </row>
    <row r="14" spans="1:11" x14ac:dyDescent="0.25">
      <c r="A14">
        <v>-30</v>
      </c>
      <c r="B14">
        <v>500.267</v>
      </c>
      <c r="C14">
        <v>20.819800000000001</v>
      </c>
      <c r="D14">
        <v>521.08699999999999</v>
      </c>
      <c r="E14">
        <f>ROUND(UniBo_day_30_hour_13_00_beta_60_run_Z_S_out_Z_S_S_B_S_D_S[[#This Row],[S]],0)</f>
        <v>521</v>
      </c>
      <c r="G14">
        <v>-30</v>
      </c>
      <c r="H14">
        <v>686.01199999999994</v>
      </c>
      <c r="I14">
        <v>4.6882700000000002</v>
      </c>
      <c r="J14">
        <v>690.7</v>
      </c>
      <c r="K14">
        <f>ROUND(UniBo_day_211_Jul_30_hour_13_00_beta_27_run_Z_S_out_Z_S_S_B_S_D_S__36[[#This Row],[Column4]],0)</f>
        <v>691</v>
      </c>
    </row>
    <row r="15" spans="1:11" x14ac:dyDescent="0.25">
      <c r="A15">
        <v>-25</v>
      </c>
      <c r="B15">
        <v>532.5</v>
      </c>
      <c r="C15">
        <v>20.192799999999998</v>
      </c>
      <c r="D15">
        <v>552.69299999999998</v>
      </c>
      <c r="E15">
        <f>ROUND(UniBo_day_30_hour_13_00_beta_60_run_Z_S_out_Z_S_S_B_S_D_S[[#This Row],[S]],0)</f>
        <v>553</v>
      </c>
      <c r="G15">
        <v>-25</v>
      </c>
      <c r="H15">
        <v>698.81600000000003</v>
      </c>
      <c r="I15">
        <v>4.5484900000000001</v>
      </c>
      <c r="J15">
        <v>703.36500000000001</v>
      </c>
      <c r="K15">
        <f>ROUND(UniBo_day_211_Jul_30_hour_13_00_beta_27_run_Z_S_out_Z_S_S_B_S_D_S__36[[#This Row],[Column4]],0)</f>
        <v>703</v>
      </c>
    </row>
    <row r="16" spans="1:11" x14ac:dyDescent="0.25">
      <c r="A16">
        <v>-20</v>
      </c>
      <c r="B16">
        <v>561.36699999999996</v>
      </c>
      <c r="C16">
        <v>19.423400000000001</v>
      </c>
      <c r="D16">
        <v>580.79</v>
      </c>
      <c r="E16">
        <f>ROUND(UniBo_day_30_hour_13_00_beta_60_run_Z_S_out_Z_S_S_B_S_D_S[[#This Row],[S]],0)</f>
        <v>581</v>
      </c>
      <c r="G16">
        <v>-20</v>
      </c>
      <c r="H16">
        <v>710.84299999999996</v>
      </c>
      <c r="I16">
        <v>4.3884299999999996</v>
      </c>
      <c r="J16">
        <v>715.23199999999997</v>
      </c>
      <c r="K16">
        <f>ROUND(UniBo_day_211_Jul_30_hour_13_00_beta_27_run_Z_S_out_Z_S_S_B_S_D_S__36[[#This Row],[Column4]],0)</f>
        <v>715</v>
      </c>
    </row>
    <row r="17" spans="1:11" x14ac:dyDescent="0.25">
      <c r="A17">
        <v>-15</v>
      </c>
      <c r="B17">
        <v>586.74900000000002</v>
      </c>
      <c r="C17">
        <v>18.4679</v>
      </c>
      <c r="D17">
        <v>605.21699999999998</v>
      </c>
      <c r="E17">
        <f>ROUND(UniBo_day_30_hour_13_00_beta_60_run_Z_S_out_Z_S_S_B_S_D_S[[#This Row],[S]],0)</f>
        <v>605</v>
      </c>
      <c r="G17">
        <v>-15</v>
      </c>
      <c r="H17">
        <v>722.00900000000001</v>
      </c>
      <c r="I17">
        <v>4.2043799999999996</v>
      </c>
      <c r="J17">
        <v>726.21299999999997</v>
      </c>
      <c r="K17">
        <f>ROUND(UniBo_day_211_Jul_30_hour_13_00_beta_27_run_Z_S_out_Z_S_S_B_S_D_S__36[[#This Row],[Column4]],0)</f>
        <v>726</v>
      </c>
    </row>
    <row r="18" spans="1:11" x14ac:dyDescent="0.25">
      <c r="A18">
        <v>-10</v>
      </c>
      <c r="B18">
        <v>608.53700000000003</v>
      </c>
      <c r="C18">
        <v>17.2652</v>
      </c>
      <c r="D18">
        <v>625.803</v>
      </c>
      <c r="E18">
        <f>ROUND(UniBo_day_30_hour_13_00_beta_60_run_Z_S_out_Z_S_S_B_S_D_S[[#This Row],[S]],0)</f>
        <v>626</v>
      </c>
      <c r="G18">
        <v>-10</v>
      </c>
      <c r="H18">
        <v>732.23500000000001</v>
      </c>
      <c r="I18">
        <v>3.9917799999999999</v>
      </c>
      <c r="J18">
        <v>736.22699999999998</v>
      </c>
      <c r="K18">
        <f>ROUND(UniBo_day_211_Jul_30_hour_13_00_beta_27_run_Z_S_out_Z_S_S_B_S_D_S__36[[#This Row],[Column4]],0)</f>
        <v>736</v>
      </c>
    </row>
    <row r="19" spans="1:11" x14ac:dyDescent="0.25">
      <c r="A19">
        <v>-5</v>
      </c>
      <c r="B19">
        <v>626.63400000000001</v>
      </c>
      <c r="C19">
        <v>15.7309</v>
      </c>
      <c r="D19">
        <v>642.36500000000001</v>
      </c>
      <c r="E19">
        <f>ROUND(UniBo_day_30_hour_13_00_beta_60_run_Z_S_out_Z_S_S_B_S_D_S[[#This Row],[S]],0)</f>
        <v>642</v>
      </c>
      <c r="G19">
        <v>-5</v>
      </c>
      <c r="H19">
        <v>741.45</v>
      </c>
      <c r="I19">
        <v>3.7450999999999999</v>
      </c>
      <c r="J19">
        <v>745.19500000000005</v>
      </c>
      <c r="K19">
        <f>ROUND(UniBo_day_211_Jul_30_hour_13_00_beta_27_run_Z_S_out_Z_S_S_B_S_D_S__36[[#This Row],[Column4]],0)</f>
        <v>745</v>
      </c>
    </row>
    <row r="20" spans="1:11" x14ac:dyDescent="0.25">
      <c r="A20">
        <v>0</v>
      </c>
      <c r="B20">
        <v>640.95399999999995</v>
      </c>
      <c r="C20">
        <v>13.7537</v>
      </c>
      <c r="D20">
        <v>654.70799999999997</v>
      </c>
      <c r="E20">
        <f>ROUND(UniBo_day_30_hour_13_00_beta_60_run_Z_S_out_Z_S_S_B_S_D_S[[#This Row],[S]],0)</f>
        <v>655</v>
      </c>
      <c r="G20">
        <v>0</v>
      </c>
      <c r="H20">
        <v>749.59</v>
      </c>
      <c r="I20">
        <v>3.4576199999999999</v>
      </c>
      <c r="J20">
        <v>753.048</v>
      </c>
      <c r="K20">
        <f>ROUND(UniBo_day_211_Jul_30_hour_13_00_beta_27_run_Z_S_out_Z_S_S_B_S_D_S__36[[#This Row],[Column4]],0)</f>
        <v>753</v>
      </c>
    </row>
    <row r="21" spans="1:11" x14ac:dyDescent="0.25">
      <c r="A21">
        <v>5</v>
      </c>
      <c r="B21">
        <v>651.428</v>
      </c>
      <c r="C21">
        <v>11.212</v>
      </c>
      <c r="D21">
        <v>662.64</v>
      </c>
      <c r="E21">
        <f>ROUND(UniBo_day_30_hour_13_00_beta_60_run_Z_S_out_Z_S_S_B_S_D_S[[#This Row],[S]],0)</f>
        <v>663</v>
      </c>
      <c r="G21">
        <v>5</v>
      </c>
      <c r="H21">
        <v>756.59900000000005</v>
      </c>
      <c r="I21">
        <v>3.1212399999999998</v>
      </c>
      <c r="J21">
        <v>759.72</v>
      </c>
      <c r="K21">
        <f>ROUND(UniBo_day_211_Jul_30_hour_13_00_beta_27_run_Z_S_out_Z_S_S_B_S_D_S__36[[#This Row],[Column4]],0)</f>
        <v>760</v>
      </c>
    </row>
    <row r="22" spans="1:11" x14ac:dyDescent="0.25">
      <c r="A22">
        <v>10</v>
      </c>
      <c r="B22">
        <v>658.00199999999995</v>
      </c>
      <c r="C22">
        <v>8.1262600000000003</v>
      </c>
      <c r="D22">
        <v>666.12800000000004</v>
      </c>
      <c r="E22">
        <f>ROUND(UniBo_day_30_hour_13_00_beta_60_run_Z_S_out_Z_S_S_B_S_D_S[[#This Row],[S]],0)</f>
        <v>666</v>
      </c>
      <c r="G22">
        <v>10</v>
      </c>
      <c r="H22">
        <v>762.42700000000002</v>
      </c>
      <c r="I22">
        <v>2.7265600000000001</v>
      </c>
      <c r="J22">
        <v>765.154</v>
      </c>
      <c r="K22">
        <f>ROUND(UniBo_day_211_Jul_30_hour_13_00_beta_27_run_Z_S_out_Z_S_S_B_S_D_S__36[[#This Row],[Column4]],0)</f>
        <v>765</v>
      </c>
    </row>
    <row r="23" spans="1:11" x14ac:dyDescent="0.25">
      <c r="A23">
        <v>15</v>
      </c>
      <c r="B23">
        <v>660.64200000000005</v>
      </c>
      <c r="C23">
        <v>5.6865500000000004</v>
      </c>
      <c r="D23">
        <v>666.32899999999995</v>
      </c>
      <c r="E23">
        <f>ROUND(UniBo_day_30_hour_13_00_beta_60_run_Z_S_out_Z_S_S_B_S_D_S[[#This Row],[S]],0)</f>
        <v>666</v>
      </c>
      <c r="G23">
        <v>15</v>
      </c>
      <c r="H23">
        <v>767.03399999999999</v>
      </c>
      <c r="I23">
        <v>2.2635999999999998</v>
      </c>
      <c r="J23">
        <v>769.298</v>
      </c>
      <c r="K23">
        <f>ROUND(UniBo_day_211_Jul_30_hour_13_00_beta_27_run_Z_S_out_Z_S_S_B_S_D_S__36[[#This Row],[Column4]],0)</f>
        <v>769</v>
      </c>
    </row>
    <row r="24" spans="1:11" x14ac:dyDescent="0.25">
      <c r="A24">
        <v>20</v>
      </c>
      <c r="B24">
        <v>659.33699999999999</v>
      </c>
      <c r="C24">
        <v>7.0800099999999997</v>
      </c>
      <c r="D24">
        <v>666.41700000000003</v>
      </c>
      <c r="E24">
        <f>ROUND(UniBo_day_30_hour_13_00_beta_60_run_Z_S_out_Z_S_S_B_S_D_S[[#This Row],[S]],0)</f>
        <v>666</v>
      </c>
      <c r="G24">
        <v>20</v>
      </c>
      <c r="H24">
        <v>770.38900000000001</v>
      </c>
      <c r="I24">
        <v>1.7259599999999999</v>
      </c>
      <c r="J24">
        <v>772.11500000000001</v>
      </c>
      <c r="K24">
        <f>ROUND(UniBo_day_211_Jul_30_hour_13_00_beta_27_run_Z_S_out_Z_S_S_B_S_D_S__36[[#This Row],[Column4]],0)</f>
        <v>772</v>
      </c>
    </row>
    <row r="25" spans="1:11" x14ac:dyDescent="0.25">
      <c r="A25">
        <v>25</v>
      </c>
      <c r="B25">
        <v>654.09100000000001</v>
      </c>
      <c r="C25">
        <v>10.214399999999999</v>
      </c>
      <c r="D25">
        <v>664.30499999999995</v>
      </c>
      <c r="E25">
        <f>ROUND(UniBo_day_30_hour_13_00_beta_60_run_Z_S_out_Z_S_S_B_S_D_S[[#This Row],[S]],0)</f>
        <v>664</v>
      </c>
      <c r="G25">
        <v>25</v>
      </c>
      <c r="H25">
        <v>772.46799999999996</v>
      </c>
      <c r="I25">
        <v>1.1342000000000001</v>
      </c>
      <c r="J25">
        <v>773.60199999999998</v>
      </c>
      <c r="K25">
        <f>ROUND(UniBo_day_211_Jul_30_hour_13_00_beta_27_run_Z_S_out_Z_S_S_B_S_D_S__36[[#This Row],[Column4]],0)</f>
        <v>774</v>
      </c>
    </row>
    <row r="26" spans="1:11" x14ac:dyDescent="0.25">
      <c r="A26">
        <v>30</v>
      </c>
      <c r="B26">
        <v>644.93200000000002</v>
      </c>
      <c r="C26">
        <v>12.9619</v>
      </c>
      <c r="D26">
        <v>657.89400000000001</v>
      </c>
      <c r="E26">
        <f>ROUND(UniBo_day_30_hour_13_00_beta_60_run_Z_S_out_Z_S_S_B_S_D_S[[#This Row],[S]],0)</f>
        <v>658</v>
      </c>
      <c r="G26">
        <v>30</v>
      </c>
      <c r="H26">
        <v>773.25599999999997</v>
      </c>
      <c r="I26">
        <v>0.70827399999999996</v>
      </c>
      <c r="J26">
        <v>773.96400000000006</v>
      </c>
      <c r="K26">
        <f>ROUND(UniBo_day_211_Jul_30_hour_13_00_beta_27_run_Z_S_out_Z_S_S_B_S_D_S__36[[#This Row],[Column4]],0)</f>
        <v>774</v>
      </c>
    </row>
    <row r="27" spans="1:11" x14ac:dyDescent="0.25">
      <c r="A27">
        <v>35</v>
      </c>
      <c r="B27">
        <v>631.90700000000004</v>
      </c>
      <c r="C27">
        <v>15.117699999999999</v>
      </c>
      <c r="D27">
        <v>647.024</v>
      </c>
      <c r="E27">
        <f>ROUND(UniBo_day_30_hour_13_00_beta_60_run_Z_S_out_Z_S_S_B_S_D_S[[#This Row],[S]],0)</f>
        <v>647</v>
      </c>
      <c r="G27">
        <v>35</v>
      </c>
      <c r="H27">
        <v>772.74900000000002</v>
      </c>
      <c r="I27">
        <v>1.01013</v>
      </c>
      <c r="J27">
        <v>773.75900000000001</v>
      </c>
      <c r="K27">
        <f>ROUND(UniBo_day_211_Jul_30_hour_13_00_beta_27_run_Z_S_out_Z_S_S_B_S_D_S__36[[#This Row],[Column4]],0)</f>
        <v>774</v>
      </c>
    </row>
    <row r="28" spans="1:11" x14ac:dyDescent="0.25">
      <c r="A28">
        <v>40</v>
      </c>
      <c r="B28">
        <v>615.07899999999995</v>
      </c>
      <c r="C28">
        <v>16.7882</v>
      </c>
      <c r="D28">
        <v>631.86699999999996</v>
      </c>
      <c r="E28">
        <f>ROUND(UniBo_day_30_hour_13_00_beta_60_run_Z_S_out_Z_S_S_B_S_D_S[[#This Row],[S]],0)</f>
        <v>632</v>
      </c>
      <c r="G28">
        <v>40</v>
      </c>
      <c r="H28">
        <v>770.94899999999996</v>
      </c>
      <c r="I28">
        <v>1.60023</v>
      </c>
      <c r="J28">
        <v>772.54899999999998</v>
      </c>
      <c r="K28">
        <f>ROUND(UniBo_day_211_Jul_30_hour_13_00_beta_27_run_Z_S_out_Z_S_S_B_S_D_S__36[[#This Row],[Column4]],0)</f>
        <v>773</v>
      </c>
    </row>
    <row r="29" spans="1:11" x14ac:dyDescent="0.25">
      <c r="A29">
        <v>45</v>
      </c>
      <c r="B29">
        <v>594.529</v>
      </c>
      <c r="C29">
        <v>18.092300000000002</v>
      </c>
      <c r="D29">
        <v>612.62099999999998</v>
      </c>
      <c r="E29">
        <f>ROUND(UniBo_day_30_hour_13_00_beta_60_run_Z_S_out_Z_S_S_B_S_D_S[[#This Row],[S]],0)</f>
        <v>613</v>
      </c>
      <c r="G29">
        <v>45</v>
      </c>
      <c r="H29">
        <v>767.86900000000003</v>
      </c>
      <c r="I29">
        <v>2.15341</v>
      </c>
      <c r="J29">
        <v>770.02200000000005</v>
      </c>
      <c r="K29">
        <f>ROUND(UniBo_day_211_Jul_30_hour_13_00_beta_27_run_Z_S_out_Z_S_S_B_S_D_S__36[[#This Row],[Column4]],0)</f>
        <v>770</v>
      </c>
    </row>
    <row r="30" spans="1:11" x14ac:dyDescent="0.25">
      <c r="A30">
        <v>50</v>
      </c>
      <c r="B30">
        <v>570.351</v>
      </c>
      <c r="C30">
        <v>19.1235</v>
      </c>
      <c r="D30">
        <v>589.47500000000002</v>
      </c>
      <c r="E30">
        <f>ROUND(UniBo_day_30_hour_13_00_beta_60_run_Z_S_out_Z_S_S_B_S_D_S[[#This Row],[S]],0)</f>
        <v>589</v>
      </c>
      <c r="G30">
        <v>50</v>
      </c>
      <c r="H30">
        <v>763.53099999999995</v>
      </c>
      <c r="I30">
        <v>2.63232</v>
      </c>
      <c r="J30">
        <v>766.16300000000001</v>
      </c>
      <c r="K30">
        <f>ROUND(UniBo_day_211_Jul_30_hour_13_00_beta_27_run_Z_S_out_Z_S_S_B_S_D_S__36[[#This Row],[Column4]],0)</f>
        <v>766</v>
      </c>
    </row>
    <row r="31" spans="1:11" x14ac:dyDescent="0.25">
      <c r="A31">
        <v>55</v>
      </c>
      <c r="B31">
        <v>542.65099999999995</v>
      </c>
      <c r="C31">
        <v>19.950199999999999</v>
      </c>
      <c r="D31">
        <v>562.601</v>
      </c>
      <c r="E31">
        <f>ROUND(UniBo_day_30_hour_13_00_beta_60_run_Z_S_out_Z_S_S_B_S_D_S[[#This Row],[S]],0)</f>
        <v>563</v>
      </c>
      <c r="G31">
        <v>55</v>
      </c>
      <c r="H31">
        <v>757.96400000000006</v>
      </c>
      <c r="I31">
        <v>3.0409799999999998</v>
      </c>
      <c r="J31">
        <v>761.005</v>
      </c>
      <c r="K31">
        <f>ROUND(UniBo_day_211_Jul_30_hour_13_00_beta_27_run_Z_S_out_Z_S_S_B_S_D_S__36[[#This Row],[Column4]],0)</f>
        <v>761</v>
      </c>
    </row>
    <row r="32" spans="1:11" x14ac:dyDescent="0.25">
      <c r="A32">
        <v>60</v>
      </c>
      <c r="B32">
        <v>511.54300000000001</v>
      </c>
      <c r="C32">
        <v>20.621400000000001</v>
      </c>
      <c r="D32">
        <v>532.16499999999996</v>
      </c>
      <c r="E32">
        <f>ROUND(UniBo_day_30_hour_13_00_beta_60_run_Z_S_out_Z_S_S_B_S_D_S[[#This Row],[S]],0)</f>
        <v>532</v>
      </c>
      <c r="G32">
        <v>60</v>
      </c>
      <c r="H32">
        <v>751.20799999999997</v>
      </c>
      <c r="I32">
        <v>3.3891499999999999</v>
      </c>
      <c r="J32">
        <v>754.59699999999998</v>
      </c>
      <c r="K32">
        <f>ROUND(UniBo_day_211_Jul_30_hour_13_00_beta_27_run_Z_S_out_Z_S_S_B_S_D_S__36[[#This Row],[Column4]],0)</f>
        <v>755</v>
      </c>
    </row>
    <row r="33" spans="1:11" x14ac:dyDescent="0.25">
      <c r="A33">
        <v>65</v>
      </c>
      <c r="B33">
        <v>477.15</v>
      </c>
      <c r="C33">
        <v>21.1721</v>
      </c>
      <c r="D33">
        <v>498.322</v>
      </c>
      <c r="E33">
        <f>ROUND(UniBo_day_30_hour_13_00_beta_60_run_Z_S_out_Z_S_S_B_S_D_S[[#This Row],[S]],0)</f>
        <v>498</v>
      </c>
      <c r="G33">
        <v>65</v>
      </c>
      <c r="H33">
        <v>743.30799999999999</v>
      </c>
      <c r="I33">
        <v>3.6865000000000001</v>
      </c>
      <c r="J33">
        <v>746.995</v>
      </c>
      <c r="K33">
        <f>ROUND(UniBo_day_211_Jul_30_hour_13_00_beta_27_run_Z_S_out_Z_S_S_B_S_D_S__36[[#This Row],[Column4]],0)</f>
        <v>747</v>
      </c>
    </row>
    <row r="34" spans="1:11" x14ac:dyDescent="0.25">
      <c r="A34">
        <v>70</v>
      </c>
      <c r="B34">
        <v>439.60300000000001</v>
      </c>
      <c r="C34">
        <v>21.627300000000002</v>
      </c>
      <c r="D34">
        <v>461.23099999999999</v>
      </c>
      <c r="E34">
        <f>ROUND(UniBo_day_30_hour_13_00_beta_60_run_Z_S_out_Z_S_S_B_S_D_S[[#This Row],[S]],0)</f>
        <v>461</v>
      </c>
      <c r="G34">
        <v>70</v>
      </c>
      <c r="H34">
        <v>734.32100000000003</v>
      </c>
      <c r="I34">
        <v>3.9414099999999999</v>
      </c>
      <c r="J34">
        <v>738.26199999999994</v>
      </c>
      <c r="K34">
        <f>ROUND(UniBo_day_211_Jul_30_hour_13_00_beta_27_run_Z_S_out_Z_S_S_B_S_D_S__36[[#This Row],[Column4]],0)</f>
        <v>738</v>
      </c>
    </row>
    <row r="35" spans="1:11" x14ac:dyDescent="0.25">
      <c r="A35">
        <v>75</v>
      </c>
      <c r="B35">
        <v>399.05099999999999</v>
      </c>
      <c r="C35">
        <v>22.005199999999999</v>
      </c>
      <c r="D35">
        <v>421.05599999999998</v>
      </c>
      <c r="E35">
        <f>ROUND(UniBo_day_30_hour_13_00_beta_60_run_Z_S_out_Z_S_S_B_S_D_S[[#This Row],[S]],0)</f>
        <v>421</v>
      </c>
      <c r="G35">
        <v>75</v>
      </c>
      <c r="H35">
        <v>724.30799999999999</v>
      </c>
      <c r="I35">
        <v>4.1608799999999997</v>
      </c>
      <c r="J35">
        <v>728.46900000000005</v>
      </c>
      <c r="K35">
        <f>ROUND(UniBo_day_211_Jul_30_hour_13_00_beta_27_run_Z_S_out_Z_S_S_B_S_D_S__36[[#This Row],[Column4]],0)</f>
        <v>728</v>
      </c>
    </row>
    <row r="36" spans="1:11" x14ac:dyDescent="0.25">
      <c r="A36">
        <v>80</v>
      </c>
      <c r="B36">
        <v>355.67</v>
      </c>
      <c r="C36">
        <v>22.3188</v>
      </c>
      <c r="D36">
        <v>377.98899999999998</v>
      </c>
      <c r="E36">
        <f>ROUND(UniBo_day_30_hour_13_00_beta_60_run_Z_S_out_Z_S_S_B_S_D_S[[#This Row],[S]],0)</f>
        <v>378</v>
      </c>
      <c r="G36">
        <v>80</v>
      </c>
      <c r="H36">
        <v>713.34</v>
      </c>
      <c r="I36">
        <v>4.3507100000000003</v>
      </c>
      <c r="J36">
        <v>717.69100000000003</v>
      </c>
      <c r="K36">
        <f>ROUND(UniBo_day_211_Jul_30_hour_13_00_beta_27_run_Z_S_out_Z_S_S_B_S_D_S__36[[#This Row],[Column4]],0)</f>
        <v>718</v>
      </c>
    </row>
    <row r="37" spans="1:11" x14ac:dyDescent="0.25">
      <c r="A37">
        <v>85</v>
      </c>
      <c r="B37">
        <v>309.70100000000002</v>
      </c>
      <c r="C37">
        <v>22.577999999999999</v>
      </c>
      <c r="D37">
        <v>332.279</v>
      </c>
      <c r="E37">
        <f>ROUND(UniBo_day_30_hour_13_00_beta_60_run_Z_S_out_Z_S_S_B_S_D_S[[#This Row],[S]],0)</f>
        <v>332</v>
      </c>
      <c r="G37">
        <v>85</v>
      </c>
      <c r="H37">
        <v>701.49199999999996</v>
      </c>
      <c r="I37">
        <v>4.5156299999999998</v>
      </c>
      <c r="J37">
        <v>706.00800000000004</v>
      </c>
      <c r="K37">
        <f>ROUND(UniBo_day_211_Jul_30_hour_13_00_beta_27_run_Z_S_out_Z_S_S_B_S_D_S__36[[#This Row],[Column4]],0)</f>
        <v>706</v>
      </c>
    </row>
    <row r="38" spans="1:11" x14ac:dyDescent="0.25">
      <c r="A38">
        <v>90</v>
      </c>
      <c r="B38">
        <v>261.49799999999999</v>
      </c>
      <c r="C38">
        <v>22.79</v>
      </c>
      <c r="D38">
        <v>284.28800000000001</v>
      </c>
      <c r="E38">
        <f>ROUND(UniBo_day_30_hour_13_00_beta_60_run_Z_S_out_Z_S_S_B_S_D_S[[#This Row],[S]],0)</f>
        <v>284</v>
      </c>
      <c r="G38">
        <v>90</v>
      </c>
      <c r="H38">
        <v>688.84900000000005</v>
      </c>
      <c r="I38">
        <v>4.6595300000000002</v>
      </c>
      <c r="J38">
        <v>693.50900000000001</v>
      </c>
      <c r="K38">
        <f>ROUND(UniBo_day_211_Jul_30_hour_13_00_beta_27_run_Z_S_out_Z_S_S_B_S_D_S__36[[#This Row],[Column4]],0)</f>
        <v>694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18C9-5DFF-40A5-B9ED-E6BA502C3FA1}">
  <dimension ref="A1:K20"/>
  <sheetViews>
    <sheetView workbookViewId="0">
      <selection activeCell="P23" sqref="P23"/>
    </sheetView>
  </sheetViews>
  <sheetFormatPr defaultRowHeight="15" x14ac:dyDescent="0.25"/>
  <cols>
    <col min="1" max="4" width="11.140625" bestFit="1" customWidth="1"/>
  </cols>
  <sheetData>
    <row r="1" spans="1:11" x14ac:dyDescent="0.25">
      <c r="A1" t="s">
        <v>17</v>
      </c>
      <c r="B1" t="s">
        <v>9</v>
      </c>
      <c r="C1" t="s">
        <v>10</v>
      </c>
      <c r="D1" t="s">
        <v>11</v>
      </c>
      <c r="E1" t="s">
        <v>16</v>
      </c>
      <c r="G1" t="s">
        <v>8</v>
      </c>
      <c r="H1" t="s">
        <v>9</v>
      </c>
      <c r="I1" t="s">
        <v>10</v>
      </c>
      <c r="J1" t="s">
        <v>13</v>
      </c>
      <c r="K1" t="s">
        <v>18</v>
      </c>
    </row>
    <row r="2" spans="1:11" x14ac:dyDescent="0.25">
      <c r="A2">
        <v>0</v>
      </c>
      <c r="B2">
        <v>265.02800000000002</v>
      </c>
      <c r="C2">
        <v>0</v>
      </c>
      <c r="D2">
        <v>265.02800000000002</v>
      </c>
      <c r="E2">
        <f>ROUND(UniBo_day_30_hour_13_00_Z_S_0_run_beta_out_b_S_B_S_D_S[[#This Row],[Column4]],0)</f>
        <v>265</v>
      </c>
      <c r="G2">
        <v>0</v>
      </c>
      <c r="H2">
        <v>676.19200000000001</v>
      </c>
      <c r="I2">
        <v>0</v>
      </c>
      <c r="J2">
        <v>676.19200000000001</v>
      </c>
      <c r="K2">
        <f>ROUND(UniBo_day_211_Jul_30_hour_13_00_Z_S_0_run_beta_out_b_S_B_S_D_S9[[#This Row],[S Jul 30]],0)</f>
        <v>676</v>
      </c>
    </row>
    <row r="3" spans="1:11" x14ac:dyDescent="0.25">
      <c r="A3">
        <v>5</v>
      </c>
      <c r="B3">
        <v>320.04500000000002</v>
      </c>
      <c r="C3">
        <v>0.16862099999999999</v>
      </c>
      <c r="D3">
        <v>320.214</v>
      </c>
      <c r="E3">
        <f>ROUND(UniBo_day_30_hour_13_00_Z_S_0_run_beta_out_b_S_B_S_D_S[[#This Row],[Column4]],0)</f>
        <v>320</v>
      </c>
      <c r="G3">
        <v>5</v>
      </c>
      <c r="H3">
        <v>702.18600000000004</v>
      </c>
      <c r="I3">
        <v>0.15523799999999999</v>
      </c>
      <c r="J3">
        <v>702.34100000000001</v>
      </c>
      <c r="K3">
        <f>ROUND(UniBo_day_211_Jul_30_hour_13_00_Z_S_0_run_beta_out_b_S_B_S_D_S9[[#This Row],[S Jul 30]],0)</f>
        <v>702</v>
      </c>
    </row>
    <row r="4" spans="1:11" x14ac:dyDescent="0.25">
      <c r="A4">
        <v>10</v>
      </c>
      <c r="B4">
        <v>371.31</v>
      </c>
      <c r="C4">
        <v>0.66652999999999996</v>
      </c>
      <c r="D4">
        <v>371.97699999999998</v>
      </c>
      <c r="E4">
        <f>ROUND(UniBo_day_30_hour_13_00_Z_S_0_run_beta_out_b_S_B_S_D_S[[#This Row],[Column4]],0)</f>
        <v>372</v>
      </c>
      <c r="G4">
        <v>10</v>
      </c>
      <c r="H4">
        <v>722.61900000000003</v>
      </c>
      <c r="I4">
        <v>0.579484</v>
      </c>
      <c r="J4">
        <v>723.19899999999996</v>
      </c>
      <c r="K4">
        <f>ROUND(UniBo_day_211_Jul_30_hour_13_00_Z_S_0_run_beta_out_b_S_B_S_D_S9[[#This Row],[S Jul 30]],0)</f>
        <v>723</v>
      </c>
    </row>
    <row r="5" spans="1:11" x14ac:dyDescent="0.25">
      <c r="A5">
        <v>15</v>
      </c>
      <c r="B5">
        <v>418.50900000000001</v>
      </c>
      <c r="C5">
        <v>1.4746999999999999</v>
      </c>
      <c r="D5">
        <v>419.983</v>
      </c>
      <c r="E5">
        <f>ROUND(UniBo_day_30_hour_13_00_Z_S_0_run_beta_out_b_S_B_S_D_S[[#This Row],[Column4]],0)</f>
        <v>420</v>
      </c>
      <c r="G5">
        <v>15</v>
      </c>
      <c r="H5">
        <v>737.41300000000001</v>
      </c>
      <c r="I5">
        <v>1.20136</v>
      </c>
      <c r="J5">
        <v>738.61400000000003</v>
      </c>
      <c r="K5">
        <f>ROUND(UniBo_day_211_Jul_30_hour_13_00_Z_S_0_run_beta_out_b_S_B_S_D_S9[[#This Row],[S Jul 30]],0)</f>
        <v>739</v>
      </c>
    </row>
    <row r="6" spans="1:11" x14ac:dyDescent="0.25">
      <c r="A6">
        <v>20</v>
      </c>
      <c r="B6">
        <v>461.46899999999999</v>
      </c>
      <c r="C6">
        <v>2.5633499999999998</v>
      </c>
      <c r="D6">
        <v>464.03300000000002</v>
      </c>
      <c r="E6">
        <f>ROUND(UniBo_day_30_hour_13_00_Z_S_0_run_beta_out_b_S_B_S_D_S[[#This Row],[Column4]],0)</f>
        <v>464</v>
      </c>
      <c r="G6">
        <v>20</v>
      </c>
      <c r="H6">
        <v>746.50599999999997</v>
      </c>
      <c r="I6">
        <v>1.97458</v>
      </c>
      <c r="J6">
        <v>748.48099999999999</v>
      </c>
      <c r="K6">
        <f>ROUND(UniBo_day_211_Jul_30_hour_13_00_Z_S_0_run_beta_out_b_S_B_S_D_S9[[#This Row],[S Jul 30]],0)</f>
        <v>748</v>
      </c>
    </row>
    <row r="7" spans="1:11" x14ac:dyDescent="0.25">
      <c r="A7">
        <v>25</v>
      </c>
      <c r="B7">
        <v>500.07799999999997</v>
      </c>
      <c r="C7">
        <v>3.8896999999999999</v>
      </c>
      <c r="D7">
        <v>503.96699999999998</v>
      </c>
      <c r="E7">
        <f>ROUND(UniBo_day_30_hour_13_00_Z_S_0_run_beta_out_b_S_B_S_D_S[[#This Row],[Column4]],0)</f>
        <v>504</v>
      </c>
      <c r="G7">
        <v>25</v>
      </c>
      <c r="H7">
        <v>749.86</v>
      </c>
      <c r="I7">
        <v>2.96109</v>
      </c>
      <c r="J7">
        <v>752.82100000000003</v>
      </c>
      <c r="K7">
        <f>ROUND(UniBo_day_211_Jul_30_hour_13_00_Z_S_0_run_beta_out_b_S_B_S_D_S9[[#This Row],[S Jul 30]],0)</f>
        <v>753</v>
      </c>
    </row>
    <row r="8" spans="1:11" x14ac:dyDescent="0.25">
      <c r="A8">
        <v>30</v>
      </c>
      <c r="B8">
        <v>534.23699999999997</v>
      </c>
      <c r="C8">
        <v>5.3949299999999996</v>
      </c>
      <c r="D8">
        <v>539.63199999999995</v>
      </c>
      <c r="E8">
        <f>ROUND(UniBo_day_30_hour_13_00_Z_S_0_run_beta_out_b_S_B_S_D_S[[#This Row],[Column4]],0)</f>
        <v>540</v>
      </c>
      <c r="G8">
        <v>30</v>
      </c>
      <c r="H8">
        <v>747.46</v>
      </c>
      <c r="I8">
        <v>4.3562000000000003</v>
      </c>
      <c r="J8">
        <v>751.81600000000003</v>
      </c>
      <c r="K8">
        <f>ROUND(UniBo_day_211_Jul_30_hour_13_00_Z_S_0_run_beta_out_b_S_B_S_D_S9[[#This Row],[S Jul 30]],0)</f>
        <v>752</v>
      </c>
    </row>
    <row r="9" spans="1:11" x14ac:dyDescent="0.25">
      <c r="A9">
        <v>35</v>
      </c>
      <c r="B9">
        <v>563.85500000000002</v>
      </c>
      <c r="C9">
        <v>7.00108</v>
      </c>
      <c r="D9">
        <v>570.85599999999999</v>
      </c>
      <c r="E9">
        <f>ROUND(UniBo_day_30_hour_13_00_Z_S_0_run_beta_out_b_S_B_S_D_S[[#This Row],[Column4]],0)</f>
        <v>571</v>
      </c>
      <c r="G9">
        <v>35</v>
      </c>
      <c r="H9">
        <v>739.31700000000001</v>
      </c>
      <c r="I9">
        <v>6.3313499999999996</v>
      </c>
      <c r="J9">
        <v>745.64800000000002</v>
      </c>
      <c r="K9">
        <f>ROUND(UniBo_day_211_Jul_30_hour_13_00_Z_S_0_run_beta_out_b_S_B_S_D_S9[[#This Row],[S Jul 30]],0)</f>
        <v>746</v>
      </c>
    </row>
    <row r="10" spans="1:11" x14ac:dyDescent="0.25">
      <c r="A10">
        <v>40</v>
      </c>
      <c r="B10">
        <v>588.84199999999998</v>
      </c>
      <c r="C10">
        <v>8.6097400000000004</v>
      </c>
      <c r="D10">
        <v>597.452</v>
      </c>
      <c r="E10">
        <f>ROUND(UniBo_day_30_hour_13_00_Z_S_0_run_beta_out_b_S_B_S_D_S[[#This Row],[Column4]],0)</f>
        <v>597</v>
      </c>
      <c r="G10">
        <v>40</v>
      </c>
      <c r="H10">
        <v>725.46500000000003</v>
      </c>
      <c r="I10">
        <v>8.9098400000000009</v>
      </c>
      <c r="J10">
        <v>734.375</v>
      </c>
      <c r="K10">
        <f>ROUND(UniBo_day_211_Jul_30_hour_13_00_Z_S_0_run_beta_out_b_S_B_S_D_S9[[#This Row],[S Jul 30]],0)</f>
        <v>734</v>
      </c>
    </row>
    <row r="11" spans="1:11" x14ac:dyDescent="0.25">
      <c r="A11">
        <v>45</v>
      </c>
      <c r="B11">
        <v>609.11400000000003</v>
      </c>
      <c r="C11">
        <v>10.1092</v>
      </c>
      <c r="D11">
        <v>619.22299999999996</v>
      </c>
      <c r="E11">
        <f>ROUND(UniBo_day_30_hour_13_00_Z_S_0_run_beta_out_b_S_B_S_D_S[[#This Row],[Column4]],0)</f>
        <v>619</v>
      </c>
      <c r="G11">
        <v>45</v>
      </c>
      <c r="H11">
        <v>705.96199999999999</v>
      </c>
      <c r="I11">
        <v>12.0237</v>
      </c>
      <c r="J11">
        <v>717.98599999999999</v>
      </c>
      <c r="K11">
        <f>ROUND(UniBo_day_211_Jul_30_hour_13_00_Z_S_0_run_beta_out_b_S_B_S_D_S9[[#This Row],[S Jul 30]],0)</f>
        <v>718</v>
      </c>
    </row>
    <row r="12" spans="1:11" x14ac:dyDescent="0.25">
      <c r="A12">
        <v>50</v>
      </c>
      <c r="B12">
        <v>624.59500000000003</v>
      </c>
      <c r="C12">
        <v>11.407500000000001</v>
      </c>
      <c r="D12">
        <v>636.00199999999995</v>
      </c>
      <c r="E12">
        <f>ROUND(UniBo_day_30_hour_13_00_Z_S_0_run_beta_out_b_S_B_S_D_S[[#This Row],[Column4]],0)</f>
        <v>636</v>
      </c>
      <c r="G12">
        <v>50</v>
      </c>
      <c r="H12">
        <v>680.88499999999999</v>
      </c>
      <c r="I12">
        <v>15.5876</v>
      </c>
      <c r="J12">
        <v>696.47299999999996</v>
      </c>
      <c r="K12">
        <f>ROUND(UniBo_day_211_Jul_30_hour_13_00_Z_S_0_run_beta_out_b_S_B_S_D_S9[[#This Row],[S Jul 30]],0)</f>
        <v>696</v>
      </c>
    </row>
    <row r="13" spans="1:11" x14ac:dyDescent="0.25">
      <c r="A13">
        <v>55</v>
      </c>
      <c r="B13">
        <v>635.22299999999996</v>
      </c>
      <c r="C13">
        <v>12.524100000000001</v>
      </c>
      <c r="D13">
        <v>647.74699999999996</v>
      </c>
      <c r="E13">
        <f>ROUND(UniBo_day_30_hour_13_00_Z_S_0_run_beta_out_b_S_B_S_D_S[[#This Row],[Column4]],0)</f>
        <v>648</v>
      </c>
      <c r="G13">
        <v>55</v>
      </c>
      <c r="H13">
        <v>650.32500000000005</v>
      </c>
      <c r="I13">
        <v>19.5244</v>
      </c>
      <c r="J13">
        <v>669.84900000000005</v>
      </c>
      <c r="K13">
        <f>ROUND(UniBo_day_211_Jul_30_hour_13_00_Z_S_0_run_beta_out_b_S_B_S_D_S9[[#This Row],[S Jul 30]],0)</f>
        <v>670</v>
      </c>
    </row>
    <row r="14" spans="1:11" x14ac:dyDescent="0.25">
      <c r="A14">
        <v>60</v>
      </c>
      <c r="B14">
        <v>640.95399999999995</v>
      </c>
      <c r="C14">
        <v>13.7537</v>
      </c>
      <c r="D14">
        <v>654.70799999999997</v>
      </c>
      <c r="E14">
        <f>ROUND(UniBo_day_30_hour_13_00_Z_S_0_run_beta_out_b_S_B_S_D_S[[#This Row],[Column4]],0)</f>
        <v>655</v>
      </c>
      <c r="G14">
        <v>60</v>
      </c>
      <c r="H14">
        <v>614.38199999999995</v>
      </c>
      <c r="I14">
        <v>23.7669</v>
      </c>
      <c r="J14">
        <v>638.14800000000002</v>
      </c>
      <c r="K14">
        <f>ROUND(UniBo_day_211_Jul_30_hour_13_00_Z_S_0_run_beta_out_b_S_B_S_D_S9[[#This Row],[S Jul 30]],0)</f>
        <v>638</v>
      </c>
    </row>
    <row r="15" spans="1:11" x14ac:dyDescent="0.25">
      <c r="A15">
        <v>65</v>
      </c>
      <c r="B15">
        <v>641.76400000000001</v>
      </c>
      <c r="C15">
        <v>15.693</v>
      </c>
      <c r="D15">
        <v>657.45699999999999</v>
      </c>
      <c r="E15">
        <f>ROUND(UniBo_day_30_hour_13_00_Z_S_0_run_beta_out_b_S_B_S_D_S[[#This Row],[Column4]],0)</f>
        <v>657</v>
      </c>
      <c r="G15">
        <v>65</v>
      </c>
      <c r="H15">
        <v>573.16200000000003</v>
      </c>
      <c r="I15">
        <v>28.254799999999999</v>
      </c>
      <c r="J15">
        <v>601.41700000000003</v>
      </c>
      <c r="K15">
        <f>ROUND(UniBo_day_211_Jul_30_hour_13_00_Z_S_0_run_beta_out_b_S_B_S_D_S9[[#This Row],[S Jul 30]],0)</f>
        <v>601</v>
      </c>
    </row>
    <row r="16" spans="1:11" x14ac:dyDescent="0.25">
      <c r="A16">
        <v>70</v>
      </c>
      <c r="B16">
        <v>637.64800000000002</v>
      </c>
      <c r="C16">
        <v>18.779699999999998</v>
      </c>
      <c r="D16">
        <v>656.428</v>
      </c>
      <c r="E16">
        <f>ROUND(UniBo_day_30_hour_13_00_Z_S_0_run_beta_out_b_S_B_S_D_S[[#This Row],[Column4]],0)</f>
        <v>656</v>
      </c>
      <c r="G16">
        <v>70</v>
      </c>
      <c r="H16">
        <v>526.774</v>
      </c>
      <c r="I16">
        <v>32.931800000000003</v>
      </c>
      <c r="J16">
        <v>559.70500000000004</v>
      </c>
      <c r="K16">
        <f>ROUND(UniBo_day_211_Jul_30_hour_13_00_Z_S_0_run_beta_out_b_S_B_S_D_S9[[#This Row],[S Jul 30]],0)</f>
        <v>560</v>
      </c>
    </row>
    <row r="17" spans="1:11" x14ac:dyDescent="0.25">
      <c r="A17">
        <v>75</v>
      </c>
      <c r="B17">
        <v>628.625</v>
      </c>
      <c r="C17">
        <v>22.872599999999998</v>
      </c>
      <c r="D17">
        <v>651.49699999999996</v>
      </c>
      <c r="E17">
        <f>ROUND(UniBo_day_30_hour_13_00_Z_S_0_run_beta_out_b_S_B_S_D_S[[#This Row],[Column4]],0)</f>
        <v>651</v>
      </c>
      <c r="G17">
        <v>75</v>
      </c>
      <c r="H17">
        <v>475.33300000000003</v>
      </c>
      <c r="I17">
        <v>37.743299999999998</v>
      </c>
      <c r="J17">
        <v>513.07600000000002</v>
      </c>
      <c r="K17">
        <f>ROUND(UniBo_day_211_Jul_30_hour_13_00_Z_S_0_run_beta_out_b_S_B_S_D_S9[[#This Row],[S Jul 30]],0)</f>
        <v>513</v>
      </c>
    </row>
    <row r="18" spans="1:11" x14ac:dyDescent="0.25">
      <c r="A18">
        <v>80</v>
      </c>
      <c r="B18">
        <v>614.73199999999997</v>
      </c>
      <c r="C18">
        <v>27.5444</v>
      </c>
      <c r="D18">
        <v>642.27599999999995</v>
      </c>
      <c r="E18">
        <f>ROUND(UniBo_day_30_hour_13_00_Z_S_0_run_beta_out_b_S_B_S_D_S[[#This Row],[Column4]],0)</f>
        <v>642</v>
      </c>
      <c r="G18">
        <v>80</v>
      </c>
      <c r="H18">
        <v>418.98399999999998</v>
      </c>
      <c r="I18">
        <v>42.634799999999998</v>
      </c>
      <c r="J18">
        <v>461.61799999999999</v>
      </c>
      <c r="K18">
        <f>ROUND(UniBo_day_211_Jul_30_hour_13_00_Z_S_0_run_beta_out_b_S_B_S_D_S9[[#This Row],[S Jul 30]],0)</f>
        <v>462</v>
      </c>
    </row>
    <row r="19" spans="1:11" x14ac:dyDescent="0.25">
      <c r="A19">
        <v>85</v>
      </c>
      <c r="B19">
        <v>596.02700000000004</v>
      </c>
      <c r="C19">
        <v>32.4437</v>
      </c>
      <c r="D19">
        <v>628.47</v>
      </c>
      <c r="E19">
        <f>ROUND(UniBo_day_30_hour_13_00_Z_S_0_run_beta_out_b_S_B_S_D_S[[#This Row],[Column4]],0)</f>
        <v>628</v>
      </c>
      <c r="G19">
        <v>85</v>
      </c>
      <c r="H19">
        <v>357.95600000000002</v>
      </c>
      <c r="I19">
        <v>47.5503</v>
      </c>
      <c r="J19">
        <v>405.50599999999997</v>
      </c>
      <c r="K19">
        <f>ROUND(UniBo_day_211_Jul_30_hour_13_00_Z_S_0_run_beta_out_b_S_B_S_D_S9[[#This Row],[S Jul 30]],0)</f>
        <v>406</v>
      </c>
    </row>
    <row r="20" spans="1:11" x14ac:dyDescent="0.25">
      <c r="A20">
        <v>90</v>
      </c>
      <c r="B20">
        <v>572.58000000000004</v>
      </c>
      <c r="C20">
        <v>37.36</v>
      </c>
      <c r="D20">
        <v>609.94000000000005</v>
      </c>
      <c r="E20">
        <f>ROUND(UniBo_day_30_hour_13_00_Z_S_0_run_beta_out_b_S_B_S_D_S[[#This Row],[Column4]],0)</f>
        <v>610</v>
      </c>
      <c r="G20">
        <v>90</v>
      </c>
      <c r="H20">
        <v>292.68700000000001</v>
      </c>
      <c r="I20">
        <v>52.430999999999997</v>
      </c>
      <c r="J20">
        <v>345.11799999999999</v>
      </c>
      <c r="K20">
        <f>ROUND(UniBo_day_211_Jul_30_hour_13_00_Z_S_0_run_beta_out_b_S_B_S_D_S9[[#This Row],[S Jul 30]],0)</f>
        <v>345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A M /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A Q A z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M / U N o 2 v l R + A Q A A b w 8 A A B M A H A B G b 3 J t d W x h c y 9 T Z W N 0 a W 9 u M S 5 t I K I Y A C i g F A A A A A A A A A A A A A A A A A A A A A A A A A A A A O 2 W X 2 u D M B T F 3 w W / w 8 W + W O q k W t f B i i + 1 G 2 w P g 2 H 7 s j m K t X d t Q J O S R E H K v v t i Z e w P 7 R h C K a M K E r 0 n J i f n h 3 A F J p I w C m E 9 O i N d 0 z W x j j k u o W P M K B k z W M Y l D P q w Z j k H Z z D v 9 2 G B M o Z h H 3 h O 4 W k e A s v l b g z n Y 3 V P I D T A h x S l r o G 6 Q v V h g q o S i M K e s C T P k E r z l q R o B 4 x K 9 S J M I 7 i O Z g K 5 i J b Z K g p 6 v Y j j h o l o U 1 w k H G N J C i L L q L E f O x G F 0 b W e J 5 i S j E j k v j E y L A h Y m m d U + J 4 F N z R h S 0 J X v u N e u h Y 8 5 k x i K M s U / c 9 H + 4 F R f O l a 9 b E 6 R r C O 6 U o F N S 0 3 W J 1 4 G i / U p C m P q X h l P K t X r 0 R h 1 h l Y 2 6 1 R V x 2 1 + x 2 V Q 8 + u 9 D c L P g R X C V K V g O b Z A v k X Z X B Q 8 X 4 o b 1 1 d I 3 S v y 0 N 8 X c e B + z z d l 6 t 7 d U L O D X 2 1 v I / D G 0 y 3 2 z I / N + a D l v n Z M f d a 5 v + V + f c 8 q + z q z m i X b B X n 4 m S N 2 u 9 m W r K N / u Y T E 2 5 i q i V 9 B N I n b M 5 a 2 n + j / Q 5 Q S w E C L Q A U A A I A C A A Q A z 9 Q m p 7 v Z a k A A A D 4 A A A A E g A A A A A A A A A A A A A A A A A A A A A A Q 2 9 u Z m l n L 1 B h Y 2 t h Z 2 U u e G 1 s U E s B A i 0 A F A A C A A g A E A M / U A / K 6 a u k A A A A 6 Q A A A B M A A A A A A A A A A A A A A A A A 9 Q A A A F t D b 2 5 0 Z W 5 0 X 1 R 5 c G V z X S 5 4 b W x Q S w E C L Q A U A A I A C A A Q A z 9 Q 2 j a + V H 4 B A A B v D w A A E w A A A A A A A A A A A A A A A A D m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V g A A A A A A A H l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M w J T I w a G 9 1 c i U y M D E z X z A w J T I w Y m V 0 Y S U y M D Y w J T I w c n V u J T I w W l 9 T J T I w b 3 V 0 J T I w W l 9 T J T I w U 1 9 C J T I w U 1 9 E J T I w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U J v X 2 R h e V 8 z M F 9 o b 3 V y X z E z X z A w X 2 J l d G F f N j B f c n V u X 1 p f U 1 9 v d X R f W l 9 T X 1 N f Q l 9 T X 0 R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O T o w O T o y M i 4 5 N j I 4 O T g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z A g a G 9 1 c i A x M 1 8 w M C B i Z X R h I D Y w I H J 1 b i B a X 1 M g b 3 V 0 I F p f U y B T X 0 I g U 1 9 E I F M v Q 2 h h b m d l Z C B U e X B l L n t D b 2 x 1 b W 4 x L D B 9 J n F 1 b 3 Q 7 L C Z x d W 9 0 O 1 N l Y 3 R p b 2 4 x L 1 V u a U J v I G R h e S A z M C B o b 3 V y I D E z X z A w I G J l d G E g N j A g c n V u I F p f U y B v d X Q g W l 9 T I F N f Q i B T X 0 Q g U y 9 D a G F u Z 2 V k I F R 5 c G U u e 0 N v b H V t b j I s M X 0 m c X V v d D s s J n F 1 b 3 Q 7 U 2 V j d G l v b j E v V W 5 p Q m 8 g Z G F 5 I D M w I G h v d X I g M T N f M D A g Y m V 0 Y S A 2 M C B y d W 4 g W l 9 T I G 9 1 d C B a X 1 M g U 1 9 C I F N f R C B T L 0 N o Y W 5 n Z W Q g V H l w Z S 5 7 Q 2 9 s d W 1 u M y w y f S Z x d W 9 0 O y w m c X V v d D t T Z W N 0 a W 9 u M S 9 V b m l C b y B k Y X k g M z A g a G 9 1 c i A x M 1 8 w M C B i Z X R h I D Y w I H J 1 b i B a X 1 M g b 3 V 0 I F p f U y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z M C B o b 3 V y I D E z X z A w I G J l d G E g N j A g c n V u I F p f U y B v d X Q g W l 9 T I F N f Q i B T X 0 Q g U y 9 D a G F u Z 2 V k I F R 5 c G U u e 0 N v b H V t b j E s M H 0 m c X V v d D s s J n F 1 b 3 Q 7 U 2 V j d G l v b j E v V W 5 p Q m 8 g Z G F 5 I D M w I G h v d X I g M T N f M D A g Y m V 0 Y S A 2 M C B y d W 4 g W l 9 T I G 9 1 d C B a X 1 M g U 1 9 C I F N f R C B T L 0 N o Y W 5 n Z W Q g V H l w Z S 5 7 Q 2 9 s d W 1 u M i w x f S Z x d W 9 0 O y w m c X V v d D t T Z W N 0 a W 9 u M S 9 V b m l C b y B k Y X k g M z A g a G 9 1 c i A x M 1 8 w M C B i Z X R h I D Y w I H J 1 b i B a X 1 M g b 3 V 0 I F p f U y B T X 0 I g U 1 9 E I F M v Q 2 h h b m d l Z C B U e X B l L n t D b 2 x 1 b W 4 z L D J 9 J n F 1 b 3 Q 7 L C Z x d W 9 0 O 1 N l Y 3 R p b 2 4 x L 1 V u a U J v I G R h e S A z M C B o b 3 V y I D E z X z A w I G J l d G E g N j A g c n V u I F p f U y B v d X Q g W l 9 T I F N f Q i B T X 0 Q g U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i Z X R h J T I w N j A l M j B y d W 4 l M j B a X 1 M l M j B v d X Q l M j B a X 1 M l M j B T X 0 I l M j B T X 0 Q l M j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i Z X R h J T I w N j A l M j B y d W 4 l M j B a X 1 M l M j B v d X Q l M j B a X 1 M l M j B T X 0 I l M j B T X 0 Q l M j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w N T o y N S 4 0 M D U 5 N T c 0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G J l d G E g M j c g c n V u I F p f U y B v d X Q g W l 9 T I F N f Q i B T X 0 Q g U y 9 D a G F u Z 2 V k I F R 5 c G U u e 0 N v b H V t b j E s M H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y L D F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Q m 8 g Z G F 5 I D I x M S B K d W w g M z A g a G 9 1 c i A x M 1 8 w M C B i Z X R h I D I 3 I H J 1 b i B a X 1 M g b 3 V 0 I F p f U y B T X 0 I g U 1 9 E I F M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Y m V 0 Y S U y M D I 3 J T I w c n V u J T I w W l 9 T J T I w b 3 V 0 J T I w W l 9 T J T I w U 1 9 C J T I w U 1 9 E J T I w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Y m V 0 Y S U y M D I 3 J T I w c n V u J T I w W l 9 T J T I w b 3 V 0 J T I w W l 9 T J T I w U 1 9 C J T I w U 1 9 E J T I w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I z O j A 1 O j I 1 L j Q w N T k 1 N z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Q m 8 g Z G F 5 I D I x M S B K d W w g M z A g a G 9 1 c i A x M 1 8 w M C B i Z X R h I D I 3 I H J 1 b i B a X 1 M g b 3 V 0 I F p f U y B T X 0 I g U 1 9 E I F M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y M T E g S n V s I D M w I G h v d X I g M T N f M D A g Y m V 0 Y S A y N y B y d W 4 g W l 9 T I G 9 1 d C B a X 1 M g U 1 9 C I F N f R C B T L 0 N o Y W 5 n Z W Q g V H l w Z S 5 7 Q 2 9 s d W 1 u M S w w f S Z x d W 9 0 O y w m c X V v d D t T Z W N 0 a W 9 u M S 9 V b m l C b y B k Y X k g M j E x I E p 1 b C A z M C B o b 3 V y I D E z X z A w I G J l d G E g M j c g c n V u I F p f U y B v d X Q g W l 9 T I F N f Q i B T X 0 Q g U y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v Q 2 h h b m d l Z C B U e X B l L n t D b 2 x 1 b W 4 z L D J 9 J n F 1 b 3 Q 7 L C Z x d W 9 0 O 1 N l Y 3 R p b 2 4 x L 1 V u a U J v I G R h e S A y M T E g S n V s I D M w I G h v d X I g M T N f M D A g Y m V 0 Y S A y N y B y d W 4 g W l 9 T I G 9 1 d C B a X 1 M g U 1 9 C I F N f R C B T L 0 N o Y W 5 n Z W Q g V H l w Z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x O D o 1 M S 4 w N D A z O D U z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E s M H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i w x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z L D J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i Z X R h J T I w M j c l M j B y d W 4 l M j B a X 1 M l M j B v d X Q l M j B a X 1 M l M j B T X 0 I l M j B T X 0 Q l M j B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b m l C b 1 9 k Y X l f M j E x X 0 p 1 b F 8 z M F 9 o b 3 V y X z E z X z A w X 2 J l d G F f M j d f c n V u X 1 p f U 1 9 v d X R f W l 9 T X 1 N f Q l 9 T X 0 R f U 1 9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I z O j E 4 O j U x L j A 0 M D M 4 N T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z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S w w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y L D F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M s M n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x L D B 9 J n F 1 b 3 Q 7 L C Z x d W 9 0 O 1 N l Y 3 R p b 2 4 x L 1 V u a U J v I G R h e S A y M T E g S n V s I D M w I G h v d X I g M T N f M D A g Y m V 0 Y S A y N y B y d W 4 g W l 9 T I G 9 1 d C B a X 1 M g U 1 9 C I F N f R C B T I C g z K S 9 D a G F u Z 2 V k I F R 5 c G U u e 0 N v b H V t b j I s M X 0 m c X V v d D s s J n F 1 b 3 Q 7 U 2 V j d G l v b j E v V W 5 p Q m 8 g Z G F 5 I D I x M S B K d W w g M z A g a G 9 1 c i A x M 1 8 w M C B i Z X R h I D I 3 I H J 1 b i B a X 1 M g b 3 V 0 I F p f U y B T X 0 I g U 1 9 E I F M g K D M p L 0 N o Y W 5 n Z W Q g V H l w Z S 5 7 Q 2 9 s d W 1 u M y w y f S Z x d W 9 0 O y w m c X V v d D t T Z W N 0 a W 9 u M S 9 V b m l C b y B k Y X k g M j E x I E p 1 b C A z M C B o b 3 V y I D E z X z A w I G J l d G E g M j c g c n V u I F p f U y B v d X Q g W l 9 T I F N f Q i B T X 0 Q g U y A o M y k v Q 2 h h b m d l Z C B U e X B l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G J l d G E l M j A y N y U y M H J 1 b i U y M F p f U y U y M G 9 1 d C U y M F p f U y U y M F N f Q i U y M F N f R C U y M F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M w J T I w a G 9 1 c i U y M D E z X z A w J T I w W l 9 T J T I w M C U y M H J 1 b i U y M G J l d G E l M j B v d X Q l M j B i J T I w U 1 9 C J T I w U 1 9 E J T I w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a U J v X 2 R h e V 8 z M F 9 o b 3 V y X z E z X z A w X 1 p f U 1 8 w X 3 J 1 b l 9 i Z X R h X 2 9 1 d F 9 i X 1 N f Q l 9 T X 0 R f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j o x N y 4 z O D Q 0 N z Q 3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z A g a G 9 1 c i A x M 1 8 w M C B a X 1 M g M C B y d W 4 g Y m V 0 Y S B v d X Q g Y i B T X 0 I g U 1 9 E I F M v Q 2 h h b m d l Z C B U e X B l L n t D b 2 x 1 b W 4 x L D B 9 J n F 1 b 3 Q 7 L C Z x d W 9 0 O 1 N l Y 3 R p b 2 4 x L 1 V u a U J v I G R h e S A z M C B o b 3 V y I D E z X z A w I F p f U y A w I H J 1 b i B i Z X R h I G 9 1 d C B i I F N f Q i B T X 0 Q g U y 9 D a G F u Z 2 V k I F R 5 c G U u e 0 N v b H V t b j I s M X 0 m c X V v d D s s J n F 1 b 3 Q 7 U 2 V j d G l v b j E v V W 5 p Q m 8 g Z G F 5 I D M w I G h v d X I g M T N f M D A g W l 9 T I D A g c n V u I G J l d G E g b 3 V 0 I G I g U 1 9 C I F N f R C B T L 0 N o Y W 5 n Z W Q g V H l w Z S 5 7 Q 2 9 s d W 1 u M y w y f S Z x d W 9 0 O y w m c X V v d D t T Z W N 0 a W 9 u M S 9 V b m l C b y B k Y X k g M z A g a G 9 1 c i A x M 1 8 w M C B a X 1 M g M C B y d W 4 g Y m V 0 Y S B v d X Q g Y i B T X 0 I g U 1 9 E I F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a U J v I G R h e S A z M C B o b 3 V y I D E z X z A w I F p f U y A w I H J 1 b i B i Z X R h I G 9 1 d C B i I F N f Q i B T X 0 Q g U y 9 D a G F u Z 2 V k I F R 5 c G U u e 0 N v b H V t b j E s M H 0 m c X V v d D s s J n F 1 b 3 Q 7 U 2 V j d G l v b j E v V W 5 p Q m 8 g Z G F 5 I D M w I G h v d X I g M T N f M D A g W l 9 T I D A g c n V u I G J l d G E g b 3 V 0 I G I g U 1 9 C I F N f R C B T L 0 N o Y W 5 n Z W Q g V H l w Z S 5 7 Q 2 9 s d W 1 u M i w x f S Z x d W 9 0 O y w m c X V v d D t T Z W N 0 a W 9 u M S 9 V b m l C b y B k Y X k g M z A g a G 9 1 c i A x M 1 8 w M C B a X 1 M g M C B y d W 4 g Y m V 0 Y S B v d X Q g Y i B T X 0 I g U 1 9 E I F M v Q 2 h h b m d l Z C B U e X B l L n t D b 2 x 1 b W 4 z L D J 9 J n F 1 b 3 Q 7 L C Z x d W 9 0 O 1 N l Y 3 R p b 2 4 x L 1 V u a U J v I G R h e S A z M C B o b 3 V y I D E z X z A w I F p f U y A w I H J 1 b i B i Z X R h I G 9 1 d C B i I F N f Q i B T X 0 Q g U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a X 1 M l M j A w J T I w c n V u J T I w Y m V 0 Y S U y M G 9 1 d C U y M G I l M j B T X 0 I l M j B T X 0 Q l M j B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z A l M j B o b 3 V y J T I w M T N f M D A l M j B a X 1 M l M j A w J T I w c n V u J T I w Y m V 0 Y S U y M G 9 1 d C U y M G I l M j B T X 0 I l M j B T X 0 Q l M j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Q m 8 l M j B k Y X k l M j A y M T E l M j B K d W w l M j A z M C U y M G h v d X I l M j A x M 1 8 w M C U y M F p f U y U y M D A l M j B y d W 4 l M j B i Z X R h J T I w b 3 V 0 J T I w Y i U y M F N f Q i U y M F N f R C U y M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z o y M C 4 w O T Y 4 M j k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C b y B k Y X k g M j E x I E p 1 b C A z M C B o b 3 V y I D E z X z A w I F p f U y A w I H J 1 b i B i Z X R h I G 9 1 d C B i I F N f Q i B T X 0 Q g U y 9 D a G F u Z 2 V k I F R 5 c G U u e 0 N v b H V t b j E s M H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y L D F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y w y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Q m 8 g Z G F 5 I D I x M S B K d W w g M z A g a G 9 1 c i A x M 1 8 w M C B a X 1 M g M C B y d W 4 g Y m V 0 Y S B v d X Q g Y i B T X 0 I g U 1 9 E I F M v Q 2 h h b m d l Z C B U e X B l L n t D b 2 x 1 b W 4 x L D B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i w x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M s M n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U J v J T I w Z G F 5 J T I w M j E x J T I w S n V s J T I w M z A l M j B o b 3 V y J T I w M T N f M D A l M j B a X 1 M l M j A w J T I w c n V u J T I w Y m V 0 Y S U y M G 9 1 d C U y M G I l M j B T X 0 I l M j B T X 0 Q l M j B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W 5 p Q m 9 f Z G F 5 X z I x M V 9 K d W x f M z B f a G 9 1 c l 8 x M 1 8 w M F 9 a X 1 N f M F 9 y d W 5 f Y m V 0 Y V 9 v d X R f Y l 9 T X 0 J f U 1 9 E X 1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y M z o y M z o y M C 4 w O T Y 4 M j k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U J v I G R h e S A y M T E g S n V s I D M w I G h v d X I g M T N f M D A g W l 9 T I D A g c n V u I G J l d G E g b 3 V 0 I G I g U 1 9 C I F N f R C B T L 0 N o Y W 5 n Z W Q g V H l w Z S 5 7 Q 2 9 s d W 1 u M S w w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I s M X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z L D J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m l C b y B k Y X k g M j E x I E p 1 b C A z M C B o b 3 V y I D E z X z A w I F p f U y A w I H J 1 b i B i Z X R h I G 9 1 d C B i I F N f Q i B T X 0 Q g U y 9 D a G F u Z 2 V k I F R 5 c G U u e 0 N v b H V t b j E s M H 0 m c X V v d D s s J n F 1 b 3 Q 7 U 2 V j d G l v b j E v V W 5 p Q m 8 g Z G F 5 I D I x M S B K d W w g M z A g a G 9 1 c i A x M 1 8 w M C B a X 1 M g M C B y d W 4 g Y m V 0 Y S B v d X Q g Y i B T X 0 I g U 1 9 E I F M v Q 2 h h b m d l Z C B U e X B l L n t D b 2 x 1 b W 4 y L D F 9 J n F 1 b 3 Q 7 L C Z x d W 9 0 O 1 N l Y 3 R p b 2 4 x L 1 V u a U J v I G R h e S A y M T E g S n V s I D M w I G h v d X I g M T N f M D A g W l 9 T I D A g c n V u I G J l d G E g b 3 V 0 I G I g U 1 9 C I F N f R C B T L 0 N o Y W 5 n Z W Q g V H l w Z S 5 7 Q 2 9 s d W 1 u M y w y f S Z x d W 9 0 O y w m c X V v d D t T Z W N 0 a W 9 u M S 9 V b m l C b y B k Y X k g M j E x I E p 1 b C A z M C B o b 3 V y I D E z X z A w I F p f U y A w I H J 1 b i B i Z X R h I G 9 1 d C B i I F N f Q i B T X 0 Q g U y 9 D a G F u Z 2 V k I F R 5 c G U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C b y U y M G R h e S U y M D I x M S U y M E p 1 b C U y M D M w J T I w a G 9 1 c i U y M D E z X z A w J T I w W l 9 T J T I w M C U y M H J 1 b i U y M G J l d G E l M j B v d X Q l M j B i J T I w U 1 9 C J T I w U 1 9 E J T I w U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O F S l C 9 a R r v 3 l o 9 f Y x P q A A A A A A I A A A A A A B B m A A A A A Q A A I A A A A P 6 Y x N t 9 E P U i z J y 3 f L l u 2 J 0 B c w m K S o x H h C s W N Z Z 7 M a x l A A A A A A 6 A A A A A A g A A I A A A A B A 7 p d e 9 l / P f B X f o s L V Q B M K U R g q R R k a 0 E B T z e x 6 2 u 8 T R U A A A A B 4 S v m q Q X B a Q z 9 m W 2 X B C / V r r 0 K 2 1 U J u p Q X A c S I x t 4 9 e r K j 5 i s K U R t L 7 w d x w T a k l G d F g Y d I l N W 5 i g 0 0 R U G j u S N d V e 4 s F H Y j 2 A Y 1 p m B G f V h P q Z Q A A A A P K Q w 8 e h m u 8 b p 5 f j l h 3 g 5 / n m 5 y 4 s C N b L B s U U P / j X y K d 9 s 1 M 3 6 Q 3 U U e 5 o z 7 n q G W O s X Y Y A R f 0 9 Q L h I 0 p z J T c m s d z Y = < / D a t a M a s h u p > 
</file>

<file path=customXml/itemProps1.xml><?xml version="1.0" encoding="utf-8"?>
<ds:datastoreItem xmlns:ds="http://schemas.openxmlformats.org/officeDocument/2006/customXml" ds:itemID="{16457C87-0B43-4237-9895-3944BC6B09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Z_S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2015-06-05T18:19:34Z</dcterms:created>
  <dcterms:modified xsi:type="dcterms:W3CDTF">2020-02-10T16:29:12Z</dcterms:modified>
</cp:coreProperties>
</file>