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erb/Desktop/Converter Comparison AC vs DC/"/>
    </mc:Choice>
  </mc:AlternateContent>
  <xr:revisionPtr revIDLastSave="0" documentId="13_ncr:1_{ED84D91D-70B0-A04A-AD41-F492FB203119}" xr6:coauthVersionLast="46" xr6:coauthVersionMax="46" xr10:uidLastSave="{00000000-0000-0000-0000-000000000000}"/>
  <bookViews>
    <workbookView xWindow="17400" yWindow="460" windowWidth="11400" windowHeight="17540" activeTab="5" xr2:uid="{46063395-3439-1444-A4D3-3EA2D67309E8}"/>
  </bookViews>
  <sheets>
    <sheet name="DiodeParams" sheetId="1" r:id="rId1"/>
    <sheet name="LQA08TC600" sheetId="2" r:id="rId2"/>
    <sheet name="RFNL5TJ6S" sheetId="3" r:id="rId3"/>
    <sheet name="Switch_RR" sheetId="4" r:id="rId4"/>
    <sheet name="GBU810" sheetId="5" r:id="rId5"/>
    <sheet name="LQA08TC600 (2)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8" i="6" l="1"/>
  <c r="F17" i="6"/>
  <c r="F16" i="6"/>
  <c r="F15" i="6"/>
  <c r="F14" i="6"/>
  <c r="F13" i="6"/>
  <c r="F12" i="6"/>
  <c r="F11" i="6"/>
  <c r="F10" i="6"/>
  <c r="F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N4" i="3"/>
  <c r="N3" i="3"/>
  <c r="M4" i="3"/>
  <c r="M3" i="3"/>
  <c r="L3" i="3"/>
  <c r="K4" i="3"/>
  <c r="L4" i="3"/>
  <c r="K3" i="3"/>
  <c r="N4" i="2"/>
  <c r="M4" i="2"/>
  <c r="N3" i="2"/>
  <c r="M3" i="2"/>
  <c r="L4" i="2"/>
  <c r="K4" i="2"/>
  <c r="L3" i="2"/>
  <c r="K3" i="2"/>
  <c r="F42" i="3"/>
  <c r="H42" i="3" s="1"/>
  <c r="E42" i="3"/>
  <c r="G42" i="3" s="1"/>
  <c r="G39" i="3"/>
  <c r="F38" i="3"/>
  <c r="H38" i="3" s="1"/>
  <c r="E38" i="3"/>
  <c r="G38" i="3" s="1"/>
  <c r="H35" i="3"/>
  <c r="F34" i="3"/>
  <c r="H34" i="3" s="1"/>
  <c r="E34" i="3"/>
  <c r="G34" i="3" s="1"/>
  <c r="G31" i="3"/>
  <c r="F30" i="3"/>
  <c r="H30" i="3" s="1"/>
  <c r="E30" i="3"/>
  <c r="G30" i="3" s="1"/>
  <c r="H27" i="3"/>
  <c r="F26" i="3"/>
  <c r="H26" i="3" s="1"/>
  <c r="E26" i="3"/>
  <c r="G26" i="3" s="1"/>
  <c r="H23" i="3"/>
  <c r="F22" i="3"/>
  <c r="H22" i="3" s="1"/>
  <c r="E22" i="3"/>
  <c r="G22" i="3" s="1"/>
  <c r="G19" i="3"/>
  <c r="F18" i="3"/>
  <c r="H18" i="3" s="1"/>
  <c r="E18" i="3"/>
  <c r="G18" i="3" s="1"/>
  <c r="G15" i="3"/>
  <c r="F14" i="3"/>
  <c r="H14" i="3" s="1"/>
  <c r="E14" i="3"/>
  <c r="G14" i="3" s="1"/>
  <c r="H11" i="3"/>
  <c r="F10" i="3"/>
  <c r="H10" i="3" s="1"/>
  <c r="E10" i="3"/>
  <c r="G10" i="3" s="1"/>
  <c r="H7" i="3"/>
  <c r="H15" i="3" l="1"/>
  <c r="G27" i="3"/>
  <c r="H31" i="3"/>
  <c r="H19" i="3"/>
  <c r="G35" i="3"/>
  <c r="H39" i="3"/>
  <c r="G7" i="3"/>
  <c r="G11" i="3"/>
  <c r="G23" i="3"/>
  <c r="G47" i="2"/>
  <c r="G42" i="2"/>
  <c r="G37" i="2"/>
  <c r="G32" i="2"/>
  <c r="G27" i="2"/>
  <c r="G22" i="2"/>
  <c r="G17" i="2"/>
  <c r="G7" i="2"/>
  <c r="G12" i="2"/>
  <c r="G15" i="2"/>
  <c r="H47" i="2"/>
  <c r="H42" i="2"/>
  <c r="H37" i="2"/>
  <c r="H32" i="2"/>
  <c r="H27" i="2"/>
  <c r="H22" i="2"/>
  <c r="H17" i="2"/>
  <c r="H12" i="2"/>
  <c r="H7" i="2"/>
  <c r="F50" i="2"/>
  <c r="H50" i="2" s="1"/>
  <c r="E50" i="2"/>
  <c r="G50" i="2" s="1"/>
  <c r="D47" i="2"/>
  <c r="F45" i="2"/>
  <c r="H45" i="2" s="1"/>
  <c r="E45" i="2"/>
  <c r="G45" i="2" s="1"/>
  <c r="D42" i="2"/>
  <c r="F40" i="2"/>
  <c r="H40" i="2" s="1"/>
  <c r="E40" i="2"/>
  <c r="G40" i="2" s="1"/>
  <c r="D37" i="2"/>
  <c r="F20" i="2"/>
  <c r="E20" i="2"/>
  <c r="G20" i="2" s="1"/>
  <c r="D17" i="2"/>
  <c r="F10" i="2"/>
  <c r="E10" i="2"/>
  <c r="G10" i="2" s="1"/>
  <c r="D7" i="2"/>
  <c r="H20" i="2" l="1"/>
  <c r="H10" i="2"/>
  <c r="F35" i="2"/>
  <c r="H35" i="2" s="1"/>
  <c r="E35" i="2"/>
  <c r="G35" i="2" s="1"/>
  <c r="D32" i="2"/>
  <c r="F30" i="2"/>
  <c r="H30" i="2" s="1"/>
  <c r="E30" i="2"/>
  <c r="G30" i="2" s="1"/>
  <c r="D27" i="2"/>
  <c r="F25" i="2"/>
  <c r="H25" i="2" s="1"/>
  <c r="E25" i="2"/>
  <c r="G25" i="2" s="1"/>
  <c r="D22" i="2"/>
  <c r="D12" i="2"/>
  <c r="F15" i="2"/>
  <c r="E15" i="2"/>
  <c r="H15" i="2" l="1"/>
</calcChain>
</file>

<file path=xl/sharedStrings.xml><?xml version="1.0" encoding="utf-8"?>
<sst xmlns="http://schemas.openxmlformats.org/spreadsheetml/2006/main" count="237" uniqueCount="68">
  <si>
    <t xml:space="preserve">LQA08TC600 </t>
  </si>
  <si>
    <t>Parameter</t>
  </si>
  <si>
    <t>DTRR</t>
  </si>
  <si>
    <t>DIRR</t>
  </si>
  <si>
    <t>DIF</t>
  </si>
  <si>
    <t>diode reverse recovery time (total, ta + tb) from datsheet</t>
  </si>
  <si>
    <t>diode reverse recovery peak reverse current from datasheet</t>
  </si>
  <si>
    <t>diode reverse recovery forward current from datasheet</t>
  </si>
  <si>
    <t>DDIDT</t>
  </si>
  <si>
    <t>diode reverse recovery di/dt slope from datasheet</t>
  </si>
  <si>
    <t>Test Conditions</t>
  </si>
  <si>
    <t>diode forward current in test</t>
  </si>
  <si>
    <t>diode current slope di/dt in test</t>
  </si>
  <si>
    <t>Notes</t>
  </si>
  <si>
    <t>PSIM</t>
  </si>
  <si>
    <t>Model</t>
  </si>
  <si>
    <t>Variables</t>
  </si>
  <si>
    <t>S</t>
  </si>
  <si>
    <t>KQ0</t>
  </si>
  <si>
    <t>IR</t>
  </si>
  <si>
    <t>ta</t>
  </si>
  <si>
    <t>tb</t>
  </si>
  <si>
    <t>diode reverse recovery peak reverse current</t>
  </si>
  <si>
    <t>diode reverse recovery time, first part (I=0 to I=-IR)</t>
  </si>
  <si>
    <t>diode reverse recovery time, second part (I=-IR to I=0, 1st order)</t>
  </si>
  <si>
    <t>Description</t>
  </si>
  <si>
    <t>Calculation</t>
  </si>
  <si>
    <t xml:space="preserve">RFNL5TJ6S </t>
  </si>
  <si>
    <t>Datasheet</t>
  </si>
  <si>
    <t>% Diff Model</t>
  </si>
  <si>
    <t>% Diff PSIM</t>
  </si>
  <si>
    <t>X</t>
  </si>
  <si>
    <t>trr (ns)</t>
  </si>
  <si>
    <t>Qrr (nC)</t>
  </si>
  <si>
    <t>Control</t>
  </si>
  <si>
    <t>Sim clamped the diode output</t>
  </si>
  <si>
    <t>IR Model % Diff</t>
  </si>
  <si>
    <t>Median</t>
  </si>
  <si>
    <t>Average</t>
  </si>
  <si>
    <t>IR PSIM % Diff</t>
  </si>
  <si>
    <t>trr Model % Diff</t>
  </si>
  <si>
    <t>trr PSIM % Diff</t>
  </si>
  <si>
    <t>Ton = 10% IR to 10% VF, Toff = 10% VR to 10% IF</t>
  </si>
  <si>
    <t>Model loss is calculated with Coss loss</t>
  </si>
  <si>
    <t>STP8NM60, Rg = 4.7</t>
  </si>
  <si>
    <t>Tir = 1.7ns, Tif = 1.2ns, Tvf = 9.5ns, Tvr = 3.2ns</t>
  </si>
  <si>
    <t>Ploss simple = 0.76 W, Ploss w/ ripple = 0.73 W</t>
  </si>
  <si>
    <t>LTSpice</t>
  </si>
  <si>
    <t>Tir = 3.6ns, Tif = 1.5ns, Tvf = 15ns, Tvr = 4ns</t>
  </si>
  <si>
    <t>Ton = 18ns, Toff = 5.2ns</t>
  </si>
  <si>
    <t>Ploss,ir + Ploss,if = 0.54 + 0.26 = 0.8 W</t>
  </si>
  <si>
    <t>STP8NM60, Rg = 14.7</t>
  </si>
  <si>
    <t>Tir = 5.1ns, Tif = 3.7ns, Tvf = 30ns, Tvr = 9.9ns</t>
  </si>
  <si>
    <t>Ploss simple = 1.52 W, Ploss w/ ripple = 1.44 W</t>
  </si>
  <si>
    <t>Tir = 12ns, Tif = 8ns, Tvf = 33ns, Tvr = 10ns</t>
  </si>
  <si>
    <t>Ton = 38ns, Toff = 11.5ns</t>
  </si>
  <si>
    <t>Ploss,ir + Ploss,if = 1.15 W + 0.5 W = 1.65 W</t>
  </si>
  <si>
    <t>&lt;</t>
  </si>
  <si>
    <t>Gd = 3.4</t>
  </si>
  <si>
    <t>&lt;linearize</t>
  </si>
  <si>
    <t>V</t>
  </si>
  <si>
    <t>I</t>
  </si>
  <si>
    <t>G = I/V</t>
  </si>
  <si>
    <t>R = V/I</t>
  </si>
  <si>
    <t>Rd = .29</t>
  </si>
  <si>
    <t>V = I*R + Vd</t>
  </si>
  <si>
    <t>2 = 1.95*.29 + Vd</t>
  </si>
  <si>
    <t>Vd = 1.43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</si>
</sst>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2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2C9E8-C451-F946-B6C0-841019716290}">
  <dimension ref="A1:E15"/>
  <sheetViews>
    <sheetView workbookViewId="0">
      <selection activeCell="D10" sqref="D10"/>
    </sheetView>
  </sheetViews>
  <sheetFormatPr baseColWidth="10" defaultRowHeight="16" x14ac:dyDescent="0.2"/>
  <sheetData>
    <row r="1" spans="1:5" x14ac:dyDescent="0.2">
      <c r="A1" t="s">
        <v>10</v>
      </c>
      <c r="B1" t="s">
        <v>13</v>
      </c>
    </row>
    <row r="2" spans="1:5" x14ac:dyDescent="0.2">
      <c r="A2" t="s">
        <v>4</v>
      </c>
      <c r="B2" t="s">
        <v>11</v>
      </c>
    </row>
    <row r="3" spans="1:5" x14ac:dyDescent="0.2">
      <c r="A3" t="s">
        <v>8</v>
      </c>
      <c r="B3" t="s">
        <v>12</v>
      </c>
    </row>
    <row r="4" spans="1:5" x14ac:dyDescent="0.2">
      <c r="A4" t="s">
        <v>19</v>
      </c>
      <c r="B4" t="s">
        <v>22</v>
      </c>
    </row>
    <row r="5" spans="1:5" x14ac:dyDescent="0.2">
      <c r="A5" t="s">
        <v>20</v>
      </c>
      <c r="B5" t="s">
        <v>23</v>
      </c>
    </row>
    <row r="6" spans="1:5" x14ac:dyDescent="0.2">
      <c r="A6" t="s">
        <v>21</v>
      </c>
      <c r="B6" t="s">
        <v>24</v>
      </c>
    </row>
    <row r="9" spans="1:5" x14ac:dyDescent="0.2">
      <c r="A9" t="s">
        <v>1</v>
      </c>
      <c r="B9" t="s">
        <v>26</v>
      </c>
      <c r="C9" t="s">
        <v>0</v>
      </c>
      <c r="D9" t="s">
        <v>27</v>
      </c>
      <c r="E9" t="s">
        <v>25</v>
      </c>
    </row>
    <row r="10" spans="1:5" x14ac:dyDescent="0.2">
      <c r="A10" t="s">
        <v>2</v>
      </c>
      <c r="C10" s="1">
        <v>1.0999999999999999E-8</v>
      </c>
      <c r="E10" t="s">
        <v>5</v>
      </c>
    </row>
    <row r="11" spans="1:5" x14ac:dyDescent="0.2">
      <c r="A11" t="s">
        <v>3</v>
      </c>
      <c r="C11">
        <v>1</v>
      </c>
      <c r="E11" t="s">
        <v>6</v>
      </c>
    </row>
    <row r="12" spans="1:5" x14ac:dyDescent="0.2">
      <c r="A12" t="s">
        <v>4</v>
      </c>
      <c r="C12">
        <v>8</v>
      </c>
      <c r="E12" t="s">
        <v>7</v>
      </c>
    </row>
    <row r="13" spans="1:5" x14ac:dyDescent="0.2">
      <c r="A13" t="s">
        <v>8</v>
      </c>
      <c r="C13" s="1">
        <v>200000000</v>
      </c>
      <c r="E13" t="s">
        <v>9</v>
      </c>
    </row>
    <row r="14" spans="1:5" x14ac:dyDescent="0.2">
      <c r="B14" t="s">
        <v>18</v>
      </c>
      <c r="C14" s="1">
        <v>5.4224648454369898E-8</v>
      </c>
    </row>
    <row r="15" spans="1:5" x14ac:dyDescent="0.2">
      <c r="B15" t="s">
        <v>17</v>
      </c>
      <c r="C15">
        <v>1.58666666666667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B1537-2A67-1E49-8B64-D412F3410D08}">
  <dimension ref="A2:N51"/>
  <sheetViews>
    <sheetView workbookViewId="0">
      <selection activeCell="K5" sqref="K5"/>
    </sheetView>
  </sheetViews>
  <sheetFormatPr baseColWidth="10" defaultRowHeight="16" x14ac:dyDescent="0.2"/>
  <cols>
    <col min="1" max="1" width="10.83203125" customWidth="1"/>
    <col min="4" max="4" width="10.83203125" style="2"/>
    <col min="5" max="6" width="10.83203125" style="3"/>
    <col min="10" max="10" width="10.83203125" style="3"/>
  </cols>
  <sheetData>
    <row r="2" spans="1:14" x14ac:dyDescent="0.2">
      <c r="A2" t="s">
        <v>10</v>
      </c>
      <c r="B2" t="s">
        <v>13</v>
      </c>
      <c r="K2" t="s">
        <v>36</v>
      </c>
      <c r="L2" t="s">
        <v>39</v>
      </c>
      <c r="M2" t="s">
        <v>40</v>
      </c>
      <c r="N2" t="s">
        <v>41</v>
      </c>
    </row>
    <row r="3" spans="1:14" x14ac:dyDescent="0.2">
      <c r="A3" t="s">
        <v>4</v>
      </c>
      <c r="B3" t="s">
        <v>11</v>
      </c>
      <c r="J3" s="3" t="s">
        <v>37</v>
      </c>
      <c r="K3" s="2">
        <f>MEDIAN(G7,G12,G17,G22,G27,G32,G37,G42,G47)</f>
        <v>-11.842676711721708</v>
      </c>
      <c r="L3" s="2">
        <f>MEDIAN(H7,H12,H17,H22,H27,H32,H37,H42,H47)</f>
        <v>-18.656769333037904</v>
      </c>
      <c r="M3" s="2">
        <f>MEDIAN(G10,G15,G20,G25,G30,G35,G40,G45,G50)</f>
        <v>-4.2663891779396481</v>
      </c>
      <c r="N3" s="2">
        <f>MEDIAN(H10,H15,H20,H25,H30,H35,H40,H45,H50)</f>
        <v>12.449799196787131</v>
      </c>
    </row>
    <row r="4" spans="1:14" x14ac:dyDescent="0.2">
      <c r="A4" t="s">
        <v>8</v>
      </c>
      <c r="B4" t="s">
        <v>12</v>
      </c>
      <c r="J4" s="3" t="s">
        <v>38</v>
      </c>
      <c r="K4" s="2">
        <f>AVERAGE(G7,G12,G17,G22,G27,G32,G37,G42,G47)</f>
        <v>-9.2311342382156134</v>
      </c>
      <c r="L4" s="2">
        <f>AVERAGE(H7,H12,H17,H22,H27,H32,H37,H42,H47)</f>
        <v>-21.813843375727355</v>
      </c>
      <c r="M4" s="2">
        <f>AVERAGE(G10,G15,G20,G25,G30,G35,G40,G45,G50)</f>
        <v>-9.698758330307184</v>
      </c>
      <c r="N4" s="2">
        <f>AVERAGE(H10,H15,H20,H25,H30,H35,H40,H45,H50)</f>
        <v>21.986502871161232</v>
      </c>
    </row>
    <row r="6" spans="1:14" x14ac:dyDescent="0.2">
      <c r="A6" t="s">
        <v>8</v>
      </c>
      <c r="B6" t="s">
        <v>4</v>
      </c>
      <c r="C6" t="s">
        <v>16</v>
      </c>
      <c r="D6" s="2" t="s">
        <v>28</v>
      </c>
      <c r="E6" s="3" t="s">
        <v>15</v>
      </c>
      <c r="F6" s="3" t="s">
        <v>14</v>
      </c>
      <c r="G6" t="s">
        <v>29</v>
      </c>
      <c r="H6" t="s">
        <v>30</v>
      </c>
      <c r="I6" t="s">
        <v>13</v>
      </c>
    </row>
    <row r="7" spans="1:14" x14ac:dyDescent="0.2">
      <c r="A7" s="1">
        <v>200000000</v>
      </c>
      <c r="B7">
        <v>2</v>
      </c>
      <c r="C7" t="s">
        <v>19</v>
      </c>
      <c r="D7" s="2">
        <f>2*D11/D10</f>
        <v>2.3185582075012179</v>
      </c>
      <c r="E7" s="3">
        <v>1.99</v>
      </c>
      <c r="F7" s="3">
        <v>1.36</v>
      </c>
      <c r="G7" s="2">
        <f>100*(E7-D7)/D7</f>
        <v>-14.170798319327735</v>
      </c>
      <c r="H7" s="2">
        <f>100*(F7-D7)/D7</f>
        <v>-41.342857142857142</v>
      </c>
      <c r="I7" s="2"/>
    </row>
    <row r="8" spans="1:14" x14ac:dyDescent="0.2">
      <c r="A8" s="1"/>
      <c r="C8" t="s">
        <v>20</v>
      </c>
      <c r="D8" s="5" t="s">
        <v>31</v>
      </c>
      <c r="E8" s="3">
        <v>10</v>
      </c>
      <c r="F8" s="3">
        <v>7.1</v>
      </c>
      <c r="G8" s="2"/>
      <c r="H8" s="2"/>
      <c r="I8" s="2"/>
      <c r="J8" s="4"/>
    </row>
    <row r="9" spans="1:14" x14ac:dyDescent="0.2">
      <c r="C9" t="s">
        <v>21</v>
      </c>
      <c r="D9" s="5" t="s">
        <v>31</v>
      </c>
      <c r="E9" s="3">
        <v>10.4</v>
      </c>
      <c r="F9" s="3">
        <v>14.9</v>
      </c>
      <c r="G9" s="2"/>
      <c r="H9" s="2"/>
      <c r="I9" s="2"/>
      <c r="J9" s="4"/>
    </row>
    <row r="10" spans="1:14" x14ac:dyDescent="0.2">
      <c r="C10" t="s">
        <v>32</v>
      </c>
      <c r="D10" s="2">
        <v>20.53</v>
      </c>
      <c r="E10" s="3">
        <f>E8+E9</f>
        <v>20.399999999999999</v>
      </c>
      <c r="F10" s="3">
        <f>F8+F9</f>
        <v>22</v>
      </c>
      <c r="G10" s="2">
        <f>100*(E10-D10)/D10</f>
        <v>-0.63321967851925254</v>
      </c>
      <c r="H10" s="2">
        <f>100*(F10-D10)/D10</f>
        <v>7.1602532878714014</v>
      </c>
      <c r="I10" s="2"/>
      <c r="J10" s="1"/>
    </row>
    <row r="11" spans="1:14" x14ac:dyDescent="0.2">
      <c r="C11" t="s">
        <v>33</v>
      </c>
      <c r="D11" s="2">
        <v>23.8</v>
      </c>
      <c r="E11" s="4" t="s">
        <v>31</v>
      </c>
      <c r="F11" s="4" t="s">
        <v>31</v>
      </c>
      <c r="G11" s="2"/>
      <c r="H11" s="2"/>
      <c r="I11" s="2"/>
      <c r="J11" s="1"/>
    </row>
    <row r="12" spans="1:14" x14ac:dyDescent="0.2">
      <c r="A12" s="1">
        <v>200000000</v>
      </c>
      <c r="B12">
        <v>6</v>
      </c>
      <c r="C12" t="s">
        <v>19</v>
      </c>
      <c r="D12" s="2">
        <f>2*D16/D15</f>
        <v>2.6209467014535965</v>
      </c>
      <c r="E12" s="3">
        <v>2.62</v>
      </c>
      <c r="F12" s="3">
        <v>2.59</v>
      </c>
      <c r="G12" s="2">
        <f>100*(E12-D12)/D12</f>
        <v>-3.6120591581331463E-2</v>
      </c>
      <c r="H12" s="2">
        <f>100*(F12-D12)/D12</f>
        <v>-1.1807451649601806</v>
      </c>
      <c r="I12" s="3" t="s">
        <v>34</v>
      </c>
    </row>
    <row r="13" spans="1:14" x14ac:dyDescent="0.2">
      <c r="A13" s="1"/>
      <c r="C13" t="s">
        <v>20</v>
      </c>
      <c r="D13" s="5" t="s">
        <v>31</v>
      </c>
      <c r="E13" s="3">
        <v>13.1</v>
      </c>
      <c r="F13" s="3">
        <v>13.4</v>
      </c>
      <c r="G13" s="2"/>
      <c r="H13" s="2"/>
      <c r="I13" s="2"/>
      <c r="J13" s="4"/>
    </row>
    <row r="14" spans="1:14" x14ac:dyDescent="0.2">
      <c r="C14" t="s">
        <v>21</v>
      </c>
      <c r="D14" s="5" t="s">
        <v>31</v>
      </c>
      <c r="E14" s="3">
        <v>13.7</v>
      </c>
      <c r="F14" s="3">
        <v>13.7</v>
      </c>
      <c r="G14" s="2"/>
      <c r="H14" s="2"/>
      <c r="I14" s="2"/>
      <c r="J14" s="4"/>
    </row>
    <row r="15" spans="1:14" x14ac:dyDescent="0.2">
      <c r="C15" t="s">
        <v>32</v>
      </c>
      <c r="D15" s="2">
        <v>26.83</v>
      </c>
      <c r="E15" s="3">
        <f>E13+E14</f>
        <v>26.799999999999997</v>
      </c>
      <c r="F15" s="3">
        <f>F13+F14</f>
        <v>27.1</v>
      </c>
      <c r="G15" s="2">
        <f>100*(E15-D15)/D15</f>
        <v>-0.11181513231457749</v>
      </c>
      <c r="H15" s="2">
        <f>100*(F15-D15)/D15</f>
        <v>1.0063361908311708</v>
      </c>
      <c r="I15" s="2"/>
      <c r="J15" s="1"/>
    </row>
    <row r="16" spans="1:14" x14ac:dyDescent="0.2">
      <c r="C16" t="s">
        <v>33</v>
      </c>
      <c r="D16" s="2">
        <v>35.159999999999997</v>
      </c>
      <c r="E16" s="4" t="s">
        <v>31</v>
      </c>
      <c r="F16" s="4" t="s">
        <v>31</v>
      </c>
      <c r="G16" s="2"/>
      <c r="H16" s="2"/>
      <c r="I16" s="2"/>
      <c r="J16" s="1"/>
    </row>
    <row r="17" spans="1:10" x14ac:dyDescent="0.2">
      <c r="A17" s="1">
        <v>200000000</v>
      </c>
      <c r="B17">
        <v>10</v>
      </c>
      <c r="C17" t="s">
        <v>19</v>
      </c>
      <c r="D17" s="2">
        <f>2*D21/D20</f>
        <v>2.6423722758127903</v>
      </c>
      <c r="E17" s="3">
        <v>2.97</v>
      </c>
      <c r="F17" s="3">
        <v>3.18</v>
      </c>
      <c r="G17" s="2">
        <f>100*(E17-D17)/D17</f>
        <v>12.398999459167122</v>
      </c>
      <c r="H17" s="2">
        <f>100*(F17-D17)/D17</f>
        <v>20.346403461330453</v>
      </c>
      <c r="I17" s="2"/>
    </row>
    <row r="18" spans="1:10" x14ac:dyDescent="0.2">
      <c r="A18" s="1"/>
      <c r="C18" t="s">
        <v>20</v>
      </c>
      <c r="D18" s="5" t="s">
        <v>31</v>
      </c>
      <c r="E18" s="3">
        <v>14.9</v>
      </c>
      <c r="F18" s="3">
        <v>16.100000000000001</v>
      </c>
      <c r="G18" s="2"/>
      <c r="H18" s="2"/>
      <c r="I18" s="2"/>
      <c r="J18" s="4"/>
    </row>
    <row r="19" spans="1:10" x14ac:dyDescent="0.2">
      <c r="C19" t="s">
        <v>21</v>
      </c>
      <c r="D19" s="5" t="s">
        <v>31</v>
      </c>
      <c r="E19" s="3">
        <v>15.6</v>
      </c>
      <c r="F19" s="3">
        <v>14.7</v>
      </c>
      <c r="G19" s="2"/>
      <c r="H19" s="2"/>
      <c r="I19" s="2"/>
      <c r="J19" s="4"/>
    </row>
    <row r="20" spans="1:10" x14ac:dyDescent="0.2">
      <c r="C20" t="s">
        <v>32</v>
      </c>
      <c r="D20" s="2">
        <v>27.99</v>
      </c>
      <c r="E20" s="3">
        <f>E18+E19</f>
        <v>30.5</v>
      </c>
      <c r="F20" s="3">
        <f>F18+F19</f>
        <v>30.8</v>
      </c>
      <c r="G20" s="2">
        <f>100*(E20-D20)/D20</f>
        <v>8.9674883887102599</v>
      </c>
      <c r="H20" s="2">
        <f>100*(F20-D20)/D20</f>
        <v>10.039299749910692</v>
      </c>
      <c r="I20" s="2"/>
      <c r="J20" s="1"/>
    </row>
    <row r="21" spans="1:10" x14ac:dyDescent="0.2">
      <c r="C21" t="s">
        <v>33</v>
      </c>
      <c r="D21" s="2">
        <v>36.979999999999997</v>
      </c>
      <c r="E21" s="4" t="s">
        <v>31</v>
      </c>
      <c r="F21" s="4" t="s">
        <v>31</v>
      </c>
      <c r="G21" s="2"/>
      <c r="H21" s="2"/>
      <c r="I21" s="2"/>
      <c r="J21" s="1"/>
    </row>
    <row r="22" spans="1:10" x14ac:dyDescent="0.2">
      <c r="A22" s="1">
        <v>500000000</v>
      </c>
      <c r="B22">
        <v>2</v>
      </c>
      <c r="C22" t="s">
        <v>19</v>
      </c>
      <c r="D22" s="2">
        <f>2*D26/D25</f>
        <v>3.833333333333333</v>
      </c>
      <c r="E22" s="3">
        <v>3.15</v>
      </c>
      <c r="F22" s="3">
        <v>1.62</v>
      </c>
      <c r="G22" s="2">
        <f>100*(E22-D22)/D22</f>
        <v>-17.826086956521735</v>
      </c>
      <c r="H22" s="2">
        <f>100*(F22-D22)/D22</f>
        <v>-57.739130434782602</v>
      </c>
      <c r="I22" s="2"/>
    </row>
    <row r="23" spans="1:10" x14ac:dyDescent="0.2">
      <c r="A23" s="1"/>
      <c r="C23" t="s">
        <v>20</v>
      </c>
      <c r="D23" s="5" t="s">
        <v>31</v>
      </c>
      <c r="E23" s="3">
        <v>6.3</v>
      </c>
      <c r="F23" s="3">
        <v>4.0999999999999996</v>
      </c>
      <c r="G23" s="2"/>
      <c r="H23" s="2"/>
      <c r="I23" s="2"/>
      <c r="J23" s="4"/>
    </row>
    <row r="24" spans="1:10" x14ac:dyDescent="0.2">
      <c r="C24" t="s">
        <v>21</v>
      </c>
      <c r="D24" s="5" t="s">
        <v>31</v>
      </c>
      <c r="E24" s="3">
        <v>6.6</v>
      </c>
      <c r="F24" s="3">
        <v>14.4</v>
      </c>
      <c r="G24" s="2"/>
      <c r="H24" s="2"/>
      <c r="I24" s="2"/>
      <c r="J24" s="4"/>
    </row>
    <row r="25" spans="1:10" x14ac:dyDescent="0.2">
      <c r="C25" t="s">
        <v>32</v>
      </c>
      <c r="D25" s="2">
        <v>14.88</v>
      </c>
      <c r="E25" s="3">
        <f>E23+E24</f>
        <v>12.899999999999999</v>
      </c>
      <c r="F25" s="3">
        <f>F23+F24</f>
        <v>18.5</v>
      </c>
      <c r="G25" s="2">
        <f>100*(E25-D25)/D25</f>
        <v>-13.30645161290324</v>
      </c>
      <c r="H25" s="2">
        <f>100*(F25-D25)/D25</f>
        <v>24.327956989247308</v>
      </c>
      <c r="I25" s="2"/>
      <c r="J25" s="1"/>
    </row>
    <row r="26" spans="1:10" x14ac:dyDescent="0.2">
      <c r="C26" t="s">
        <v>33</v>
      </c>
      <c r="D26" s="2">
        <v>28.52</v>
      </c>
      <c r="E26" s="4" t="s">
        <v>31</v>
      </c>
      <c r="F26" s="4" t="s">
        <v>31</v>
      </c>
      <c r="G26" s="2"/>
      <c r="H26" s="2"/>
      <c r="I26" s="2"/>
      <c r="J26" s="1"/>
    </row>
    <row r="27" spans="1:10" x14ac:dyDescent="0.2">
      <c r="A27" s="1">
        <v>500000000</v>
      </c>
      <c r="B27">
        <v>6</v>
      </c>
      <c r="C27" t="s">
        <v>19</v>
      </c>
      <c r="D27" s="2">
        <f>2*D31/D30</f>
        <v>4.6961498439125915</v>
      </c>
      <c r="E27" s="3">
        <v>4.1399999999999997</v>
      </c>
      <c r="F27" s="3">
        <v>3.82</v>
      </c>
      <c r="G27" s="2">
        <f>100*(E27-D27)/D27</f>
        <v>-11.842676711721708</v>
      </c>
      <c r="H27" s="2">
        <f>100*(F27-D27)/D27</f>
        <v>-18.656769333037904</v>
      </c>
      <c r="I27" s="2"/>
    </row>
    <row r="28" spans="1:10" x14ac:dyDescent="0.2">
      <c r="A28" s="1"/>
      <c r="C28" t="s">
        <v>20</v>
      </c>
      <c r="D28" s="5" t="s">
        <v>31</v>
      </c>
      <c r="E28" s="3">
        <v>8.3000000000000007</v>
      </c>
      <c r="F28" s="3">
        <v>8.1</v>
      </c>
      <c r="G28" s="2"/>
      <c r="H28" s="2"/>
      <c r="I28" s="2"/>
      <c r="J28" s="4"/>
    </row>
    <row r="29" spans="1:10" x14ac:dyDescent="0.2">
      <c r="C29" t="s">
        <v>21</v>
      </c>
      <c r="D29" s="5" t="s">
        <v>31</v>
      </c>
      <c r="E29" s="3">
        <v>8.6999999999999993</v>
      </c>
      <c r="F29" s="3">
        <v>15.1</v>
      </c>
      <c r="G29" s="2"/>
      <c r="H29" s="2"/>
      <c r="I29" s="2"/>
      <c r="J29" s="4"/>
    </row>
    <row r="30" spans="1:10" x14ac:dyDescent="0.2">
      <c r="C30" t="s">
        <v>32</v>
      </c>
      <c r="D30" s="2">
        <v>19.22</v>
      </c>
      <c r="E30" s="3">
        <f>E28+E29</f>
        <v>17</v>
      </c>
      <c r="F30" s="3">
        <f>F28+F29</f>
        <v>23.2</v>
      </c>
      <c r="G30" s="2">
        <f>100*(E30-D30)/D30</f>
        <v>-11.550468262226842</v>
      </c>
      <c r="H30" s="2">
        <f>100*(F30-D30)/D30</f>
        <v>20.707596253902189</v>
      </c>
      <c r="I30" s="2"/>
      <c r="J30" s="1"/>
    </row>
    <row r="31" spans="1:10" x14ac:dyDescent="0.2">
      <c r="C31" t="s">
        <v>33</v>
      </c>
      <c r="D31" s="2">
        <v>45.13</v>
      </c>
      <c r="E31" s="4" t="s">
        <v>31</v>
      </c>
      <c r="F31" s="4" t="s">
        <v>31</v>
      </c>
      <c r="G31" s="2"/>
      <c r="H31" s="2"/>
      <c r="I31" s="2"/>
      <c r="J31" s="1"/>
    </row>
    <row r="32" spans="1:10" x14ac:dyDescent="0.2">
      <c r="A32" s="1">
        <v>500000000</v>
      </c>
      <c r="B32">
        <v>10</v>
      </c>
      <c r="C32" t="s">
        <v>19</v>
      </c>
      <c r="D32" s="2">
        <f>2*D36/D35</f>
        <v>5.7462915601023017</v>
      </c>
      <c r="E32" s="3">
        <v>4.71</v>
      </c>
      <c r="F32" s="3">
        <v>5.24</v>
      </c>
      <c r="G32" s="2">
        <f>100*(E32-D32)/D32</f>
        <v>-18.034092932170196</v>
      </c>
      <c r="H32" s="2">
        <f>100*(F32-D32)/D32</f>
        <v>-8.8107530710343553</v>
      </c>
      <c r="I32" s="2"/>
    </row>
    <row r="33" spans="1:10" x14ac:dyDescent="0.2">
      <c r="A33" s="1"/>
      <c r="C33" t="s">
        <v>20</v>
      </c>
      <c r="D33" s="5" t="s">
        <v>31</v>
      </c>
      <c r="E33" s="3">
        <v>9.4</v>
      </c>
      <c r="F33" s="3">
        <v>11</v>
      </c>
      <c r="G33" s="2"/>
      <c r="H33" s="2"/>
      <c r="I33" s="2"/>
      <c r="J33" s="4"/>
    </row>
    <row r="34" spans="1:10" x14ac:dyDescent="0.2">
      <c r="C34" t="s">
        <v>21</v>
      </c>
      <c r="D34" s="5" t="s">
        <v>31</v>
      </c>
      <c r="E34" s="3">
        <v>9.9</v>
      </c>
      <c r="F34" s="3">
        <v>15.1</v>
      </c>
      <c r="G34" s="2"/>
      <c r="H34" s="2"/>
      <c r="I34" s="2"/>
      <c r="J34" s="4"/>
    </row>
    <row r="35" spans="1:10" x14ac:dyDescent="0.2">
      <c r="C35" t="s">
        <v>32</v>
      </c>
      <c r="D35" s="2">
        <v>19.55</v>
      </c>
      <c r="E35" s="3">
        <f>E33+E34</f>
        <v>19.3</v>
      </c>
      <c r="F35" s="3">
        <f>F33+F34</f>
        <v>26.1</v>
      </c>
      <c r="G35" s="2">
        <f>100*(E35-D35)/D35</f>
        <v>-1.2787723785166241</v>
      </c>
      <c r="H35" s="2">
        <f>100*(F35-D35)/D35</f>
        <v>33.503836317135551</v>
      </c>
      <c r="I35" s="2"/>
      <c r="J35" s="1"/>
    </row>
    <row r="36" spans="1:10" x14ac:dyDescent="0.2">
      <c r="C36" t="s">
        <v>33</v>
      </c>
      <c r="D36" s="2">
        <v>56.17</v>
      </c>
      <c r="E36" s="4" t="s">
        <v>31</v>
      </c>
      <c r="F36" s="4" t="s">
        <v>31</v>
      </c>
      <c r="G36" s="2"/>
      <c r="H36" s="2"/>
      <c r="I36" s="2"/>
      <c r="J36" s="1"/>
    </row>
    <row r="37" spans="1:10" x14ac:dyDescent="0.2">
      <c r="A37" s="1">
        <v>1000000000</v>
      </c>
      <c r="B37">
        <v>2</v>
      </c>
      <c r="C37" t="s">
        <v>19</v>
      </c>
      <c r="D37" s="2">
        <f>2*D41/D40</f>
        <v>7.5400624349635796</v>
      </c>
      <c r="E37" s="3">
        <v>4.45</v>
      </c>
      <c r="F37" s="3">
        <v>1.79</v>
      </c>
      <c r="G37" s="2">
        <f>100*(E37-D37)/D37</f>
        <v>-40.981921059895114</v>
      </c>
      <c r="H37" s="2">
        <f>100*(F37-D37)/D37</f>
        <v>-76.260143527463427</v>
      </c>
      <c r="I37" s="2"/>
    </row>
    <row r="38" spans="1:10" x14ac:dyDescent="0.2">
      <c r="A38" s="1"/>
      <c r="C38" t="s">
        <v>20</v>
      </c>
      <c r="D38" s="5" t="s">
        <v>31</v>
      </c>
      <c r="E38" s="3">
        <v>4.5</v>
      </c>
      <c r="F38" s="3">
        <v>2.2000000000000002</v>
      </c>
      <c r="G38" s="2"/>
      <c r="H38" s="2"/>
      <c r="I38" s="2"/>
      <c r="J38" s="4"/>
    </row>
    <row r="39" spans="1:10" x14ac:dyDescent="0.2">
      <c r="C39" t="s">
        <v>21</v>
      </c>
      <c r="D39" s="5" t="s">
        <v>31</v>
      </c>
      <c r="E39" s="3">
        <v>4.7</v>
      </c>
      <c r="F39" s="3">
        <v>14.9</v>
      </c>
      <c r="G39" s="2"/>
      <c r="H39" s="2"/>
      <c r="I39" s="2"/>
      <c r="J39" s="4"/>
    </row>
    <row r="40" spans="1:10" x14ac:dyDescent="0.2">
      <c r="C40" t="s">
        <v>32</v>
      </c>
      <c r="D40" s="2">
        <v>9.61</v>
      </c>
      <c r="E40" s="3">
        <f>E38+E39</f>
        <v>9.1999999999999993</v>
      </c>
      <c r="F40" s="3">
        <f>F38+F39</f>
        <v>17.100000000000001</v>
      </c>
      <c r="G40" s="2">
        <f>100*(E40-D40)/D40</f>
        <v>-4.2663891779396481</v>
      </c>
      <c r="H40" s="2">
        <f>100*(F40-D40)/D40</f>
        <v>77.939646201873074</v>
      </c>
      <c r="I40" s="2"/>
      <c r="J40" s="1"/>
    </row>
    <row r="41" spans="1:10" x14ac:dyDescent="0.2">
      <c r="C41" t="s">
        <v>33</v>
      </c>
      <c r="D41" s="2">
        <v>36.229999999999997</v>
      </c>
      <c r="E41" s="4" t="s">
        <v>31</v>
      </c>
      <c r="F41" s="4" t="s">
        <v>31</v>
      </c>
      <c r="G41" s="2"/>
      <c r="H41" s="2"/>
      <c r="I41" s="2"/>
      <c r="J41" s="1"/>
    </row>
    <row r="42" spans="1:10" x14ac:dyDescent="0.2">
      <c r="A42" s="1">
        <v>1000000000</v>
      </c>
      <c r="B42">
        <v>6</v>
      </c>
      <c r="C42" t="s">
        <v>19</v>
      </c>
      <c r="D42" s="2">
        <f>2*D46/D45</f>
        <v>5.705785123966943</v>
      </c>
      <c r="E42" s="3">
        <v>5.86</v>
      </c>
      <c r="F42" s="3">
        <v>4.57</v>
      </c>
      <c r="G42" s="2">
        <f>100*(E42-D42)/D42</f>
        <v>2.7027809965237437</v>
      </c>
      <c r="H42" s="2">
        <f>100*(F42-D42)/D42</f>
        <v>-19.905851680185407</v>
      </c>
      <c r="I42" s="2"/>
    </row>
    <row r="43" spans="1:10" x14ac:dyDescent="0.2">
      <c r="A43" s="1"/>
      <c r="C43" t="s">
        <v>20</v>
      </c>
      <c r="D43" s="5" t="s">
        <v>31</v>
      </c>
      <c r="E43" s="3">
        <v>5.9</v>
      </c>
      <c r="F43" s="3">
        <v>5.0999999999999996</v>
      </c>
      <c r="G43" s="2"/>
      <c r="H43" s="2"/>
      <c r="I43" s="2"/>
      <c r="J43" s="4"/>
    </row>
    <row r="44" spans="1:10" x14ac:dyDescent="0.2">
      <c r="C44" t="s">
        <v>21</v>
      </c>
      <c r="D44" s="5" t="s">
        <v>31</v>
      </c>
      <c r="E44" s="3">
        <v>6.1</v>
      </c>
      <c r="F44" s="3">
        <v>15</v>
      </c>
      <c r="G44" s="2"/>
      <c r="H44" s="2"/>
      <c r="I44" s="2"/>
      <c r="J44" s="4"/>
    </row>
    <row r="45" spans="1:10" x14ac:dyDescent="0.2">
      <c r="C45" t="s">
        <v>32</v>
      </c>
      <c r="D45" s="2">
        <v>18.149999999999999</v>
      </c>
      <c r="E45" s="3">
        <f>E43+E44</f>
        <v>12</v>
      </c>
      <c r="F45" s="3">
        <f>F43+F44</f>
        <v>20.100000000000001</v>
      </c>
      <c r="G45" s="2">
        <f>100*(E45-D45)/D45</f>
        <v>-33.88429752066115</v>
      </c>
      <c r="H45" s="2">
        <f>100*(F45-D45)/D45</f>
        <v>10.743801652892579</v>
      </c>
      <c r="I45" s="2"/>
      <c r="J45" s="1"/>
    </row>
    <row r="46" spans="1:10" x14ac:dyDescent="0.2">
      <c r="C46" t="s">
        <v>33</v>
      </c>
      <c r="D46" s="2">
        <v>51.78</v>
      </c>
      <c r="E46" s="4" t="s">
        <v>31</v>
      </c>
      <c r="F46" s="4" t="s">
        <v>31</v>
      </c>
      <c r="G46" s="2"/>
      <c r="H46" s="2"/>
      <c r="I46" s="2"/>
      <c r="J46" s="1"/>
    </row>
    <row r="47" spans="1:10" x14ac:dyDescent="0.2">
      <c r="A47" s="1">
        <v>1000000000</v>
      </c>
      <c r="B47">
        <v>10</v>
      </c>
      <c r="C47" t="s">
        <v>19</v>
      </c>
      <c r="D47" s="2">
        <f>2*D51/D50</f>
        <v>6.3604417670682727</v>
      </c>
      <c r="E47" s="3">
        <v>6.66</v>
      </c>
      <c r="F47" s="3">
        <v>6.82</v>
      </c>
      <c r="G47" s="2">
        <f>100*(E47-D47)/D47</f>
        <v>4.7097079715864334</v>
      </c>
      <c r="H47" s="2">
        <f>100*(F47-D47)/D47</f>
        <v>7.2252565114443676</v>
      </c>
      <c r="I47" s="2"/>
    </row>
    <row r="48" spans="1:10" x14ac:dyDescent="0.2">
      <c r="A48" s="1"/>
      <c r="C48" t="s">
        <v>20</v>
      </c>
      <c r="D48" s="5" t="s">
        <v>31</v>
      </c>
      <c r="E48" s="3">
        <v>6.7</v>
      </c>
      <c r="F48" s="3">
        <v>7.1</v>
      </c>
      <c r="G48" s="2"/>
      <c r="H48" s="2"/>
      <c r="I48" s="2"/>
      <c r="J48" s="4"/>
    </row>
    <row r="49" spans="3:10" x14ac:dyDescent="0.2">
      <c r="C49" t="s">
        <v>21</v>
      </c>
      <c r="D49" s="5" t="s">
        <v>31</v>
      </c>
      <c r="E49" s="3">
        <v>7</v>
      </c>
      <c r="F49" s="3">
        <v>15.3</v>
      </c>
      <c r="G49" s="2"/>
      <c r="H49" s="2"/>
      <c r="I49" s="2"/>
      <c r="J49" s="4"/>
    </row>
    <row r="50" spans="3:10" x14ac:dyDescent="0.2">
      <c r="C50" t="s">
        <v>32</v>
      </c>
      <c r="D50" s="2">
        <v>19.920000000000002</v>
      </c>
      <c r="E50" s="3">
        <f>E48+E49</f>
        <v>13.7</v>
      </c>
      <c r="F50" s="3">
        <f>F48+F49</f>
        <v>22.4</v>
      </c>
      <c r="G50" s="2">
        <f>100*(E50-D50)/D50</f>
        <v>-31.224899598393584</v>
      </c>
      <c r="H50" s="2">
        <f>100*(F50-D50)/D50</f>
        <v>12.449799196787131</v>
      </c>
      <c r="I50" s="2"/>
      <c r="J50" s="1"/>
    </row>
    <row r="51" spans="3:10" x14ac:dyDescent="0.2">
      <c r="C51" t="s">
        <v>33</v>
      </c>
      <c r="D51" s="2">
        <v>63.35</v>
      </c>
      <c r="E51" s="4" t="s">
        <v>31</v>
      </c>
      <c r="F51" s="4" t="s">
        <v>31</v>
      </c>
      <c r="G51" s="2"/>
      <c r="H51" s="2"/>
      <c r="I51" s="2"/>
      <c r="J51" s="1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7582C-E91D-BC4A-A053-E558823BF56A}">
  <dimension ref="A1:N43"/>
  <sheetViews>
    <sheetView workbookViewId="0">
      <selection activeCell="M4" sqref="M4"/>
    </sheetView>
  </sheetViews>
  <sheetFormatPr baseColWidth="10" defaultRowHeight="16" x14ac:dyDescent="0.2"/>
  <sheetData>
    <row r="1" spans="1:14" x14ac:dyDescent="0.2">
      <c r="D1" s="2"/>
      <c r="E1" s="3"/>
      <c r="F1" s="3"/>
    </row>
    <row r="2" spans="1:14" x14ac:dyDescent="0.2">
      <c r="A2" t="s">
        <v>10</v>
      </c>
      <c r="B2" t="s">
        <v>13</v>
      </c>
      <c r="D2" s="2"/>
      <c r="E2" s="3"/>
      <c r="F2" s="3"/>
      <c r="J2" s="3"/>
      <c r="K2" t="s">
        <v>36</v>
      </c>
      <c r="L2" t="s">
        <v>39</v>
      </c>
      <c r="M2" t="s">
        <v>40</v>
      </c>
      <c r="N2" t="s">
        <v>41</v>
      </c>
    </row>
    <row r="3" spans="1:14" x14ac:dyDescent="0.2">
      <c r="A3" t="s">
        <v>4</v>
      </c>
      <c r="B3" t="s">
        <v>11</v>
      </c>
      <c r="D3" s="2"/>
      <c r="E3" s="3"/>
      <c r="F3" s="3"/>
      <c r="J3" s="3" t="s">
        <v>37</v>
      </c>
      <c r="K3" s="2">
        <f>MEDIAN(G7,G11,G15,G19,G23,G27,G31,G35,G39)</f>
        <v>-13.628808864265933</v>
      </c>
      <c r="L3" s="2">
        <f>MEDIAN(H7,H11,H19,H23,H27,H31,H35,H39)</f>
        <v>-72.362631934592841</v>
      </c>
      <c r="M3" s="2">
        <f>MEDIAN(G10,G14,G18,G22,G26,G30,G34,G38,G42)</f>
        <v>-16.153846153846153</v>
      </c>
      <c r="N3" s="2">
        <f>MEDIAN(H10,H14,H22,H26,H30,H34,H38,H42)</f>
        <v>-17.545098970803664</v>
      </c>
    </row>
    <row r="4" spans="1:14" x14ac:dyDescent="0.2">
      <c r="A4" t="s">
        <v>8</v>
      </c>
      <c r="B4" t="s">
        <v>12</v>
      </c>
      <c r="D4" s="2"/>
      <c r="E4" s="3"/>
      <c r="F4" s="3"/>
      <c r="J4" s="3" t="s">
        <v>38</v>
      </c>
      <c r="K4" s="2">
        <f>AVERAGE(G7,G11,G15,G19,G23,G27,G31,G35,G39)</f>
        <v>-12.65881402549747</v>
      </c>
      <c r="L4" s="2">
        <f>AVERAGE(H7,H11,H19,H23,H27,H31,H35,H39)</f>
        <v>-71.068913018885496</v>
      </c>
      <c r="M4" s="2">
        <f>AVERAGE(G10,G14,G18,G22,G26,G30,G34,G38,G42)</f>
        <v>-13.960937747728565</v>
      </c>
      <c r="N4" s="2">
        <f>AVERAGE(H10,H14,H22,H26,H30,H34,H38,H42)</f>
        <v>-11.050697457086557</v>
      </c>
    </row>
    <row r="5" spans="1:14" x14ac:dyDescent="0.2">
      <c r="D5" s="2"/>
      <c r="E5" s="3"/>
      <c r="F5" s="3"/>
    </row>
    <row r="6" spans="1:14" x14ac:dyDescent="0.2">
      <c r="A6" t="s">
        <v>8</v>
      </c>
      <c r="B6" t="s">
        <v>4</v>
      </c>
      <c r="C6" t="s">
        <v>16</v>
      </c>
      <c r="D6" s="2" t="s">
        <v>28</v>
      </c>
      <c r="E6" s="3" t="s">
        <v>15</v>
      </c>
      <c r="F6" s="3" t="s">
        <v>14</v>
      </c>
      <c r="G6" t="s">
        <v>29</v>
      </c>
      <c r="H6" t="s">
        <v>30</v>
      </c>
    </row>
    <row r="7" spans="1:14" x14ac:dyDescent="0.2">
      <c r="A7" s="1">
        <v>200000000</v>
      </c>
      <c r="B7">
        <v>2.5</v>
      </c>
      <c r="C7" t="s">
        <v>19</v>
      </c>
      <c r="D7" s="2">
        <v>7.21</v>
      </c>
      <c r="E7" s="3">
        <v>7.57</v>
      </c>
      <c r="F7" s="3">
        <v>2.42</v>
      </c>
      <c r="G7" s="2">
        <f>100*(E7-D7)/D7</f>
        <v>4.9930651872399485</v>
      </c>
      <c r="H7" s="2">
        <f>100*(F7-D7)/D7</f>
        <v>-66.435506241331481</v>
      </c>
    </row>
    <row r="8" spans="1:14" x14ac:dyDescent="0.2">
      <c r="A8" s="1"/>
      <c r="C8" t="s">
        <v>20</v>
      </c>
      <c r="D8" s="5" t="s">
        <v>31</v>
      </c>
      <c r="E8" s="3">
        <v>37.799999999999997</v>
      </c>
      <c r="F8" s="3">
        <v>13.2</v>
      </c>
      <c r="G8" s="2"/>
      <c r="H8" s="2"/>
    </row>
    <row r="9" spans="1:14" x14ac:dyDescent="0.2">
      <c r="C9" t="s">
        <v>21</v>
      </c>
      <c r="D9" s="5" t="s">
        <v>31</v>
      </c>
      <c r="E9" s="3">
        <v>37.799999999999997</v>
      </c>
      <c r="F9" s="3">
        <v>47.3</v>
      </c>
      <c r="G9" s="2"/>
      <c r="H9" s="2"/>
    </row>
    <row r="10" spans="1:14" x14ac:dyDescent="0.2">
      <c r="C10" t="s">
        <v>32</v>
      </c>
      <c r="D10" s="2">
        <v>75.099999999999994</v>
      </c>
      <c r="E10" s="3">
        <f>E8+E9</f>
        <v>75.599999999999994</v>
      </c>
      <c r="F10" s="3">
        <f>F8+F9</f>
        <v>60.5</v>
      </c>
      <c r="G10" s="2">
        <f>100*(E10-D10)/D10</f>
        <v>0.66577896138482029</v>
      </c>
      <c r="H10" s="2">
        <f>100*(F10-D10)/D10</f>
        <v>-19.440745672436748</v>
      </c>
    </row>
    <row r="11" spans="1:14" x14ac:dyDescent="0.2">
      <c r="A11" s="1">
        <v>200000000</v>
      </c>
      <c r="B11">
        <v>5</v>
      </c>
      <c r="C11" t="s">
        <v>19</v>
      </c>
      <c r="D11" s="2">
        <v>9</v>
      </c>
      <c r="E11" s="3">
        <v>9</v>
      </c>
      <c r="F11" s="3">
        <v>4.75</v>
      </c>
      <c r="G11" s="2">
        <f>100*(E11-D11)/D11</f>
        <v>0</v>
      </c>
      <c r="H11" s="2">
        <f>100*(F11-D11)/D11</f>
        <v>-47.222222222222221</v>
      </c>
      <c r="I11" t="s">
        <v>34</v>
      </c>
    </row>
    <row r="12" spans="1:14" x14ac:dyDescent="0.2">
      <c r="A12" s="1"/>
      <c r="C12" t="s">
        <v>20</v>
      </c>
      <c r="D12" s="5" t="s">
        <v>31</v>
      </c>
      <c r="E12" s="3">
        <v>45</v>
      </c>
      <c r="F12" s="3">
        <v>24.4</v>
      </c>
      <c r="G12" s="2"/>
      <c r="H12" s="2"/>
    </row>
    <row r="13" spans="1:14" x14ac:dyDescent="0.2">
      <c r="C13" t="s">
        <v>21</v>
      </c>
      <c r="D13" s="5" t="s">
        <v>31</v>
      </c>
      <c r="E13" s="3">
        <v>45</v>
      </c>
      <c r="F13" s="3">
        <v>45.5</v>
      </c>
      <c r="G13" s="2"/>
      <c r="H13" s="2"/>
    </row>
    <row r="14" spans="1:14" x14ac:dyDescent="0.2">
      <c r="C14" t="s">
        <v>32</v>
      </c>
      <c r="D14" s="2">
        <v>90</v>
      </c>
      <c r="E14" s="3">
        <f>E12+E13</f>
        <v>90</v>
      </c>
      <c r="F14" s="3">
        <f>F12+F13</f>
        <v>69.900000000000006</v>
      </c>
      <c r="G14" s="2">
        <f>100*(E14-D14)/D14</f>
        <v>0</v>
      </c>
      <c r="H14" s="2">
        <f>100*(F14-D14)/D14</f>
        <v>-22.333333333333329</v>
      </c>
    </row>
    <row r="15" spans="1:14" x14ac:dyDescent="0.2">
      <c r="A15" s="1">
        <v>200000000</v>
      </c>
      <c r="B15">
        <v>10</v>
      </c>
      <c r="C15" t="s">
        <v>19</v>
      </c>
      <c r="D15" s="2">
        <v>10.79</v>
      </c>
      <c r="E15" s="3">
        <v>10.7</v>
      </c>
      <c r="F15" s="3"/>
      <c r="G15" s="2">
        <f>100*(E15-D15)/D15</f>
        <v>-0.83410565338276055</v>
      </c>
      <c r="H15" s="2">
        <f>100*(F15-D15)/D15</f>
        <v>-100.00000000000001</v>
      </c>
      <c r="I15" t="s">
        <v>35</v>
      </c>
    </row>
    <row r="16" spans="1:14" x14ac:dyDescent="0.2">
      <c r="A16" s="1"/>
      <c r="C16" t="s">
        <v>20</v>
      </c>
      <c r="D16" s="5" t="s">
        <v>31</v>
      </c>
      <c r="E16" s="3">
        <v>53.5</v>
      </c>
      <c r="F16" s="3"/>
      <c r="G16" s="2"/>
      <c r="H16" s="2"/>
    </row>
    <row r="17" spans="1:8" x14ac:dyDescent="0.2">
      <c r="C17" t="s">
        <v>21</v>
      </c>
      <c r="D17" s="5" t="s">
        <v>31</v>
      </c>
      <c r="E17" s="3">
        <v>53.5</v>
      </c>
      <c r="F17" s="3"/>
      <c r="G17" s="2"/>
      <c r="H17" s="2"/>
    </row>
    <row r="18" spans="1:8" x14ac:dyDescent="0.2">
      <c r="C18" t="s">
        <v>32</v>
      </c>
      <c r="D18" s="2">
        <v>108.1</v>
      </c>
      <c r="E18" s="3">
        <f>E16+E17</f>
        <v>107</v>
      </c>
      <c r="F18" s="3">
        <f>F16+F17</f>
        <v>0</v>
      </c>
      <c r="G18" s="2">
        <f>100*(E18-D18)/D18</f>
        <v>-1.0175763182238615</v>
      </c>
      <c r="H18" s="2">
        <f>100*(F18-D18)/D18</f>
        <v>-100</v>
      </c>
    </row>
    <row r="19" spans="1:8" x14ac:dyDescent="0.2">
      <c r="A19" s="1">
        <v>600000000</v>
      </c>
      <c r="B19">
        <v>2.5</v>
      </c>
      <c r="C19" t="s">
        <v>19</v>
      </c>
      <c r="D19" s="2">
        <v>14.7</v>
      </c>
      <c r="E19" s="3">
        <v>13.11</v>
      </c>
      <c r="F19" s="3">
        <v>2.4700000000000002</v>
      </c>
      <c r="G19" s="2">
        <f>100*(E19-D19)/D19</f>
        <v>-10.816326530612246</v>
      </c>
      <c r="H19" s="2">
        <f>100*(F19-D19)/D19</f>
        <v>-83.197278911564609</v>
      </c>
    </row>
    <row r="20" spans="1:8" x14ac:dyDescent="0.2">
      <c r="A20" s="1"/>
      <c r="C20" t="s">
        <v>20</v>
      </c>
      <c r="D20" s="5" t="s">
        <v>31</v>
      </c>
      <c r="E20" s="3">
        <v>21.8</v>
      </c>
      <c r="F20" s="3">
        <v>4.2</v>
      </c>
      <c r="G20" s="2"/>
      <c r="H20" s="2"/>
    </row>
    <row r="21" spans="1:8" x14ac:dyDescent="0.2">
      <c r="C21" t="s">
        <v>21</v>
      </c>
      <c r="D21" s="5" t="s">
        <v>31</v>
      </c>
      <c r="E21" s="3">
        <v>21.8</v>
      </c>
      <c r="F21" s="3">
        <v>45.4</v>
      </c>
      <c r="G21" s="2"/>
      <c r="H21" s="2"/>
    </row>
    <row r="22" spans="1:8" x14ac:dyDescent="0.2">
      <c r="C22" t="s">
        <v>32</v>
      </c>
      <c r="D22" s="2">
        <v>52</v>
      </c>
      <c r="E22" s="3">
        <f>E20+E21</f>
        <v>43.6</v>
      </c>
      <c r="F22" s="3">
        <f>F20+F21</f>
        <v>49.6</v>
      </c>
      <c r="G22" s="2">
        <f>100*(E22-D22)/D22</f>
        <v>-16.153846153846153</v>
      </c>
      <c r="H22" s="2">
        <f>100*(F22-D22)/D22</f>
        <v>-4.6153846153846123</v>
      </c>
    </row>
    <row r="23" spans="1:8" x14ac:dyDescent="0.2">
      <c r="A23" s="1">
        <v>600000000</v>
      </c>
      <c r="B23">
        <v>5</v>
      </c>
      <c r="C23" t="s">
        <v>19</v>
      </c>
      <c r="D23" s="2">
        <v>18.05</v>
      </c>
      <c r="E23" s="3">
        <v>15.59</v>
      </c>
      <c r="F23" s="3">
        <v>4.92</v>
      </c>
      <c r="G23" s="2">
        <f>100*(E23-D23)/D23</f>
        <v>-13.628808864265933</v>
      </c>
      <c r="H23" s="2">
        <f>100*(F23-D23)/D23</f>
        <v>-72.742382271468145</v>
      </c>
    </row>
    <row r="24" spans="1:8" x14ac:dyDescent="0.2">
      <c r="A24" s="1"/>
      <c r="C24" t="s">
        <v>20</v>
      </c>
      <c r="D24" s="5" t="s">
        <v>31</v>
      </c>
      <c r="E24" s="3">
        <v>26</v>
      </c>
      <c r="F24" s="3">
        <v>8.6</v>
      </c>
      <c r="G24" s="2"/>
      <c r="H24" s="2"/>
    </row>
    <row r="25" spans="1:8" x14ac:dyDescent="0.2">
      <c r="C25" t="s">
        <v>21</v>
      </c>
      <c r="D25" s="5" t="s">
        <v>31</v>
      </c>
      <c r="E25" s="3">
        <v>26</v>
      </c>
      <c r="F25" s="3">
        <v>45.3</v>
      </c>
      <c r="G25" s="2"/>
      <c r="H25" s="2"/>
    </row>
    <row r="26" spans="1:8" x14ac:dyDescent="0.2">
      <c r="C26" t="s">
        <v>32</v>
      </c>
      <c r="D26" s="2">
        <v>63.9</v>
      </c>
      <c r="E26" s="3">
        <f>E24+E25</f>
        <v>52</v>
      </c>
      <c r="F26" s="3">
        <f>F24+F25</f>
        <v>53.9</v>
      </c>
      <c r="G26" s="2">
        <f>100*(E26-D26)/D26</f>
        <v>-18.622848200312987</v>
      </c>
      <c r="H26" s="2">
        <f>100*(F26-D26)/D26</f>
        <v>-15.649452269170579</v>
      </c>
    </row>
    <row r="27" spans="1:8" x14ac:dyDescent="0.2">
      <c r="A27" s="1">
        <v>600000000</v>
      </c>
      <c r="B27">
        <v>10</v>
      </c>
      <c r="C27" t="s">
        <v>19</v>
      </c>
      <c r="D27" s="2">
        <v>23.06</v>
      </c>
      <c r="E27" s="3">
        <v>18.54</v>
      </c>
      <c r="F27" s="3">
        <v>9.73</v>
      </c>
      <c r="G27" s="2">
        <f>100*(E27-D27)/D27</f>
        <v>-19.601040763226365</v>
      </c>
      <c r="H27" s="2">
        <f>100*(F27-D27)/D27</f>
        <v>-57.805724197745008</v>
      </c>
    </row>
    <row r="28" spans="1:8" x14ac:dyDescent="0.2">
      <c r="A28" s="1"/>
      <c r="C28" t="s">
        <v>20</v>
      </c>
      <c r="D28" s="5" t="s">
        <v>31</v>
      </c>
      <c r="E28" s="3">
        <v>30.9</v>
      </c>
      <c r="F28" s="3">
        <v>16.100000000000001</v>
      </c>
      <c r="G28" s="2"/>
      <c r="H28" s="2"/>
    </row>
    <row r="29" spans="1:8" x14ac:dyDescent="0.2">
      <c r="C29" t="s">
        <v>21</v>
      </c>
      <c r="D29" s="5" t="s">
        <v>31</v>
      </c>
      <c r="E29" s="3">
        <v>30.9</v>
      </c>
      <c r="F29" s="3">
        <v>45.2</v>
      </c>
      <c r="G29" s="2"/>
      <c r="H29" s="2"/>
    </row>
    <row r="30" spans="1:8" x14ac:dyDescent="0.2">
      <c r="C30" t="s">
        <v>32</v>
      </c>
      <c r="D30" s="2">
        <v>78.3</v>
      </c>
      <c r="E30" s="3">
        <f>E28+E29</f>
        <v>61.8</v>
      </c>
      <c r="F30" s="3">
        <f>F28+F29</f>
        <v>61.300000000000004</v>
      </c>
      <c r="G30" s="2">
        <f>100*(E30-D30)/D30</f>
        <v>-21.072796934865902</v>
      </c>
      <c r="H30" s="2">
        <f>100*(F30-D30)/D30</f>
        <v>-21.711366538952738</v>
      </c>
    </row>
    <row r="31" spans="1:8" x14ac:dyDescent="0.2">
      <c r="A31" s="1">
        <v>1000000000</v>
      </c>
      <c r="B31">
        <v>2.5</v>
      </c>
      <c r="C31" t="s">
        <v>19</v>
      </c>
      <c r="D31" s="2">
        <v>21.04</v>
      </c>
      <c r="E31" s="3">
        <v>16.920000000000002</v>
      </c>
      <c r="F31" s="3">
        <v>2.48</v>
      </c>
      <c r="G31" s="2">
        <f>100*(E31-D31)/D31</f>
        <v>-19.581749049429646</v>
      </c>
      <c r="H31" s="2">
        <f>100*(F31-D31)/D31</f>
        <v>-88.212927756653983</v>
      </c>
    </row>
    <row r="32" spans="1:8" x14ac:dyDescent="0.2">
      <c r="A32" s="1"/>
      <c r="C32" t="s">
        <v>20</v>
      </c>
      <c r="D32" s="5" t="s">
        <v>31</v>
      </c>
      <c r="E32" s="3">
        <v>16.920000000000002</v>
      </c>
      <c r="F32" s="3">
        <v>2.5</v>
      </c>
      <c r="G32" s="2"/>
      <c r="H32" s="2"/>
    </row>
    <row r="33" spans="1:8" x14ac:dyDescent="0.2">
      <c r="C33" t="s">
        <v>21</v>
      </c>
      <c r="D33" s="5" t="s">
        <v>31</v>
      </c>
      <c r="E33" s="3">
        <v>16.920000000000002</v>
      </c>
      <c r="F33" s="3">
        <v>44.7</v>
      </c>
      <c r="G33" s="2"/>
      <c r="H33" s="2"/>
    </row>
    <row r="34" spans="1:8" x14ac:dyDescent="0.2">
      <c r="C34" t="s">
        <v>32</v>
      </c>
      <c r="D34" s="2">
        <v>39.9</v>
      </c>
      <c r="E34" s="3">
        <f>E32+E33</f>
        <v>33.840000000000003</v>
      </c>
      <c r="F34" s="3">
        <f>F32+F33</f>
        <v>47.2</v>
      </c>
      <c r="G34" s="2">
        <f>100*(E34-D34)/D34</f>
        <v>-15.18796992481202</v>
      </c>
      <c r="H34" s="2">
        <f>100*(F34-D34)/D34</f>
        <v>18.29573934837094</v>
      </c>
    </row>
    <row r="35" spans="1:8" x14ac:dyDescent="0.2">
      <c r="A35" s="1">
        <v>1000000000</v>
      </c>
      <c r="B35">
        <v>5</v>
      </c>
      <c r="C35" t="s">
        <v>19</v>
      </c>
      <c r="D35" s="2">
        <v>26.04</v>
      </c>
      <c r="E35" s="3">
        <v>20.12</v>
      </c>
      <c r="F35" s="3">
        <v>4.96</v>
      </c>
      <c r="G35" s="2">
        <f>100*(E35-D35)/D35</f>
        <v>-22.734254992319499</v>
      </c>
      <c r="H35" s="2">
        <f>100*(F35-D35)/D35</f>
        <v>-80.952380952380949</v>
      </c>
    </row>
    <row r="36" spans="1:8" x14ac:dyDescent="0.2">
      <c r="A36" s="1"/>
      <c r="C36" t="s">
        <v>20</v>
      </c>
      <c r="D36" s="5" t="s">
        <v>31</v>
      </c>
      <c r="E36" s="3">
        <v>20</v>
      </c>
      <c r="F36" s="3">
        <v>5.2</v>
      </c>
      <c r="G36" s="2"/>
      <c r="H36" s="2"/>
    </row>
    <row r="37" spans="1:8" x14ac:dyDescent="0.2">
      <c r="C37" t="s">
        <v>21</v>
      </c>
      <c r="D37" s="5" t="s">
        <v>31</v>
      </c>
      <c r="E37" s="3">
        <v>20</v>
      </c>
      <c r="F37" s="3">
        <v>46</v>
      </c>
      <c r="G37" s="2"/>
      <c r="H37" s="2"/>
    </row>
    <row r="38" spans="1:8" x14ac:dyDescent="0.2">
      <c r="C38" t="s">
        <v>32</v>
      </c>
      <c r="D38" s="2">
        <v>51.9</v>
      </c>
      <c r="E38" s="3">
        <f>E36+E37</f>
        <v>40</v>
      </c>
      <c r="F38" s="3">
        <f>F36+F37</f>
        <v>51.2</v>
      </c>
      <c r="G38" s="2">
        <f>100*(E38-D38)/D38</f>
        <v>-22.928709055876681</v>
      </c>
      <c r="H38" s="2">
        <f>100*(F38-D38)/D38</f>
        <v>-1.3487475915221498</v>
      </c>
    </row>
    <row r="39" spans="1:8" x14ac:dyDescent="0.2">
      <c r="A39" s="1">
        <v>1000000000</v>
      </c>
      <c r="B39">
        <v>10</v>
      </c>
      <c r="C39" t="s">
        <v>19</v>
      </c>
      <c r="D39" s="2">
        <v>35.049999999999997</v>
      </c>
      <c r="E39" s="3">
        <v>23.93</v>
      </c>
      <c r="F39" s="3">
        <v>9.82</v>
      </c>
      <c r="G39" s="2">
        <f>100*(E39-D39)/D39</f>
        <v>-31.726105563480736</v>
      </c>
      <c r="H39" s="2">
        <f>100*(F39-D39)/D39</f>
        <v>-71.982881597717537</v>
      </c>
    </row>
    <row r="40" spans="1:8" x14ac:dyDescent="0.2">
      <c r="A40" s="1"/>
      <c r="C40" t="s">
        <v>20</v>
      </c>
      <c r="D40" s="5" t="s">
        <v>31</v>
      </c>
      <c r="E40" s="3">
        <v>24</v>
      </c>
      <c r="F40" s="3">
        <v>10.199999999999999</v>
      </c>
      <c r="G40" s="2"/>
      <c r="H40" s="2"/>
    </row>
    <row r="41" spans="1:8" x14ac:dyDescent="0.2">
      <c r="C41" t="s">
        <v>21</v>
      </c>
      <c r="D41" s="5" t="s">
        <v>31</v>
      </c>
      <c r="E41" s="3">
        <v>24</v>
      </c>
      <c r="F41" s="3">
        <v>44.6</v>
      </c>
      <c r="G41" s="2"/>
      <c r="H41" s="2"/>
    </row>
    <row r="42" spans="1:8" x14ac:dyDescent="0.2">
      <c r="C42" t="s">
        <v>32</v>
      </c>
      <c r="D42" s="2">
        <v>69.900000000000006</v>
      </c>
      <c r="E42" s="3">
        <f>E40+E41</f>
        <v>48</v>
      </c>
      <c r="F42" s="3">
        <f>F40+F41</f>
        <v>54.8</v>
      </c>
      <c r="G42" s="2">
        <f>100*(E42-D42)/D42</f>
        <v>-31.330472103004297</v>
      </c>
      <c r="H42" s="2">
        <f>100*(F42-D42)/D42</f>
        <v>-21.602288984263243</v>
      </c>
    </row>
    <row r="43" spans="1:8" ht="17" customHeight="1" x14ac:dyDescent="0.2">
      <c r="D43" s="2"/>
      <c r="E43" s="4"/>
      <c r="F43" s="4"/>
      <c r="G43" s="2"/>
      <c r="H43" s="2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3CD23-649E-4D4F-BCE4-754CAC7B6FE4}">
  <dimension ref="A1:C19"/>
  <sheetViews>
    <sheetView workbookViewId="0">
      <selection activeCell="H16" sqref="H16"/>
    </sheetView>
  </sheetViews>
  <sheetFormatPr baseColWidth="10" defaultRowHeight="16" x14ac:dyDescent="0.2"/>
  <sheetData>
    <row r="1" spans="1:3" x14ac:dyDescent="0.2">
      <c r="A1" s="6" t="s">
        <v>42</v>
      </c>
    </row>
    <row r="2" spans="1:3" x14ac:dyDescent="0.2">
      <c r="A2" s="6" t="s">
        <v>43</v>
      </c>
    </row>
    <row r="4" spans="1:3" x14ac:dyDescent="0.2">
      <c r="A4" s="6" t="s">
        <v>44</v>
      </c>
    </row>
    <row r="5" spans="1:3" x14ac:dyDescent="0.2">
      <c r="B5" s="6" t="s">
        <v>15</v>
      </c>
    </row>
    <row r="6" spans="1:3" x14ac:dyDescent="0.2">
      <c r="C6" s="6" t="s">
        <v>45</v>
      </c>
    </row>
    <row r="7" spans="1:3" x14ac:dyDescent="0.2">
      <c r="C7" s="6" t="s">
        <v>46</v>
      </c>
    </row>
    <row r="8" spans="1:3" x14ac:dyDescent="0.2">
      <c r="B8" s="6" t="s">
        <v>47</v>
      </c>
    </row>
    <row r="9" spans="1:3" x14ac:dyDescent="0.2">
      <c r="C9" s="6" t="s">
        <v>48</v>
      </c>
    </row>
    <row r="10" spans="1:3" x14ac:dyDescent="0.2">
      <c r="C10" s="6" t="s">
        <v>49</v>
      </c>
    </row>
    <row r="11" spans="1:3" x14ac:dyDescent="0.2">
      <c r="C11" s="6" t="s">
        <v>50</v>
      </c>
    </row>
    <row r="12" spans="1:3" x14ac:dyDescent="0.2">
      <c r="A12" s="6" t="s">
        <v>51</v>
      </c>
    </row>
    <row r="13" spans="1:3" x14ac:dyDescent="0.2">
      <c r="B13" s="6" t="s">
        <v>15</v>
      </c>
    </row>
    <row r="14" spans="1:3" x14ac:dyDescent="0.2">
      <c r="C14" s="6" t="s">
        <v>52</v>
      </c>
    </row>
    <row r="15" spans="1:3" x14ac:dyDescent="0.2">
      <c r="C15" s="6" t="s">
        <v>53</v>
      </c>
    </row>
    <row r="16" spans="1:3" x14ac:dyDescent="0.2">
      <c r="B16" s="6" t="s">
        <v>47</v>
      </c>
    </row>
    <row r="17" spans="3:3" x14ac:dyDescent="0.2">
      <c r="C17" s="6" t="s">
        <v>54</v>
      </c>
    </row>
    <row r="18" spans="3:3" x14ac:dyDescent="0.2">
      <c r="C18" s="6" t="s">
        <v>55</v>
      </c>
    </row>
    <row r="19" spans="3:3" x14ac:dyDescent="0.2">
      <c r="C19" s="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CDE7A-2392-9147-BD58-0A8652524E9D}">
  <dimension ref="A1:E27"/>
  <sheetViews>
    <sheetView workbookViewId="0"/>
  </sheetViews>
  <sheetFormatPr baseColWidth="10" defaultRowHeight="16" x14ac:dyDescent="0.2"/>
  <sheetData>
    <row r="1" spans="1:2" x14ac:dyDescent="0.2">
      <c r="A1">
        <v>0.73</v>
      </c>
      <c r="B1">
        <v>0.1</v>
      </c>
    </row>
    <row r="2" spans="1:2" x14ac:dyDescent="0.2">
      <c r="A2">
        <v>0.74</v>
      </c>
      <c r="B2">
        <v>0.21</v>
      </c>
    </row>
    <row r="3" spans="1:2" x14ac:dyDescent="0.2">
      <c r="A3">
        <v>0.76</v>
      </c>
      <c r="B3">
        <v>0.32</v>
      </c>
    </row>
    <row r="4" spans="1:2" x14ac:dyDescent="0.2">
      <c r="A4">
        <v>0.77</v>
      </c>
      <c r="B4">
        <v>0.43</v>
      </c>
    </row>
    <row r="5" spans="1:2" x14ac:dyDescent="0.2">
      <c r="A5">
        <v>0.77</v>
      </c>
      <c r="B5">
        <v>0.54</v>
      </c>
    </row>
    <row r="6" spans="1:2" x14ac:dyDescent="0.2">
      <c r="A6">
        <v>0.78</v>
      </c>
      <c r="B6">
        <v>0.65</v>
      </c>
    </row>
    <row r="7" spans="1:2" x14ac:dyDescent="0.2">
      <c r="A7">
        <v>0.79</v>
      </c>
      <c r="B7">
        <v>0.77</v>
      </c>
    </row>
    <row r="8" spans="1:2" x14ac:dyDescent="0.2">
      <c r="A8">
        <v>0.79</v>
      </c>
      <c r="B8">
        <v>0.87</v>
      </c>
    </row>
    <row r="9" spans="1:2" x14ac:dyDescent="0.2">
      <c r="A9">
        <v>0.8</v>
      </c>
      <c r="B9">
        <v>0.93</v>
      </c>
    </row>
    <row r="10" spans="1:2" x14ac:dyDescent="0.2">
      <c r="A10">
        <v>0.8</v>
      </c>
      <c r="B10">
        <v>1</v>
      </c>
    </row>
    <row r="11" spans="1:2" x14ac:dyDescent="0.2">
      <c r="A11">
        <v>0.85</v>
      </c>
      <c r="B11">
        <v>2.0499999999999998</v>
      </c>
    </row>
    <row r="12" spans="1:2" x14ac:dyDescent="0.2">
      <c r="A12">
        <v>0.88</v>
      </c>
      <c r="B12">
        <v>3.19</v>
      </c>
    </row>
    <row r="13" spans="1:2" x14ac:dyDescent="0.2">
      <c r="A13">
        <v>0.91</v>
      </c>
      <c r="B13">
        <v>4.3</v>
      </c>
    </row>
    <row r="14" spans="1:2" x14ac:dyDescent="0.2">
      <c r="A14">
        <v>0.93</v>
      </c>
      <c r="B14">
        <v>5.38</v>
      </c>
    </row>
    <row r="15" spans="1:2" x14ac:dyDescent="0.2">
      <c r="A15">
        <v>0.95</v>
      </c>
      <c r="B15">
        <v>6.48</v>
      </c>
    </row>
    <row r="16" spans="1:2" x14ac:dyDescent="0.2">
      <c r="A16">
        <v>0.97</v>
      </c>
      <c r="B16">
        <v>7.56</v>
      </c>
    </row>
    <row r="17" spans="1:5" x14ac:dyDescent="0.2">
      <c r="A17">
        <v>0.98</v>
      </c>
      <c r="B17">
        <v>8.68</v>
      </c>
      <c r="C17">
        <v>0.25</v>
      </c>
      <c r="D17">
        <v>8.58</v>
      </c>
      <c r="E17">
        <v>2.9137528999999999E-2</v>
      </c>
    </row>
    <row r="18" spans="1:5" x14ac:dyDescent="0.2">
      <c r="A18">
        <v>0.99</v>
      </c>
      <c r="B18">
        <v>9.4499999999999993</v>
      </c>
    </row>
    <row r="19" spans="1:5" x14ac:dyDescent="0.2">
      <c r="A19">
        <v>1</v>
      </c>
      <c r="B19">
        <v>9.9700000000000006</v>
      </c>
    </row>
    <row r="20" spans="1:5" x14ac:dyDescent="0.2">
      <c r="A20">
        <v>1.1100000000000001</v>
      </c>
      <c r="B20">
        <v>20.59</v>
      </c>
    </row>
    <row r="21" spans="1:5" x14ac:dyDescent="0.2">
      <c r="A21">
        <v>1.22</v>
      </c>
      <c r="B21">
        <v>34.25</v>
      </c>
    </row>
    <row r="22" spans="1:5" x14ac:dyDescent="0.2">
      <c r="A22">
        <v>1.28</v>
      </c>
      <c r="B22">
        <v>43.16</v>
      </c>
    </row>
    <row r="23" spans="1:5" x14ac:dyDescent="0.2">
      <c r="A23">
        <v>1.34</v>
      </c>
      <c r="B23">
        <v>53.55</v>
      </c>
    </row>
    <row r="24" spans="1:5" x14ac:dyDescent="0.2">
      <c r="A24">
        <v>1.41</v>
      </c>
      <c r="B24">
        <v>64.94</v>
      </c>
    </row>
    <row r="25" spans="1:5" x14ac:dyDescent="0.2">
      <c r="A25">
        <v>1.47</v>
      </c>
      <c r="B25">
        <v>75.760000000000005</v>
      </c>
    </row>
    <row r="26" spans="1:5" x14ac:dyDescent="0.2">
      <c r="A26">
        <v>1.53</v>
      </c>
      <c r="B26">
        <v>86.37</v>
      </c>
    </row>
    <row r="27" spans="1:5" x14ac:dyDescent="0.2">
      <c r="A27">
        <v>1.57</v>
      </c>
      <c r="B27">
        <v>93.3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B005A-B04D-E547-B828-E92AB5BC4669}">
  <dimension ref="A1:H18"/>
  <sheetViews>
    <sheetView tabSelected="1" workbookViewId="0">
      <selection activeCell="H4" sqref="H4"/>
    </sheetView>
  </sheetViews>
  <sheetFormatPr baseColWidth="10" defaultRowHeight="16" x14ac:dyDescent="0.2"/>
  <sheetData>
    <row r="1" spans="1:8" x14ac:dyDescent="0.2">
      <c r="A1" t="s">
        <v>60</v>
      </c>
      <c r="B1" t="s">
        <v>61</v>
      </c>
      <c r="D1" t="s">
        <v>62</v>
      </c>
      <c r="E1" t="s">
        <v>63</v>
      </c>
      <c r="G1" t="s">
        <v>58</v>
      </c>
      <c r="H1" t="s">
        <v>65</v>
      </c>
    </row>
    <row r="2" spans="1:8" x14ac:dyDescent="0.2">
      <c r="A2">
        <v>1.00076511094108</v>
      </c>
      <c r="B2">
        <v>2.5706940874041299E-2</v>
      </c>
      <c r="G2" t="s">
        <v>64</v>
      </c>
      <c r="H2" t="s">
        <v>66</v>
      </c>
    </row>
    <row r="3" spans="1:8" x14ac:dyDescent="0.2">
      <c r="A3">
        <v>1.2945677123182799</v>
      </c>
      <c r="B3">
        <v>0.17994858611825701</v>
      </c>
      <c r="C3" t="s">
        <v>57</v>
      </c>
      <c r="H3" t="s">
        <v>67</v>
      </c>
    </row>
    <row r="4" spans="1:8" x14ac:dyDescent="0.2">
      <c r="A4">
        <v>1.4965570007651099</v>
      </c>
      <c r="B4">
        <v>0.43701799485862097</v>
      </c>
      <c r="D4">
        <f>(B4-B2)/(A4-A2)</f>
        <v>0.82960424005839473</v>
      </c>
    </row>
    <row r="5" spans="1:8" x14ac:dyDescent="0.2">
      <c r="A5">
        <v>1.6863045141545501</v>
      </c>
      <c r="B5">
        <v>0.84832904884319404</v>
      </c>
      <c r="D5">
        <f>(B5-B3)/(A5-A3)</f>
        <v>1.7061977827763359</v>
      </c>
      <c r="E5">
        <f>(B5-B2)/(A5-A2)</f>
        <v>1.1999632757987457</v>
      </c>
    </row>
    <row r="6" spans="1:8" x14ac:dyDescent="0.2">
      <c r="A6">
        <v>1.82708492731446</v>
      </c>
      <c r="B6">
        <v>1.31105398457584</v>
      </c>
      <c r="D6">
        <f>(B6-B4)/(A6-A4)</f>
        <v>2.6443635151861193</v>
      </c>
      <c r="E6">
        <f t="shared" ref="E6:E18" si="0">(B6-B3)/(A6-A3)</f>
        <v>2.1240729249770767</v>
      </c>
    </row>
    <row r="7" spans="1:8" x14ac:dyDescent="0.2">
      <c r="A7">
        <v>2.00765110941086</v>
      </c>
      <c r="B7">
        <v>1.9537275064267401</v>
      </c>
      <c r="C7" t="s">
        <v>59</v>
      </c>
      <c r="D7">
        <f>(B7-B5)/(A7-A5)</f>
        <v>3.4398947239564399</v>
      </c>
      <c r="E7">
        <f t="shared" si="0"/>
        <v>2.9675738497298583</v>
      </c>
    </row>
    <row r="8" spans="1:8" x14ac:dyDescent="0.2">
      <c r="A8">
        <v>2.17597551644988</v>
      </c>
      <c r="B8">
        <v>2.6735218508997498</v>
      </c>
      <c r="D8">
        <f>(B8-B6)/(A8-A6)</f>
        <v>3.90514364316968</v>
      </c>
      <c r="E8">
        <f t="shared" si="0"/>
        <v>3.7273859254498949</v>
      </c>
    </row>
    <row r="9" spans="1:8" x14ac:dyDescent="0.2">
      <c r="A9">
        <v>2.3167559296097902</v>
      </c>
      <c r="B9">
        <v>3.41902313624679</v>
      </c>
      <c r="D9">
        <f>(B9-B7)/(A9-A7)</f>
        <v>4.7404489806306858</v>
      </c>
      <c r="E9">
        <f t="shared" si="0"/>
        <v>4.3048682519280428</v>
      </c>
      <c r="F9">
        <f>(B9-B2)/(A9-A2)</f>
        <v>2.578525736832658</v>
      </c>
    </row>
    <row r="10" spans="1:8" x14ac:dyDescent="0.2">
      <c r="A10">
        <v>2.4024483550114701</v>
      </c>
      <c r="B10">
        <v>3.95886889460155</v>
      </c>
      <c r="C10" t="s">
        <v>57</v>
      </c>
      <c r="D10">
        <f>(B10-B8)/(A10-A8)</f>
        <v>5.6755019801292645</v>
      </c>
      <c r="E10">
        <f t="shared" si="0"/>
        <v>5.0789143301249791</v>
      </c>
      <c r="F10">
        <f t="shared" ref="F10:F18" si="1">(B10-B3)/(A10-A3)</f>
        <v>3.4109453336931392</v>
      </c>
      <c r="G10" t="s">
        <v>57</v>
      </c>
    </row>
    <row r="11" spans="1:8" x14ac:dyDescent="0.2">
      <c r="A11">
        <v>2.5034429992348799</v>
      </c>
      <c r="B11">
        <v>4.7300771208226298</v>
      </c>
      <c r="D11">
        <f>(B11-B9)/(A11-A9)</f>
        <v>7.022735892789659</v>
      </c>
      <c r="E11">
        <f t="shared" si="0"/>
        <v>6.2801816303486824</v>
      </c>
      <c r="F11">
        <f t="shared" si="1"/>
        <v>4.2636992991147453</v>
      </c>
    </row>
    <row r="12" spans="1:8" x14ac:dyDescent="0.2">
      <c r="A12">
        <v>2.6564651874521799</v>
      </c>
      <c r="B12">
        <v>5.9897172236503904</v>
      </c>
      <c r="D12">
        <f>(B12-B10)/(A12-A10)</f>
        <v>7.9949360423698002</v>
      </c>
      <c r="E12">
        <f t="shared" si="0"/>
        <v>7.5673359735055863</v>
      </c>
      <c r="F12">
        <f t="shared" si="1"/>
        <v>5.2995223536853269</v>
      </c>
    </row>
    <row r="13" spans="1:8" x14ac:dyDescent="0.2">
      <c r="A13">
        <v>2.7697016067329701</v>
      </c>
      <c r="B13">
        <v>7.12082262210797</v>
      </c>
      <c r="D13">
        <f>(B13-B11)/(A13-A11)</f>
        <v>8.9790355464939804</v>
      </c>
      <c r="E13">
        <f t="shared" si="0"/>
        <v>8.6097365038560163</v>
      </c>
      <c r="F13">
        <f t="shared" si="1"/>
        <v>6.1634477347845289</v>
      </c>
    </row>
    <row r="14" spans="1:8" x14ac:dyDescent="0.2">
      <c r="A14">
        <v>2.85233358837031</v>
      </c>
      <c r="B14">
        <v>7.94344473007712</v>
      </c>
      <c r="D14">
        <f>(B14-B12)/(A14-A12)</f>
        <v>9.9746947300772426</v>
      </c>
      <c r="E14">
        <f t="shared" si="0"/>
        <v>9.2102444414376148</v>
      </c>
      <c r="F14">
        <f t="shared" si="1"/>
        <v>7.0910873290860854</v>
      </c>
    </row>
    <row r="15" spans="1:8" x14ac:dyDescent="0.2">
      <c r="A15">
        <v>2.94720734506503</v>
      </c>
      <c r="B15">
        <v>9.1002570694087392</v>
      </c>
      <c r="D15">
        <f>(B15-B13)/(A15-A13)</f>
        <v>11.151382856129651</v>
      </c>
      <c r="E15">
        <f t="shared" si="0"/>
        <v>10.698619943174247</v>
      </c>
      <c r="F15">
        <f t="shared" si="1"/>
        <v>8.3330783041579757</v>
      </c>
    </row>
    <row r="16" spans="1:8" x14ac:dyDescent="0.2">
      <c r="A16">
        <v>3.0237184391736802</v>
      </c>
      <c r="B16">
        <v>10</v>
      </c>
      <c r="D16">
        <f>(B16-B14)/(A16-A14)</f>
        <v>11.999632757987261</v>
      </c>
      <c r="E16">
        <f t="shared" si="0"/>
        <v>11.334592870195152</v>
      </c>
      <c r="F16">
        <f t="shared" si="1"/>
        <v>9.3088060183175383</v>
      </c>
    </row>
    <row r="17" spans="1:6" x14ac:dyDescent="0.2">
      <c r="A17">
        <v>3.0971690895179802</v>
      </c>
      <c r="B17">
        <v>11.1311053984575</v>
      </c>
      <c r="D17">
        <f>(B17-B15)/(A17-A15)</f>
        <v>13.542442684013521</v>
      </c>
      <c r="E17">
        <f t="shared" si="0"/>
        <v>13.019601542415913</v>
      </c>
      <c r="F17">
        <f t="shared" si="1"/>
        <v>10.323913117334403</v>
      </c>
    </row>
    <row r="18" spans="1:6" x14ac:dyDescent="0.2">
      <c r="A18">
        <v>3.15837796480489</v>
      </c>
      <c r="B18">
        <v>12.0308483290488</v>
      </c>
      <c r="D18">
        <f>(B18-B16)/(A18-A16)</f>
        <v>15.081356625380195</v>
      </c>
      <c r="E18">
        <f t="shared" si="0"/>
        <v>13.877836146194207</v>
      </c>
      <c r="F18">
        <f t="shared" si="1"/>
        <v>11.147322393868654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DiodeParams</vt:lpstr>
      <vt:lpstr>LQA08TC600</vt:lpstr>
      <vt:lpstr>RFNL5TJ6S</vt:lpstr>
      <vt:lpstr>Switch_RR</vt:lpstr>
      <vt:lpstr>GBU810</vt:lpstr>
      <vt:lpstr>LQA08TC600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2020-07-01T20:22:43Z</dcterms:created>
  <dcterms:modified xsi:type="dcterms:W3CDTF">2021-01-30T19:10:10Z</dcterms:modified>
</cp:coreProperties>
</file>