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iles\Documents\TSF (git)\tsf\"/>
    </mc:Choice>
  </mc:AlternateContent>
  <bookViews>
    <workbookView xWindow="324" yWindow="540" windowWidth="17916" windowHeight="10260" xr2:uid="{00000000-000D-0000-FFFF-FFFF00000000}"/>
  </bookViews>
  <sheets>
    <sheet name="Postions Print" sheetId="10" r:id="rId1"/>
    <sheet name="Postions Clean (2)" sheetId="8" r:id="rId2"/>
    <sheet name="Positions ETF" sheetId="7" r:id="rId3"/>
    <sheet name="Postions Active" sheetId="9" r:id="rId4"/>
    <sheet name="Postions Clean" sheetId="5" r:id="rId5"/>
    <sheet name="Overview" sheetId="1" r:id="rId6"/>
    <sheet name="POSITIONS" sheetId="2" r:id="rId7"/>
    <sheet name="Benchmark Chart" sheetId="6" r:id="rId8"/>
    <sheet name="BENCHMARKS" sheetId="3" r:id="rId9"/>
    <sheet name="CLOSED POSITIONS" sheetId="4" r:id="rId10"/>
  </sheets>
  <definedNames>
    <definedName name="_xlnm._FilterDatabase" localSheetId="2" hidden="1">'Positions ETF'!$A$1:$N$11</definedName>
    <definedName name="_xlnm._FilterDatabase" localSheetId="1" hidden="1">'Postions Clean (2)'!$A$1:$N$28</definedName>
    <definedName name="_xlnm.Print_Area" localSheetId="0">'Postions Print'!$A$1:$M$28</definedName>
  </definedNames>
  <calcPr calcId="171027"/>
</workbook>
</file>

<file path=xl/calcChain.xml><?xml version="1.0" encoding="utf-8"?>
<calcChain xmlns="http://schemas.openxmlformats.org/spreadsheetml/2006/main">
  <c r="L28" i="10" l="1"/>
  <c r="L25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" i="10"/>
  <c r="K27" i="10"/>
  <c r="K28" i="10" s="1"/>
  <c r="K16" i="9" l="1"/>
  <c r="K27" i="5"/>
  <c r="K26" i="5"/>
  <c r="K12" i="7"/>
  <c r="K26" i="8"/>
  <c r="J31" i="8"/>
  <c r="M27" i="8"/>
  <c r="J17" i="7"/>
  <c r="L28" i="3"/>
  <c r="K2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M13" i="7"/>
  <c r="G29" i="3"/>
  <c r="F31" i="3" l="1"/>
  <c r="F28" i="3"/>
  <c r="F27" i="3"/>
  <c r="G27" i="3"/>
  <c r="H27" i="3"/>
  <c r="J27" i="3" s="1"/>
  <c r="I27" i="3"/>
  <c r="C28" i="3"/>
  <c r="C27" i="3"/>
  <c r="J6" i="3"/>
  <c r="J10" i="3"/>
  <c r="J22" i="3"/>
  <c r="J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" i="3"/>
  <c r="H3" i="3"/>
  <c r="J3" i="3" s="1"/>
  <c r="H4" i="3"/>
  <c r="J4" i="3" s="1"/>
  <c r="H5" i="3"/>
  <c r="J5" i="3" s="1"/>
  <c r="H6" i="3"/>
  <c r="H7" i="3"/>
  <c r="J7" i="3" s="1"/>
  <c r="H8" i="3"/>
  <c r="J8" i="3" s="1"/>
  <c r="H9" i="3"/>
  <c r="J9" i="3" s="1"/>
  <c r="H10" i="3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H23" i="3"/>
  <c r="J23" i="3" s="1"/>
  <c r="H24" i="3"/>
  <c r="J24" i="3" s="1"/>
  <c r="H25" i="3"/>
  <c r="J25" i="3" s="1"/>
  <c r="H26" i="3"/>
  <c r="H28" i="3"/>
  <c r="J28" i="3" s="1"/>
  <c r="H2" i="3"/>
  <c r="J2" i="3" s="1"/>
  <c r="G28" i="3"/>
  <c r="G18" i="3"/>
  <c r="G19" i="3"/>
  <c r="G20" i="3"/>
  <c r="G21" i="3"/>
  <c r="G22" i="3"/>
  <c r="G23" i="3"/>
  <c r="G24" i="3"/>
  <c r="G25" i="3"/>
  <c r="G26" i="3"/>
  <c r="G17" i="3"/>
  <c r="J31" i="5"/>
  <c r="M27" i="5"/>
  <c r="C22" i="2"/>
  <c r="N25" i="1"/>
  <c r="N24" i="1"/>
  <c r="N23" i="1"/>
  <c r="N22" i="1"/>
  <c r="N21" i="1"/>
  <c r="N20" i="1"/>
  <c r="N19" i="1"/>
  <c r="N18" i="1"/>
  <c r="H18" i="1"/>
  <c r="N17" i="1"/>
  <c r="N16" i="1"/>
  <c r="N15" i="1"/>
  <c r="N14" i="1"/>
  <c r="N13" i="1"/>
  <c r="N12" i="1"/>
  <c r="N11" i="1"/>
  <c r="N10" i="1"/>
  <c r="H10" i="1"/>
  <c r="N9" i="1"/>
  <c r="N8" i="1"/>
  <c r="N7" i="1"/>
  <c r="N6" i="1"/>
  <c r="N5" i="1"/>
  <c r="N4" i="1"/>
  <c r="N3" i="1"/>
  <c r="N2" i="1"/>
  <c r="H25" i="2"/>
  <c r="I22" i="2"/>
  <c r="K19" i="2"/>
  <c r="L16" i="2"/>
  <c r="E13" i="2"/>
  <c r="F10" i="2"/>
  <c r="G7" i="2"/>
  <c r="K3" i="2"/>
  <c r="F18" i="1"/>
  <c r="P3" i="1"/>
  <c r="F10" i="1"/>
  <c r="E22" i="2"/>
  <c r="I13" i="2"/>
  <c r="P7" i="1"/>
  <c r="O25" i="2"/>
  <c r="H22" i="2"/>
  <c r="M18" i="2"/>
  <c r="N15" i="2"/>
  <c r="O12" i="2"/>
  <c r="H9" i="2"/>
  <c r="I6" i="2"/>
  <c r="O25" i="1"/>
  <c r="O3" i="1"/>
  <c r="E17" i="2"/>
  <c r="F7" i="1"/>
  <c r="I24" i="2"/>
  <c r="K21" i="2"/>
  <c r="L18" i="2"/>
  <c r="E15" i="2"/>
  <c r="F12" i="2"/>
  <c r="G9" i="2"/>
  <c r="K5" i="2"/>
  <c r="O24" i="1"/>
  <c r="P16" i="1"/>
  <c r="I21" i="2"/>
  <c r="O22" i="1"/>
  <c r="H21" i="2"/>
  <c r="G16" i="2"/>
  <c r="H24" i="2"/>
  <c r="M20" i="2"/>
  <c r="N17" i="2"/>
  <c r="O14" i="2"/>
  <c r="H11" i="2"/>
  <c r="I8" i="2"/>
  <c r="M4" i="2"/>
  <c r="P22" i="1"/>
  <c r="F15" i="1"/>
  <c r="L25" i="2"/>
  <c r="H16" i="2"/>
  <c r="E9" i="2"/>
  <c r="O3" i="2"/>
  <c r="F14" i="1"/>
  <c r="M14" i="2"/>
  <c r="F26" i="2"/>
  <c r="F5" i="2"/>
  <c r="F1" i="2"/>
  <c r="H10" i="2"/>
  <c r="E14" i="2"/>
  <c r="L24" i="2"/>
  <c r="E8" i="2"/>
  <c r="K20" i="2"/>
  <c r="K4" i="2"/>
  <c r="M11" i="2"/>
  <c r="O20" i="1"/>
  <c r="E24" i="2"/>
  <c r="N13" i="2"/>
  <c r="M3" i="2"/>
  <c r="P11" i="1"/>
  <c r="G21" i="2"/>
  <c r="F11" i="2"/>
  <c r="O7" i="1"/>
  <c r="H23" i="2"/>
  <c r="O8" i="2"/>
  <c r="G23" i="2"/>
  <c r="E3" i="2"/>
  <c r="P6" i="1"/>
  <c r="M24" i="2"/>
  <c r="I4" i="2"/>
  <c r="K24" i="2"/>
  <c r="N18" i="2"/>
  <c r="O15" i="2"/>
  <c r="H12" i="2"/>
  <c r="I9" i="2"/>
  <c r="M5" i="2"/>
  <c r="P25" i="1"/>
  <c r="F3" i="1"/>
  <c r="I26" i="2"/>
  <c r="O19" i="2"/>
  <c r="O11" i="2"/>
  <c r="K25" i="2"/>
  <c r="L21" i="2"/>
  <c r="E18" i="2"/>
  <c r="G12" i="2"/>
  <c r="K8" i="2"/>
  <c r="L5" i="2"/>
  <c r="P2" i="1"/>
  <c r="K26" i="2"/>
  <c r="L23" i="2"/>
  <c r="O17" i="2"/>
  <c r="I11" i="2"/>
  <c r="N4" i="2"/>
  <c r="P23" i="1"/>
  <c r="K15" i="2"/>
  <c r="N19" i="2"/>
  <c r="H13" i="2"/>
  <c r="M21" i="2"/>
  <c r="O11" i="1"/>
  <c r="G25" i="2"/>
  <c r="F15" i="2"/>
  <c r="P24" i="1"/>
  <c r="L4" i="2"/>
  <c r="N20" i="2"/>
  <c r="H14" i="2"/>
  <c r="M7" i="2"/>
  <c r="F16" i="1"/>
  <c r="N24" i="2"/>
  <c r="K23" i="2"/>
  <c r="M26" i="2"/>
  <c r="E21" i="2"/>
  <c r="G15" i="2"/>
  <c r="L8" i="2"/>
  <c r="F25" i="1"/>
  <c r="P17" i="1"/>
  <c r="M17" i="2"/>
  <c r="F19" i="2"/>
  <c r="O20" i="2"/>
  <c r="I14" i="2"/>
  <c r="N7" i="2"/>
  <c r="F24" i="1"/>
  <c r="P14" i="1"/>
  <c r="O22" i="2"/>
  <c r="G17" i="2"/>
  <c r="L10" i="2"/>
  <c r="F4" i="2"/>
  <c r="P9" i="1"/>
  <c r="I23" i="2"/>
  <c r="M25" i="2"/>
  <c r="E20" i="2"/>
  <c r="I16" i="2"/>
  <c r="E12" i="2"/>
  <c r="L7" i="2"/>
  <c r="H3" i="2"/>
  <c r="P15" i="1"/>
  <c r="M22" i="2"/>
  <c r="L12" i="2"/>
  <c r="F6" i="2"/>
  <c r="H26" i="2"/>
  <c r="E11" i="2"/>
  <c r="N8" i="2"/>
  <c r="P18" i="1"/>
  <c r="P4" i="1"/>
  <c r="F20" i="1"/>
  <c r="N3" i="2"/>
  <c r="K17" i="2"/>
  <c r="O21" i="2"/>
  <c r="I20" i="2"/>
  <c r="E19" i="2"/>
  <c r="N5" i="2"/>
  <c r="P5" i="1"/>
  <c r="E16" i="2"/>
  <c r="L3" i="2"/>
  <c r="F21" i="2"/>
  <c r="F3" i="2"/>
  <c r="M6" i="2"/>
  <c r="I25" i="2"/>
  <c r="N11" i="2"/>
  <c r="N22" i="2"/>
  <c r="N9" i="2"/>
  <c r="P8" i="1"/>
  <c r="F21" i="1"/>
  <c r="G18" i="2"/>
  <c r="O13" i="2"/>
  <c r="F11" i="1"/>
  <c r="O26" i="2"/>
  <c r="O23" i="2"/>
  <c r="F4" i="1"/>
  <c r="P12" i="1"/>
  <c r="L19" i="2"/>
  <c r="I17" i="2"/>
  <c r="O4" i="1"/>
  <c r="E23" i="2"/>
  <c r="E10" i="2"/>
  <c r="I19" i="2"/>
  <c r="O17" i="1"/>
  <c r="O16" i="2"/>
  <c r="M12" i="2"/>
  <c r="E4" i="2"/>
  <c r="F14" i="2"/>
  <c r="O15" i="1"/>
  <c r="L6" i="2"/>
  <c r="L9" i="2"/>
  <c r="N21" i="2"/>
  <c r="O18" i="2"/>
  <c r="G26" i="2"/>
  <c r="O14" i="1"/>
  <c r="E26" i="2"/>
  <c r="H20" i="2"/>
  <c r="M13" i="2"/>
  <c r="O7" i="2"/>
  <c r="O18" i="1"/>
  <c r="F17" i="1"/>
  <c r="N14" i="2"/>
  <c r="L26" i="2"/>
  <c r="G20" i="2"/>
  <c r="L13" i="2"/>
  <c r="F7" i="2"/>
  <c r="O10" i="1"/>
  <c r="O8" i="1"/>
  <c r="G22" i="2"/>
  <c r="M15" i="2"/>
  <c r="O9" i="2"/>
  <c r="I3" i="2"/>
  <c r="F9" i="1"/>
  <c r="L22" i="2"/>
  <c r="E25" i="2"/>
  <c r="H19" i="2"/>
  <c r="L15" i="2"/>
  <c r="K10" i="2"/>
  <c r="O6" i="2"/>
  <c r="O23" i="1"/>
  <c r="O9" i="1"/>
  <c r="L20" i="2"/>
  <c r="G11" i="2"/>
  <c r="P21" i="1"/>
  <c r="F24" i="2"/>
  <c r="H7" i="2"/>
  <c r="L14" i="2"/>
  <c r="O12" i="1"/>
  <c r="M19" i="2"/>
  <c r="M16" i="2"/>
  <c r="P19" i="1"/>
  <c r="M8" i="2"/>
  <c r="O5" i="2"/>
  <c r="I12" i="2"/>
  <c r="F16" i="2"/>
  <c r="O21" i="1"/>
  <c r="N26" i="2"/>
  <c r="G13" i="2"/>
  <c r="O5" i="1"/>
  <c r="H18" i="2"/>
  <c r="F13" i="1"/>
  <c r="P20" i="1"/>
  <c r="K14" i="2"/>
  <c r="F8" i="2"/>
  <c r="M9" i="2"/>
  <c r="G14" i="2"/>
  <c r="F22" i="1"/>
  <c r="G19" i="2"/>
  <c r="L17" i="2"/>
  <c r="I10" i="2"/>
  <c r="G10" i="2"/>
  <c r="P13" i="1"/>
  <c r="F12" i="1"/>
  <c r="O19" i="1"/>
  <c r="I7" i="2"/>
  <c r="H15" i="2"/>
  <c r="G8" i="2"/>
  <c r="F23" i="2"/>
  <c r="H4" i="2"/>
  <c r="G24" i="2"/>
  <c r="K16" i="2"/>
  <c r="G4" i="2"/>
  <c r="F25" i="2"/>
  <c r="H6" i="2"/>
  <c r="I5" i="2"/>
  <c r="F17" i="2"/>
  <c r="F9" i="2"/>
  <c r="F8" i="1"/>
  <c r="N6" i="2"/>
  <c r="K12" i="2"/>
  <c r="O6" i="1"/>
  <c r="F19" i="1"/>
  <c r="K22" i="2"/>
  <c r="K9" i="2"/>
  <c r="H5" i="2"/>
  <c r="O10" i="2"/>
  <c r="N16" i="2"/>
  <c r="N23" i="2"/>
  <c r="F18" i="2"/>
  <c r="K11" i="2"/>
  <c r="E5" i="2"/>
  <c r="P10" i="1"/>
  <c r="O24" i="2"/>
  <c r="K7" i="2"/>
  <c r="M23" i="2"/>
  <c r="H17" i="2"/>
  <c r="M10" i="2"/>
  <c r="O4" i="2"/>
  <c r="F2" i="1"/>
  <c r="N25" i="2"/>
  <c r="F20" i="2"/>
  <c r="K13" i="2"/>
  <c r="E7" i="2"/>
  <c r="F23" i="1"/>
  <c r="I18" i="2"/>
  <c r="K18" i="2"/>
  <c r="G6" i="2"/>
  <c r="H8" i="2"/>
  <c r="F5" i="1"/>
  <c r="L11" i="2"/>
  <c r="I15" i="2"/>
  <c r="N10" i="2"/>
  <c r="G3" i="2"/>
  <c r="O2" i="1"/>
  <c r="N12" i="2"/>
  <c r="F22" i="2"/>
  <c r="O16" i="1"/>
  <c r="F13" i="2"/>
  <c r="E6" i="2"/>
  <c r="K6" i="2"/>
  <c r="O13" i="1"/>
  <c r="G5" i="2"/>
  <c r="F6" i="1"/>
  <c r="I6" i="1" l="1"/>
  <c r="J6" i="1" s="1"/>
  <c r="J4" i="2"/>
  <c r="J25" i="2"/>
  <c r="I13" i="1"/>
  <c r="J13" i="1" s="1"/>
  <c r="J15" i="2"/>
  <c r="I4" i="1"/>
  <c r="J4" i="1" s="1"/>
  <c r="J7" i="2"/>
  <c r="J12" i="2"/>
  <c r="J20" i="2"/>
  <c r="I12" i="1"/>
  <c r="J12" i="1" s="1"/>
  <c r="I11" i="1"/>
  <c r="J11" i="1" s="1"/>
  <c r="I19" i="1"/>
  <c r="J19" i="1" s="1"/>
  <c r="I20" i="1"/>
  <c r="J20" i="1" s="1"/>
  <c r="I5" i="1"/>
  <c r="J5" i="1" s="1"/>
  <c r="J10" i="2"/>
  <c r="I14" i="1"/>
  <c r="J14" i="1" s="1"/>
  <c r="I21" i="1"/>
  <c r="J21" i="1" s="1"/>
  <c r="I8" i="1"/>
  <c r="J8" i="1" s="1"/>
  <c r="I15" i="1"/>
  <c r="J15" i="1" s="1"/>
  <c r="I22" i="1"/>
  <c r="J22" i="1" s="1"/>
  <c r="J8" i="2"/>
  <c r="J16" i="2"/>
  <c r="J18" i="2"/>
  <c r="J23" i="2"/>
  <c r="J5" i="2"/>
  <c r="J21" i="2"/>
  <c r="I9" i="1"/>
  <c r="J9" i="1" s="1"/>
  <c r="I16" i="1"/>
  <c r="J16" i="1" s="1"/>
  <c r="I23" i="1"/>
  <c r="J23" i="1" s="1"/>
  <c r="J3" i="2"/>
  <c r="J11" i="2"/>
  <c r="J19" i="2"/>
  <c r="J24" i="2"/>
  <c r="I7" i="1"/>
  <c r="J7" i="1" s="1"/>
  <c r="I2" i="1"/>
  <c r="J2" i="1" s="1"/>
  <c r="I24" i="1"/>
  <c r="J24" i="1" s="1"/>
  <c r="J6" i="2"/>
  <c r="J14" i="2"/>
  <c r="J13" i="2"/>
  <c r="J26" i="2"/>
  <c r="I10" i="1"/>
  <c r="J10" i="1" s="1"/>
  <c r="I17" i="1"/>
  <c r="J17" i="1" s="1"/>
  <c r="I3" i="1"/>
  <c r="J3" i="1" s="1"/>
  <c r="I18" i="1"/>
  <c r="J18" i="1" s="1"/>
  <c r="I25" i="1"/>
  <c r="J25" i="1" s="1"/>
  <c r="J9" i="2"/>
  <c r="J17" i="2"/>
  <c r="J22" i="2"/>
  <c r="K5" i="1" l="1"/>
  <c r="L5" i="1" s="1"/>
  <c r="K4" i="1"/>
  <c r="L4" i="1" s="1"/>
  <c r="K25" i="1"/>
  <c r="L25" i="1" s="1"/>
  <c r="K23" i="1"/>
  <c r="L23" i="1" s="1"/>
  <c r="K20" i="1"/>
  <c r="L20" i="1" s="1"/>
  <c r="K18" i="1"/>
  <c r="L18" i="1" s="1"/>
  <c r="K24" i="1"/>
  <c r="L24" i="1" s="1"/>
  <c r="D36" i="1"/>
  <c r="C36" i="1"/>
  <c r="K16" i="1"/>
  <c r="L16" i="1" s="1"/>
  <c r="K22" i="1"/>
  <c r="L22" i="1" s="1"/>
  <c r="K19" i="1"/>
  <c r="L19" i="1" s="1"/>
  <c r="K13" i="1"/>
  <c r="L13" i="1" s="1"/>
  <c r="K3" i="1"/>
  <c r="L3" i="1" s="1"/>
  <c r="D32" i="1"/>
  <c r="C32" i="1"/>
  <c r="J28" i="1"/>
  <c r="M3" i="1" s="1"/>
  <c r="K2" i="1"/>
  <c r="L2" i="1" s="1"/>
  <c r="K9" i="1"/>
  <c r="L9" i="1" s="1"/>
  <c r="K15" i="1"/>
  <c r="L15" i="1" s="1"/>
  <c r="K11" i="1"/>
  <c r="L11" i="1" s="1"/>
  <c r="K17" i="1"/>
  <c r="L17" i="1" s="1"/>
  <c r="K7" i="1"/>
  <c r="L7" i="1" s="1"/>
  <c r="K8" i="1"/>
  <c r="L8" i="1" s="1"/>
  <c r="K12" i="1"/>
  <c r="L12" i="1" s="1"/>
  <c r="D34" i="1"/>
  <c r="C34" i="1"/>
  <c r="K10" i="1"/>
  <c r="L10" i="1" s="1"/>
  <c r="K21" i="1"/>
  <c r="L21" i="1" s="1"/>
  <c r="D37" i="1"/>
  <c r="C37" i="1"/>
  <c r="D33" i="1"/>
  <c r="K6" i="1"/>
  <c r="L6" i="1" s="1"/>
  <c r="C33" i="1"/>
  <c r="K14" i="1"/>
  <c r="L14" i="1" s="1"/>
  <c r="D35" i="1"/>
  <c r="C35" i="1"/>
  <c r="B35" i="1" l="1"/>
  <c r="M6" i="1"/>
  <c r="M25" i="1"/>
  <c r="M9" i="1"/>
  <c r="B32" i="1"/>
  <c r="M17" i="1"/>
  <c r="M10" i="1"/>
  <c r="B33" i="1"/>
  <c r="M19" i="1"/>
  <c r="M24" i="1"/>
  <c r="M4" i="1"/>
  <c r="M14" i="1"/>
  <c r="M21" i="1"/>
  <c r="M22" i="1"/>
  <c r="M12" i="1"/>
  <c r="M11" i="1"/>
  <c r="M18" i="1"/>
  <c r="M8" i="1"/>
  <c r="M15" i="1"/>
  <c r="M16" i="1"/>
  <c r="M5" i="1"/>
  <c r="B37" i="1"/>
  <c r="B36" i="1"/>
  <c r="M20" i="1"/>
  <c r="B34" i="1"/>
  <c r="M7" i="1"/>
  <c r="E38" i="1"/>
  <c r="M27" i="1"/>
  <c r="M13" i="1"/>
  <c r="M2" i="1"/>
  <c r="M23" i="1"/>
  <c r="E35" i="1" l="1"/>
  <c r="E33" i="1"/>
  <c r="E34" i="1"/>
  <c r="E36" i="1"/>
  <c r="E37" i="1"/>
  <c r="P28" i="1"/>
  <c r="E32" i="1"/>
  <c r="P27" i="1"/>
  <c r="M28" i="1"/>
  <c r="E39" i="1" l="1"/>
  <c r="F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Hiles</author>
  </authors>
  <commentList>
    <comment ref="K28" authorId="0" shapeId="0" xr:uid="{4DA08F95-A0D5-43E2-BF8E-9B09A52E3D63}">
      <text>
        <r>
          <rPr>
            <b/>
            <sz val="9"/>
            <color indexed="81"/>
            <rFont val="Tahoma"/>
            <family val="2"/>
          </rPr>
          <t>David Hiles:</t>
        </r>
        <r>
          <rPr>
            <sz val="9"/>
            <color indexed="81"/>
            <rFont val="Tahoma"/>
            <family val="2"/>
          </rPr>
          <t xml:space="preserve">
Cash Check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Hiles</author>
  </authors>
  <commentList>
    <comment ref="K27" authorId="0" shapeId="0" xr:uid="{F4CCE314-3567-4804-BD5B-879F218D868F}">
      <text>
        <r>
          <rPr>
            <b/>
            <sz val="9"/>
            <color indexed="81"/>
            <rFont val="Tahoma"/>
            <family val="2"/>
          </rPr>
          <t>David Hiles:</t>
        </r>
        <r>
          <rPr>
            <sz val="9"/>
            <color indexed="81"/>
            <rFont val="Tahoma"/>
            <family val="2"/>
          </rPr>
          <t xml:space="preserve">
Cash Check</t>
        </r>
      </text>
    </comment>
  </commentList>
</comments>
</file>

<file path=xl/sharedStrings.xml><?xml version="1.0" encoding="utf-8"?>
<sst xmlns="http://schemas.openxmlformats.org/spreadsheetml/2006/main" count="746" uniqueCount="163">
  <si>
    <t>POSITION</t>
  </si>
  <si>
    <t>DATE</t>
  </si>
  <si>
    <t>TSF VALUE</t>
  </si>
  <si>
    <t>LONG/SHORT</t>
  </si>
  <si>
    <t>MoM CHANGE</t>
  </si>
  <si>
    <t>INDUSTRY GROUP</t>
  </si>
  <si>
    <t>TICKER</t>
  </si>
  <si>
    <t>ENTRY COST</t>
  </si>
  <si>
    <t>QUANTITY</t>
  </si>
  <si>
    <t>OPEN PRICE</t>
  </si>
  <si>
    <t>LOW</t>
  </si>
  <si>
    <t>HIGH</t>
  </si>
  <si>
    <t>CURRENT</t>
  </si>
  <si>
    <t>$ CHANGE</t>
  </si>
  <si>
    <t>% CHANGE</t>
  </si>
  <si>
    <t>52 WK RANGE</t>
  </si>
  <si>
    <t>MKT CAP ($BN)</t>
  </si>
  <si>
    <t>P/E</t>
  </si>
  <si>
    <t>BETA</t>
  </si>
  <si>
    <t>TRENDLINE</t>
  </si>
  <si>
    <t>Vanguard Consumer Staples ETF</t>
  </si>
  <si>
    <t>PRICE</t>
  </si>
  <si>
    <t>OPEN</t>
  </si>
  <si>
    <t>ENTRY</t>
  </si>
  <si>
    <t>LAST QUOTE</t>
  </si>
  <si>
    <t>MKT VALUE</t>
  </si>
  <si>
    <t>$ GAIN/LOSS</t>
  </si>
  <si>
    <t>% GAIN/LOSS</t>
  </si>
  <si>
    <t>WEIGHT</t>
  </si>
  <si>
    <t>MONTHS HELD</t>
  </si>
  <si>
    <t>P/E MULTIPLE</t>
  </si>
  <si>
    <t>VDC</t>
  </si>
  <si>
    <t xml:space="preserve">S&amp;P 500 </t>
  </si>
  <si>
    <t>LONG</t>
  </si>
  <si>
    <t>C/R</t>
  </si>
  <si>
    <t>-</t>
  </si>
  <si>
    <t>Nike</t>
  </si>
  <si>
    <t>NKE</t>
  </si>
  <si>
    <t>Kraft Heinz Company</t>
  </si>
  <si>
    <t>KHC</t>
  </si>
  <si>
    <t>Vanguard Consumer Discretionary ETF</t>
  </si>
  <si>
    <t>VCR</t>
  </si>
  <si>
    <t>Vanguard Financials ETF</t>
  </si>
  <si>
    <t>VFH</t>
  </si>
  <si>
    <t>FIG</t>
  </si>
  <si>
    <t>SPDR S&amp;P Insurance ETF</t>
  </si>
  <si>
    <t>KIE</t>
  </si>
  <si>
    <t>Visa</t>
  </si>
  <si>
    <t>V</t>
  </si>
  <si>
    <t>Fifth Third Bancorp</t>
  </si>
  <si>
    <t>FITB</t>
  </si>
  <si>
    <t>Health Care Select Sector SPDR ETF</t>
  </si>
  <si>
    <t>HC</t>
  </si>
  <si>
    <t>XLV</t>
  </si>
  <si>
    <t>Gilead Sciences</t>
  </si>
  <si>
    <t>GILD</t>
  </si>
  <si>
    <t>COMPANY</t>
  </si>
  <si>
    <t>INDUSTRY</t>
  </si>
  <si>
    <t>UNIT PRICE</t>
  </si>
  <si>
    <t>McKesson</t>
  </si>
  <si>
    <t>MCK</t>
  </si>
  <si>
    <t>CLOSE PRICE</t>
  </si>
  <si>
    <t>POSITION VALUE</t>
  </si>
  <si>
    <t>OPEN DATE</t>
  </si>
  <si>
    <t>CLOSE DATE</t>
  </si>
  <si>
    <t>Zimmer Holdings</t>
  </si>
  <si>
    <t>ZMH</t>
  </si>
  <si>
    <t>UnitedHealth Group Inc</t>
  </si>
  <si>
    <t>UNH</t>
  </si>
  <si>
    <t>Vanguard Industrials ETF</t>
  </si>
  <si>
    <t>I</t>
  </si>
  <si>
    <t>VIS</t>
  </si>
  <si>
    <t>GlaxoSmithKline</t>
  </si>
  <si>
    <t>GSK</t>
  </si>
  <si>
    <t>CVS Health Corporation</t>
  </si>
  <si>
    <t>CVS</t>
  </si>
  <si>
    <t>Materials Select Sector SPDR ETF</t>
  </si>
  <si>
    <t>HCA Holdings</t>
  </si>
  <si>
    <t>HCA</t>
  </si>
  <si>
    <t>XLB</t>
  </si>
  <si>
    <t>Employers Holdings</t>
  </si>
  <si>
    <t>EIG</t>
  </si>
  <si>
    <t>First American Financial Corporation</t>
  </si>
  <si>
    <t>FAF</t>
  </si>
  <si>
    <t>Celgene</t>
  </si>
  <si>
    <t>CELG</t>
  </si>
  <si>
    <t>Blackrock</t>
  </si>
  <si>
    <t>BLK</t>
  </si>
  <si>
    <t>PU</t>
  </si>
  <si>
    <t>Halliburton</t>
  </si>
  <si>
    <t>HAL</t>
  </si>
  <si>
    <t>Phillips 66</t>
  </si>
  <si>
    <t>Marathon Petroleum</t>
  </si>
  <si>
    <t>MPC</t>
  </si>
  <si>
    <t>PSX</t>
  </si>
  <si>
    <t>Energy Select Sector SPDR ETF</t>
  </si>
  <si>
    <t>XLE</t>
  </si>
  <si>
    <t>P/U</t>
  </si>
  <si>
    <t>Utilities Select Sector SPDR ETF</t>
  </si>
  <si>
    <t>XLU</t>
  </si>
  <si>
    <t>Guggenheim S&amp;P Equal Weight Energy ETF</t>
  </si>
  <si>
    <t>Spectra Energy Partners LP</t>
  </si>
  <si>
    <t>SEP</t>
  </si>
  <si>
    <t>RYE</t>
  </si>
  <si>
    <t>CheckPoint Software Technologies</t>
  </si>
  <si>
    <t>TMT</t>
  </si>
  <si>
    <t>Duke Energy Corporation</t>
  </si>
  <si>
    <t>CHKP</t>
  </si>
  <si>
    <t>DUK</t>
  </si>
  <si>
    <t>Vanguard Telecommunication Services ETF</t>
  </si>
  <si>
    <t>CONSOL Energy Inc.</t>
  </si>
  <si>
    <t>VOX</t>
  </si>
  <si>
    <t>CNX</t>
  </si>
  <si>
    <t>Stryker</t>
  </si>
  <si>
    <t>SYK</t>
  </si>
  <si>
    <t>CONSOL Energy</t>
  </si>
  <si>
    <t>iShares Core S&amp;P 500 ETF</t>
  </si>
  <si>
    <t>S&amp;P</t>
  </si>
  <si>
    <t>IVV</t>
  </si>
  <si>
    <t>iShares US Technology ETF</t>
  </si>
  <si>
    <t>Apple</t>
  </si>
  <si>
    <t>AAPL</t>
  </si>
  <si>
    <t>IYW</t>
  </si>
  <si>
    <t>Oracle Corporation</t>
  </si>
  <si>
    <t>ORCL</t>
  </si>
  <si>
    <t>Corning</t>
  </si>
  <si>
    <t>GLW</t>
  </si>
  <si>
    <t>PowerShares Dynamic Semiconductors ETF</t>
  </si>
  <si>
    <t>PSI</t>
  </si>
  <si>
    <t>CR</t>
  </si>
  <si>
    <t>PowerShares Dynamic Media ETF</t>
  </si>
  <si>
    <t>PBS</t>
  </si>
  <si>
    <t>Intel Corporation</t>
  </si>
  <si>
    <t>INTC</t>
  </si>
  <si>
    <t>QUALCOMM Inc.</t>
  </si>
  <si>
    <t>QCOM</t>
  </si>
  <si>
    <t>AT&amp;T Inc.</t>
  </si>
  <si>
    <t>T</t>
  </si>
  <si>
    <t>Teva Pharmaceutical Industries</t>
  </si>
  <si>
    <t>TEVA</t>
  </si>
  <si>
    <t>TOTAL REALIZED $ GAIN/LOSS</t>
  </si>
  <si>
    <t>RETURN ON CLOSED POSITIONS</t>
  </si>
  <si>
    <t>CASH</t>
  </si>
  <si>
    <t xml:space="preserve"> </t>
  </si>
  <si>
    <t>AVG. BETA</t>
  </si>
  <si>
    <t>TOTAL FUND VALUE</t>
  </si>
  <si>
    <t>AVG. BETA ($)</t>
  </si>
  <si>
    <t>INDUSTRY AVERAGES</t>
  </si>
  <si>
    <t>RETURNS</t>
  </si>
  <si>
    <t>CONSUMER / RETAIL</t>
  </si>
  <si>
    <t>FINANCIALS</t>
  </si>
  <si>
    <t>HEALTHCARE</t>
  </si>
  <si>
    <t>INDUSTRIALS</t>
  </si>
  <si>
    <t>POWER / UTILITIES</t>
  </si>
  <si>
    <t>TECHNOLOGY / MEDIA / TELECOM</t>
  </si>
  <si>
    <t>x</t>
  </si>
  <si>
    <t>YoY Change</t>
  </si>
  <si>
    <t>TOTAL</t>
  </si>
  <si>
    <t>Correl</t>
  </si>
  <si>
    <t>SPY Total return\</t>
  </si>
  <si>
    <t>Difference\</t>
  </si>
  <si>
    <t>SPY + Cash</t>
  </si>
  <si>
    <t>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</si>
</sst>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00%"/>
    <numFmt numFmtId="166" formatCode="&quot;$&quot;#,##0.000"/>
    <numFmt numFmtId="167" formatCode="0.0"/>
    <numFmt numFmtId="168" formatCode="\$#,##0.00&quot; &quot;;\(\$#,##0.00\)"/>
    <numFmt numFmtId="169" formatCode="#0.00%&quot; &quot;;\(#0.00%\)"/>
    <numFmt numFmtId="170" formatCode="0.0000"/>
    <numFmt numFmtId="171" formatCode="0.0%"/>
  </numFmts>
  <fonts count="18">
    <font>
      <sz val="10"/>
      <color rgb="FF000000"/>
      <name val="Arial"/>
    </font>
    <font>
      <sz val="10"/>
      <name val="Times New Roman"/>
      <family val="1"/>
    </font>
    <font>
      <sz val="10"/>
      <color rgb="FFFFFFFF"/>
      <name val="Times New Roman"/>
      <family val="1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sz val="10"/>
      <name val="&quot;Times New Roman&quot;"/>
    </font>
    <font>
      <sz val="10"/>
      <color theme="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00"/>
      </patternFill>
    </fill>
  </fills>
  <borders count="29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351C75"/>
      </bottom>
      <diagonal/>
    </border>
    <border>
      <left style="thin">
        <color rgb="FF351C75"/>
      </left>
      <right style="thin">
        <color rgb="FF351C75"/>
      </right>
      <top style="thin">
        <color rgb="FF351C75"/>
      </top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B7B7B7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164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5" xfId="0" applyNumberFormat="1" applyFont="1" applyFill="1" applyBorder="1"/>
    <xf numFmtId="164" fontId="2" fillId="2" borderId="6" xfId="0" applyNumberFormat="1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right"/>
    </xf>
    <xf numFmtId="166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6" xfId="0" applyNumberFormat="1" applyFont="1" applyFill="1" applyBorder="1"/>
    <xf numFmtId="0" fontId="2" fillId="2" borderId="6" xfId="0" applyFont="1" applyFill="1" applyBorder="1"/>
    <xf numFmtId="166" fontId="2" fillId="2" borderId="6" xfId="0" applyNumberFormat="1" applyFont="1" applyFill="1" applyBorder="1"/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 applyAlignment="1">
      <alignment horizontal="right"/>
    </xf>
    <xf numFmtId="166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/>
    <xf numFmtId="165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0" applyNumberFormat="1" applyFont="1" applyFill="1" applyBorder="1"/>
    <xf numFmtId="165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 applyAlignment="1"/>
    <xf numFmtId="0" fontId="2" fillId="2" borderId="10" xfId="0" applyFont="1" applyFill="1" applyBorder="1" applyAlignment="1"/>
    <xf numFmtId="166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2" fillId="2" borderId="14" xfId="0" applyFont="1" applyFill="1" applyBorder="1" applyAlignment="1"/>
    <xf numFmtId="0" fontId="2" fillId="2" borderId="10" xfId="0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5" xfId="0" applyFont="1" applyFill="1" applyBorder="1" applyAlignment="1"/>
    <xf numFmtId="164" fontId="2" fillId="2" borderId="15" xfId="0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5" fontId="2" fillId="2" borderId="15" xfId="0" applyNumberFormat="1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166" fontId="2" fillId="2" borderId="15" xfId="0" applyNumberFormat="1" applyFont="1" applyFill="1" applyBorder="1" applyAlignment="1">
      <alignment horizontal="right"/>
    </xf>
    <xf numFmtId="0" fontId="2" fillId="2" borderId="16" xfId="0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/>
    <xf numFmtId="164" fontId="2" fillId="2" borderId="16" xfId="0" applyNumberFormat="1" applyFont="1" applyFill="1" applyBorder="1" applyAlignment="1"/>
    <xf numFmtId="164" fontId="2" fillId="2" borderId="16" xfId="0" applyNumberFormat="1" applyFont="1" applyFill="1" applyBorder="1" applyAlignment="1">
      <alignment horizontal="right"/>
    </xf>
    <xf numFmtId="165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7" xfId="0" applyFont="1" applyFill="1" applyBorder="1" applyAlignment="1"/>
    <xf numFmtId="166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6" xfId="0" applyFont="1" applyFill="1" applyBorder="1" applyAlignment="1">
      <alignment horizontal="right"/>
    </xf>
    <xf numFmtId="164" fontId="2" fillId="2" borderId="17" xfId="0" applyNumberFormat="1" applyFont="1" applyFill="1" applyBorder="1" applyAlignment="1"/>
    <xf numFmtId="164" fontId="2" fillId="2" borderId="17" xfId="0" applyNumberFormat="1" applyFont="1" applyFill="1" applyBorder="1" applyAlignment="1">
      <alignment horizontal="right"/>
    </xf>
    <xf numFmtId="165" fontId="2" fillId="2" borderId="17" xfId="0" applyNumberFormat="1" applyFont="1" applyFill="1" applyBorder="1" applyAlignment="1">
      <alignment horizontal="right"/>
    </xf>
    <xf numFmtId="166" fontId="2" fillId="2" borderId="17" xfId="0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18" xfId="0" applyFont="1" applyFill="1" applyBorder="1" applyAlignment="1"/>
    <xf numFmtId="164" fontId="2" fillId="2" borderId="18" xfId="0" applyNumberFormat="1" applyFont="1" applyFill="1" applyBorder="1" applyAlignment="1"/>
    <xf numFmtId="164" fontId="2" fillId="2" borderId="18" xfId="0" applyNumberFormat="1" applyFont="1" applyFill="1" applyBorder="1" applyAlignment="1">
      <alignment horizontal="right"/>
    </xf>
    <xf numFmtId="165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/>
    <xf numFmtId="166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23" xfId="0" applyFont="1" applyFill="1" applyBorder="1" applyAlignment="1"/>
    <xf numFmtId="164" fontId="2" fillId="2" borderId="23" xfId="0" applyNumberFormat="1" applyFont="1" applyFill="1" applyBorder="1" applyAlignment="1">
      <alignment horizontal="right"/>
    </xf>
    <xf numFmtId="0" fontId="2" fillId="2" borderId="23" xfId="0" applyFont="1" applyFill="1" applyBorder="1" applyAlignment="1"/>
    <xf numFmtId="165" fontId="2" fillId="2" borderId="23" xfId="0" applyNumberFormat="1" applyFont="1" applyFill="1" applyBorder="1" applyAlignment="1">
      <alignment horizontal="right"/>
    </xf>
    <xf numFmtId="166" fontId="2" fillId="2" borderId="23" xfId="0" applyNumberFormat="1" applyFont="1" applyFill="1" applyBorder="1" applyAlignment="1">
      <alignment horizontal="right"/>
    </xf>
    <xf numFmtId="0" fontId="2" fillId="2" borderId="24" xfId="0" applyFont="1" applyFill="1" applyBorder="1" applyAlignment="1"/>
    <xf numFmtId="0" fontId="2" fillId="2" borderId="24" xfId="0" applyFont="1" applyFill="1" applyBorder="1" applyAlignment="1"/>
    <xf numFmtId="0" fontId="2" fillId="2" borderId="23" xfId="0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5" fontId="2" fillId="2" borderId="24" xfId="0" applyNumberFormat="1" applyFont="1" applyFill="1" applyBorder="1" applyAlignment="1">
      <alignment horizontal="right"/>
    </xf>
    <xf numFmtId="166" fontId="2" fillId="2" borderId="24" xfId="0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4" xfId="0" applyFont="1" applyFill="1" applyBorder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0" xfId="0" applyFont="1" applyFill="1"/>
    <xf numFmtId="0" fontId="7" fillId="4" borderId="0" xfId="0" applyFont="1" applyFill="1" applyAlignment="1"/>
    <xf numFmtId="0" fontId="6" fillId="3" borderId="6" xfId="0" applyFont="1" applyFill="1" applyBorder="1" applyAlignment="1"/>
    <xf numFmtId="164" fontId="6" fillId="3" borderId="6" xfId="0" applyNumberFormat="1" applyFont="1" applyFill="1" applyBorder="1"/>
    <xf numFmtId="14" fontId="6" fillId="3" borderId="6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right"/>
    </xf>
    <xf numFmtId="10" fontId="6" fillId="3" borderId="6" xfId="0" applyNumberFormat="1" applyFont="1" applyFill="1" applyBorder="1"/>
    <xf numFmtId="0" fontId="8" fillId="3" borderId="6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/>
    <xf numFmtId="14" fontId="6" fillId="3" borderId="7" xfId="0" applyNumberFormat="1" applyFont="1" applyFill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4" fontId="6" fillId="3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horizontal="right"/>
    </xf>
    <xf numFmtId="10" fontId="6" fillId="5" borderId="8" xfId="0" applyNumberFormat="1" applyFont="1" applyFill="1" applyBorder="1" applyAlignment="1">
      <alignment horizontal="right"/>
    </xf>
    <xf numFmtId="10" fontId="6" fillId="3" borderId="8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164" fontId="6" fillId="3" borderId="7" xfId="0" applyNumberFormat="1" applyFont="1" applyFill="1" applyBorder="1"/>
    <xf numFmtId="10" fontId="6" fillId="3" borderId="7" xfId="0" applyNumberFormat="1" applyFont="1" applyFill="1" applyBorder="1"/>
    <xf numFmtId="0" fontId="8" fillId="3" borderId="7" xfId="0" applyFont="1" applyFill="1" applyBorder="1"/>
    <xf numFmtId="0" fontId="6" fillId="3" borderId="7" xfId="0" applyFont="1" applyFill="1" applyBorder="1"/>
    <xf numFmtId="0" fontId="6" fillId="3" borderId="9" xfId="0" applyFont="1" applyFill="1" applyBorder="1" applyAlignment="1"/>
    <xf numFmtId="164" fontId="6" fillId="3" borderId="9" xfId="0" applyNumberFormat="1" applyFont="1" applyFill="1" applyBorder="1"/>
    <xf numFmtId="14" fontId="6" fillId="3" borderId="9" xfId="0" applyNumberFormat="1" applyFont="1" applyFill="1" applyBorder="1" applyAlignment="1">
      <alignment horizontal="right"/>
    </xf>
    <xf numFmtId="164" fontId="6" fillId="3" borderId="9" xfId="0" applyNumberFormat="1" applyFont="1" applyFill="1" applyBorder="1" applyAlignment="1">
      <alignment horizontal="right"/>
    </xf>
    <xf numFmtId="10" fontId="6" fillId="3" borderId="9" xfId="0" applyNumberFormat="1" applyFont="1" applyFill="1" applyBorder="1"/>
    <xf numFmtId="0" fontId="8" fillId="3" borderId="9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/>
    <xf numFmtId="164" fontId="6" fillId="3" borderId="10" xfId="0" applyNumberFormat="1" applyFont="1" applyFill="1" applyBorder="1"/>
    <xf numFmtId="14" fontId="6" fillId="3" borderId="10" xfId="0" applyNumberFormat="1" applyFont="1" applyFill="1" applyBorder="1" applyAlignment="1">
      <alignment horizontal="right"/>
    </xf>
    <xf numFmtId="164" fontId="6" fillId="3" borderId="10" xfId="0" applyNumberFormat="1" applyFont="1" applyFill="1" applyBorder="1" applyAlignment="1">
      <alignment horizontal="right"/>
    </xf>
    <xf numFmtId="10" fontId="6" fillId="3" borderId="10" xfId="0" applyNumberFormat="1" applyFont="1" applyFill="1" applyBorder="1"/>
    <xf numFmtId="0" fontId="6" fillId="3" borderId="11" xfId="0" applyFont="1" applyFill="1" applyBorder="1" applyAlignment="1"/>
    <xf numFmtId="164" fontId="6" fillId="3" borderId="11" xfId="0" applyNumberFormat="1" applyFont="1" applyFill="1" applyBorder="1"/>
    <xf numFmtId="14" fontId="6" fillId="3" borderId="11" xfId="0" applyNumberFormat="1" applyFont="1" applyFill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0" fontId="6" fillId="3" borderId="11" xfId="0" applyNumberFormat="1" applyFont="1" applyFill="1" applyBorder="1"/>
    <xf numFmtId="10" fontId="6" fillId="3" borderId="12" xfId="0" applyNumberFormat="1" applyFont="1" applyFill="1" applyBorder="1"/>
    <xf numFmtId="0" fontId="8" fillId="3" borderId="10" xfId="0" applyFont="1" applyFill="1" applyBorder="1"/>
    <xf numFmtId="0" fontId="6" fillId="3" borderId="10" xfId="0" applyFont="1" applyFill="1" applyBorder="1"/>
    <xf numFmtId="0" fontId="6" fillId="3" borderId="13" xfId="0" applyFont="1" applyFill="1" applyBorder="1" applyAlignment="1"/>
    <xf numFmtId="164" fontId="6" fillId="3" borderId="13" xfId="0" applyNumberFormat="1" applyFont="1" applyFill="1" applyBorder="1"/>
    <xf numFmtId="14" fontId="6" fillId="3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0" fontId="6" fillId="3" borderId="13" xfId="0" applyNumberFormat="1" applyFont="1" applyFill="1" applyBorder="1"/>
    <xf numFmtId="10" fontId="6" fillId="3" borderId="14" xfId="0" applyNumberFormat="1" applyFont="1" applyFill="1" applyBorder="1"/>
    <xf numFmtId="0" fontId="8" fillId="3" borderId="14" xfId="0" applyFont="1" applyFill="1" applyBorder="1"/>
    <xf numFmtId="0" fontId="6" fillId="3" borderId="14" xfId="0" applyFont="1" applyFill="1" applyBorder="1"/>
    <xf numFmtId="0" fontId="6" fillId="3" borderId="14" xfId="0" applyFont="1" applyFill="1" applyBorder="1" applyAlignment="1"/>
    <xf numFmtId="164" fontId="6" fillId="3" borderId="14" xfId="0" applyNumberFormat="1" applyFont="1" applyFill="1" applyBorder="1"/>
    <xf numFmtId="14" fontId="6" fillId="3" borderId="14" xfId="0" applyNumberFormat="1" applyFont="1" applyFill="1" applyBorder="1" applyAlignment="1">
      <alignment horizontal="right"/>
    </xf>
    <xf numFmtId="164" fontId="6" fillId="3" borderId="14" xfId="0" applyNumberFormat="1" applyFont="1" applyFill="1" applyBorder="1" applyAlignment="1">
      <alignment horizontal="right"/>
    </xf>
    <xf numFmtId="0" fontId="6" fillId="3" borderId="15" xfId="0" applyFont="1" applyFill="1" applyBorder="1" applyAlignment="1"/>
    <xf numFmtId="164" fontId="6" fillId="3" borderId="15" xfId="0" applyNumberFormat="1" applyFont="1" applyFill="1" applyBorder="1"/>
    <xf numFmtId="14" fontId="6" fillId="3" borderId="15" xfId="0" applyNumberFormat="1" applyFont="1" applyFill="1" applyBorder="1" applyAlignment="1">
      <alignment horizontal="right"/>
    </xf>
    <xf numFmtId="164" fontId="6" fillId="3" borderId="15" xfId="0" applyNumberFormat="1" applyFont="1" applyFill="1" applyBorder="1" applyAlignment="1">
      <alignment horizontal="right"/>
    </xf>
    <xf numFmtId="10" fontId="6" fillId="3" borderId="15" xfId="0" applyNumberFormat="1" applyFont="1" applyFill="1" applyBorder="1"/>
    <xf numFmtId="0" fontId="8" fillId="3" borderId="15" xfId="0" applyFont="1" applyFill="1" applyBorder="1"/>
    <xf numFmtId="0" fontId="6" fillId="3" borderId="15" xfId="0" applyFont="1" applyFill="1" applyBorder="1"/>
    <xf numFmtId="0" fontId="6" fillId="3" borderId="16" xfId="0" applyFont="1" applyFill="1" applyBorder="1" applyAlignment="1"/>
    <xf numFmtId="164" fontId="6" fillId="3" borderId="16" xfId="0" applyNumberFormat="1" applyFont="1" applyFill="1" applyBorder="1"/>
    <xf numFmtId="14" fontId="6" fillId="3" borderId="16" xfId="0" applyNumberFormat="1" applyFont="1" applyFill="1" applyBorder="1" applyAlignment="1"/>
    <xf numFmtId="164" fontId="6" fillId="3" borderId="16" xfId="0" applyNumberFormat="1" applyFont="1" applyFill="1" applyBorder="1" applyAlignment="1"/>
    <xf numFmtId="10" fontId="6" fillId="3" borderId="16" xfId="0" applyNumberFormat="1" applyFont="1" applyFill="1" applyBorder="1"/>
    <xf numFmtId="0" fontId="8" fillId="3" borderId="16" xfId="0" applyFont="1" applyFill="1" applyBorder="1"/>
    <xf numFmtId="0" fontId="6" fillId="3" borderId="16" xfId="0" applyFont="1" applyFill="1" applyBorder="1"/>
    <xf numFmtId="0" fontId="6" fillId="3" borderId="17" xfId="0" applyFont="1" applyFill="1" applyBorder="1" applyAlignment="1"/>
    <xf numFmtId="164" fontId="6" fillId="3" borderId="17" xfId="0" applyNumberFormat="1" applyFont="1" applyFill="1" applyBorder="1"/>
    <xf numFmtId="14" fontId="6" fillId="3" borderId="17" xfId="0" applyNumberFormat="1" applyFont="1" applyFill="1" applyBorder="1" applyAlignment="1"/>
    <xf numFmtId="164" fontId="6" fillId="3" borderId="17" xfId="0" applyNumberFormat="1" applyFont="1" applyFill="1" applyBorder="1" applyAlignment="1"/>
    <xf numFmtId="10" fontId="6" fillId="3" borderId="17" xfId="0" applyNumberFormat="1" applyFont="1" applyFill="1" applyBorder="1"/>
    <xf numFmtId="0" fontId="8" fillId="3" borderId="17" xfId="0" applyFont="1" applyFill="1" applyBorder="1"/>
    <xf numFmtId="0" fontId="6" fillId="3" borderId="17" xfId="0" applyFont="1" applyFill="1" applyBorder="1" applyAlignment="1">
      <alignment horizontal="right"/>
    </xf>
    <xf numFmtId="0" fontId="6" fillId="3" borderId="17" xfId="0" applyFont="1" applyFill="1" applyBorder="1"/>
    <xf numFmtId="0" fontId="6" fillId="3" borderId="18" xfId="0" applyFont="1" applyFill="1" applyBorder="1" applyAlignment="1"/>
    <xf numFmtId="164" fontId="6" fillId="3" borderId="18" xfId="0" applyNumberFormat="1" applyFont="1" applyFill="1" applyBorder="1"/>
    <xf numFmtId="14" fontId="6" fillId="3" borderId="18" xfId="0" applyNumberFormat="1" applyFont="1" applyFill="1" applyBorder="1" applyAlignment="1"/>
    <xf numFmtId="164" fontId="6" fillId="3" borderId="18" xfId="0" applyNumberFormat="1" applyFont="1" applyFill="1" applyBorder="1" applyAlignment="1"/>
    <xf numFmtId="10" fontId="6" fillId="3" borderId="18" xfId="0" applyNumberFormat="1" applyFont="1" applyFill="1" applyBorder="1"/>
    <xf numFmtId="0" fontId="8" fillId="3" borderId="18" xfId="0" applyFont="1" applyFill="1" applyBorder="1"/>
    <xf numFmtId="0" fontId="6" fillId="3" borderId="18" xfId="0" applyFont="1" applyFill="1" applyBorder="1"/>
    <xf numFmtId="0" fontId="6" fillId="3" borderId="22" xfId="0" applyFont="1" applyFill="1" applyBorder="1" applyAlignment="1"/>
    <xf numFmtId="164" fontId="6" fillId="3" borderId="22" xfId="0" applyNumberFormat="1" applyFont="1" applyFill="1" applyBorder="1"/>
    <xf numFmtId="14" fontId="6" fillId="3" borderId="22" xfId="0" applyNumberFormat="1" applyFont="1" applyFill="1" applyBorder="1" applyAlignment="1"/>
    <xf numFmtId="164" fontId="6" fillId="3" borderId="22" xfId="0" applyNumberFormat="1" applyFont="1" applyFill="1" applyBorder="1" applyAlignment="1"/>
    <xf numFmtId="10" fontId="6" fillId="3" borderId="22" xfId="0" applyNumberFormat="1" applyFont="1" applyFill="1" applyBorder="1"/>
    <xf numFmtId="0" fontId="8" fillId="3" borderId="22" xfId="0" applyFont="1" applyFill="1" applyBorder="1"/>
    <xf numFmtId="0" fontId="6" fillId="3" borderId="22" xfId="0" applyFont="1" applyFill="1" applyBorder="1" applyAlignment="1">
      <alignment horizontal="right"/>
    </xf>
    <xf numFmtId="0" fontId="6" fillId="3" borderId="22" xfId="0" applyFont="1" applyFill="1" applyBorder="1"/>
    <xf numFmtId="0" fontId="6" fillId="3" borderId="24" xfId="0" applyFont="1" applyFill="1" applyBorder="1" applyAlignment="1"/>
    <xf numFmtId="164" fontId="6" fillId="3" borderId="24" xfId="0" applyNumberFormat="1" applyFont="1" applyFill="1" applyBorder="1"/>
    <xf numFmtId="14" fontId="6" fillId="3" borderId="24" xfId="0" applyNumberFormat="1" applyFont="1" applyFill="1" applyBorder="1" applyAlignment="1">
      <alignment horizontal="right"/>
    </xf>
    <xf numFmtId="164" fontId="6" fillId="3" borderId="24" xfId="0" applyNumberFormat="1" applyFont="1" applyFill="1" applyBorder="1" applyAlignment="1">
      <alignment horizontal="right"/>
    </xf>
    <xf numFmtId="10" fontId="6" fillId="3" borderId="24" xfId="0" applyNumberFormat="1" applyFont="1" applyFill="1" applyBorder="1"/>
    <xf numFmtId="0" fontId="8" fillId="3" borderId="24" xfId="0" applyFont="1" applyFill="1" applyBorder="1"/>
    <xf numFmtId="0" fontId="6" fillId="3" borderId="24" xfId="0" applyFont="1" applyFill="1" applyBorder="1"/>
    <xf numFmtId="0" fontId="6" fillId="3" borderId="23" xfId="0" applyFont="1" applyFill="1" applyBorder="1" applyAlignment="1"/>
    <xf numFmtId="164" fontId="6" fillId="3" borderId="23" xfId="0" applyNumberFormat="1" applyFont="1" applyFill="1" applyBorder="1"/>
    <xf numFmtId="14" fontId="6" fillId="3" borderId="23" xfId="0" applyNumberFormat="1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right"/>
    </xf>
    <xf numFmtId="10" fontId="6" fillId="3" borderId="23" xfId="0" applyNumberFormat="1" applyFont="1" applyFill="1" applyBorder="1"/>
    <xf numFmtId="0" fontId="8" fillId="3" borderId="23" xfId="0" applyFont="1" applyFill="1" applyBorder="1"/>
    <xf numFmtId="0" fontId="6" fillId="3" borderId="23" xfId="0" applyFont="1" applyFill="1" applyBorder="1"/>
    <xf numFmtId="0" fontId="6" fillId="3" borderId="0" xfId="0" applyFont="1" applyFill="1"/>
    <xf numFmtId="0" fontId="6" fillId="3" borderId="0" xfId="0" applyFont="1" applyFill="1" applyAlignment="1"/>
    <xf numFmtId="164" fontId="6" fillId="3" borderId="0" xfId="0" applyNumberFormat="1" applyFont="1" applyFill="1" applyAlignment="1"/>
    <xf numFmtId="10" fontId="6" fillId="3" borderId="0" xfId="0" applyNumberFormat="1" applyFont="1" applyFill="1"/>
    <xf numFmtId="164" fontId="6" fillId="3" borderId="27" xfId="0" applyNumberFormat="1" applyFont="1" applyFill="1" applyBorder="1"/>
    <xf numFmtId="0" fontId="7" fillId="3" borderId="0" xfId="0" applyFont="1" applyFill="1" applyAlignme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6" fillId="3" borderId="1" xfId="0" applyFont="1" applyFill="1" applyBorder="1" applyAlignment="1"/>
    <xf numFmtId="10" fontId="6" fillId="3" borderId="1" xfId="0" applyNumberFormat="1" applyFont="1" applyFill="1" applyBorder="1"/>
    <xf numFmtId="170" fontId="6" fillId="3" borderId="1" xfId="0" applyNumberFormat="1" applyFont="1" applyFill="1" applyBorder="1" applyAlignment="1">
      <alignment horizontal="right"/>
    </xf>
    <xf numFmtId="170" fontId="6" fillId="3" borderId="1" xfId="0" applyNumberFormat="1" applyFont="1" applyFill="1" applyBorder="1"/>
    <xf numFmtId="10" fontId="7" fillId="3" borderId="1" xfId="0" applyNumberFormat="1" applyFont="1" applyFill="1" applyBorder="1"/>
    <xf numFmtId="4" fontId="6" fillId="3" borderId="1" xfId="0" applyNumberFormat="1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10" fontId="7" fillId="3" borderId="28" xfId="0" applyNumberFormat="1" applyFont="1" applyFill="1" applyBorder="1"/>
    <xf numFmtId="10" fontId="7" fillId="3" borderId="0" xfId="0" applyNumberFormat="1" applyFont="1" applyFill="1"/>
    <xf numFmtId="0" fontId="7" fillId="4" borderId="0" xfId="0" applyFont="1" applyFill="1"/>
    <xf numFmtId="10" fontId="0" fillId="0" borderId="0" xfId="0" applyNumberFormat="1" applyFont="1" applyAlignment="1"/>
    <xf numFmtId="0" fontId="9" fillId="0" borderId="0" xfId="0" applyFont="1" applyAlignment="1"/>
    <xf numFmtId="0" fontId="10" fillId="3" borderId="0" xfId="0" applyFont="1" applyFill="1" applyBorder="1" applyAlignment="1"/>
    <xf numFmtId="164" fontId="10" fillId="3" borderId="0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164" fontId="10" fillId="3" borderId="0" xfId="0" applyNumberFormat="1" applyFont="1" applyFill="1" applyBorder="1" applyAlignment="1">
      <alignment horizontal="right"/>
    </xf>
    <xf numFmtId="0" fontId="7" fillId="3" borderId="0" xfId="0" applyFont="1" applyFill="1" applyBorder="1"/>
    <xf numFmtId="0" fontId="7" fillId="4" borderId="0" xfId="0" applyFont="1" applyFill="1" applyBorder="1" applyAlignment="1"/>
    <xf numFmtId="1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4" fontId="6" fillId="3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/>
    </xf>
    <xf numFmtId="14" fontId="6" fillId="3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0" fontId="6" fillId="3" borderId="0" xfId="0" applyFont="1" applyFill="1" applyBorder="1"/>
    <xf numFmtId="171" fontId="7" fillId="3" borderId="0" xfId="2" applyNumberFormat="1" applyFont="1" applyFill="1" applyBorder="1"/>
    <xf numFmtId="10" fontId="7" fillId="3" borderId="0" xfId="2" applyNumberFormat="1" applyFont="1" applyFill="1" applyBorder="1"/>
    <xf numFmtId="171" fontId="7" fillId="3" borderId="0" xfId="0" applyNumberFormat="1" applyFont="1" applyFill="1" applyBorder="1"/>
    <xf numFmtId="10" fontId="7" fillId="3" borderId="0" xfId="0" applyNumberFormat="1" applyFont="1" applyFill="1" applyBorder="1"/>
    <xf numFmtId="43" fontId="6" fillId="3" borderId="0" xfId="1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8" fontId="10" fillId="3" borderId="1" xfId="0" applyNumberFormat="1" applyFont="1" applyFill="1" applyBorder="1" applyAlignment="1">
      <alignment horizontal="center"/>
    </xf>
    <xf numFmtId="169" fontId="10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11" fillId="3" borderId="19" xfId="0" applyFont="1" applyFill="1" applyBorder="1" applyAlignment="1">
      <alignment horizontal="left"/>
    </xf>
    <xf numFmtId="0" fontId="6" fillId="3" borderId="19" xfId="0" applyFont="1" applyFill="1" applyBorder="1" applyAlignment="1"/>
    <xf numFmtId="0" fontId="6" fillId="3" borderId="20" xfId="0" applyFont="1" applyFill="1" applyBorder="1" applyAlignment="1"/>
    <xf numFmtId="0" fontId="6" fillId="3" borderId="21" xfId="0" applyFont="1" applyFill="1" applyBorder="1" applyAlignment="1"/>
    <xf numFmtId="0" fontId="11" fillId="3" borderId="0" xfId="0" applyFont="1" applyFill="1" applyAlignment="1">
      <alignment horizontal="left"/>
    </xf>
    <xf numFmtId="167" fontId="6" fillId="3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8" fontId="6" fillId="3" borderId="2" xfId="0" applyNumberFormat="1" applyFont="1" applyFill="1" applyBorder="1" applyAlignment="1">
      <alignment horizontal="right"/>
    </xf>
    <xf numFmtId="14" fontId="6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7" fontId="6" fillId="3" borderId="0" xfId="0" applyNumberFormat="1" applyFont="1" applyFill="1" applyAlignment="1"/>
    <xf numFmtId="168" fontId="6" fillId="3" borderId="0" xfId="0" applyNumberFormat="1" applyFont="1" applyFill="1" applyAlignment="1"/>
    <xf numFmtId="169" fontId="6" fillId="3" borderId="0" xfId="0" applyNumberFormat="1" applyFont="1" applyFill="1" applyAlignment="1"/>
    <xf numFmtId="167" fontId="10" fillId="3" borderId="25" xfId="0" applyNumberFormat="1" applyFont="1" applyFill="1" applyBorder="1" applyAlignment="1">
      <alignment horizontal="right"/>
    </xf>
    <xf numFmtId="167" fontId="10" fillId="3" borderId="26" xfId="0" applyNumberFormat="1" applyFont="1" applyFill="1" applyBorder="1" applyAlignment="1">
      <alignment horizontal="right"/>
    </xf>
    <xf numFmtId="167" fontId="10" fillId="3" borderId="20" xfId="0" applyNumberFormat="1" applyFont="1" applyFill="1" applyBorder="1" applyAlignment="1">
      <alignment horizontal="right"/>
    </xf>
    <xf numFmtId="167" fontId="10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/>
    <xf numFmtId="167" fontId="6" fillId="3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4" fontId="10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>
      <alignment horizontal="right"/>
    </xf>
    <xf numFmtId="168" fontId="12" fillId="3" borderId="1" xfId="0" applyNumberFormat="1" applyFont="1" applyFill="1" applyBorder="1" applyAlignment="1">
      <alignment horizontal="right"/>
    </xf>
    <xf numFmtId="169" fontId="12" fillId="3" borderId="1" xfId="0" applyNumberFormat="1" applyFont="1" applyFill="1" applyBorder="1" applyAlignment="1">
      <alignment horizontal="right"/>
    </xf>
    <xf numFmtId="168" fontId="12" fillId="3" borderId="2" xfId="0" applyNumberFormat="1" applyFont="1" applyFill="1" applyBorder="1" applyAlignment="1">
      <alignment horizontal="right"/>
    </xf>
    <xf numFmtId="169" fontId="12" fillId="3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4" fontId="13" fillId="0" borderId="0" xfId="0" applyNumberFormat="1" applyFont="1" applyAlignment="1"/>
    <xf numFmtId="8" fontId="13" fillId="0" borderId="0" xfId="0" applyNumberFormat="1" applyFont="1" applyAlignment="1"/>
    <xf numFmtId="10" fontId="13" fillId="0" borderId="0" xfId="0" applyNumberFormat="1" applyFont="1" applyAlignment="1"/>
    <xf numFmtId="8" fontId="15" fillId="0" borderId="0" xfId="0" applyNumberFormat="1" applyFont="1" applyAlignment="1"/>
    <xf numFmtId="9" fontId="13" fillId="0" borderId="0" xfId="2" applyFont="1" applyAlignment="1"/>
    <xf numFmtId="10" fontId="9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/>
    <xf numFmtId="10" fontId="13" fillId="0" borderId="0" xfId="2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Divergence Between</a:t>
            </a:r>
            <a:r>
              <a:rPr lang="en-US" sz="2400" baseline="0"/>
              <a:t> S&amp;P 500 and TSF Portfolio </a:t>
            </a:r>
            <a:endParaRPr lang="en-US" sz="2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Difference</c:v>
          </c:tx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BENCHMARKS!$J$2:$J$28</c:f>
              <c:numCache>
                <c:formatCode>0.00%</c:formatCode>
                <c:ptCount val="27"/>
                <c:pt idx="0">
                  <c:v>0</c:v>
                </c:pt>
                <c:pt idx="1">
                  <c:v>1.5049391478887841E-2</c:v>
                </c:pt>
                <c:pt idx="2">
                  <c:v>1.5514063510742693E-2</c:v>
                </c:pt>
                <c:pt idx="3">
                  <c:v>8.6888158816713634E-3</c:v>
                </c:pt>
                <c:pt idx="4">
                  <c:v>4.2148416625897855E-3</c:v>
                </c:pt>
                <c:pt idx="5">
                  <c:v>1.3739974968902002E-2</c:v>
                </c:pt>
                <c:pt idx="6">
                  <c:v>1.0183780203135928E-2</c:v>
                </c:pt>
                <c:pt idx="7">
                  <c:v>-8.0564701058734034E-3</c:v>
                </c:pt>
                <c:pt idx="8">
                  <c:v>-2.5989795052577369E-2</c:v>
                </c:pt>
                <c:pt idx="9">
                  <c:v>-3.8809313428436187E-2</c:v>
                </c:pt>
                <c:pt idx="10">
                  <c:v>-3.1054937857419196E-2</c:v>
                </c:pt>
                <c:pt idx="11">
                  <c:v>-5.4414056946675338E-2</c:v>
                </c:pt>
                <c:pt idx="12">
                  <c:v>-5.7771838104359041E-2</c:v>
                </c:pt>
                <c:pt idx="13">
                  <c:v>-7.1454896358169595E-2</c:v>
                </c:pt>
                <c:pt idx="14">
                  <c:v>-6.3946613195430491E-2</c:v>
                </c:pt>
                <c:pt idx="15">
                  <c:v>-8.9820276138978805E-2</c:v>
                </c:pt>
                <c:pt idx="16">
                  <c:v>-9.2725681641380397E-2</c:v>
                </c:pt>
                <c:pt idx="17">
                  <c:v>-0.10257739200382399</c:v>
                </c:pt>
                <c:pt idx="18">
                  <c:v>-0.12059256791894324</c:v>
                </c:pt>
                <c:pt idx="19">
                  <c:v>-0.13144210824805302</c:v>
                </c:pt>
                <c:pt idx="20">
                  <c:v>-0.1375625748720628</c:v>
                </c:pt>
                <c:pt idx="21">
                  <c:v>-0.14971906377250899</c:v>
                </c:pt>
                <c:pt idx="22">
                  <c:v>-0.14912175872449618</c:v>
                </c:pt>
                <c:pt idx="23">
                  <c:v>-0.15373801044589563</c:v>
                </c:pt>
                <c:pt idx="24">
                  <c:v>-0.16213980077276857</c:v>
                </c:pt>
                <c:pt idx="25">
                  <c:v>-0.17428760651919428</c:v>
                </c:pt>
                <c:pt idx="26">
                  <c:v>-0.18831070144332673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B04-85D9-CE002F60CB91}"/>
            </c:ext>
          </c:extLst>
        </c:ser>
        <c:ser>
          <c:idx val="0"/>
          <c:order val="0"/>
          <c:tx>
            <c:v>TSF Portfolio</c:v>
          </c:tx>
          <c:dLbls>
            <c:dLbl>
              <c:idx val="26"/>
              <c:layout>
                <c:manualLayout>
                  <c:x val="-1.0751476570539643E-16"/>
                  <c:y val="-3.4379358626711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BENCHMARKS!$H$2:$H$28</c:f>
              <c:numCache>
                <c:formatCode>0.00%</c:formatCode>
                <c:ptCount val="27"/>
                <c:pt idx="0">
                  <c:v>0</c:v>
                </c:pt>
                <c:pt idx="1">
                  <c:v>2.0258786154541575E-2</c:v>
                </c:pt>
                <c:pt idx="2">
                  <c:v>0.10199419518250386</c:v>
                </c:pt>
                <c:pt idx="3">
                  <c:v>0.10732768517654834</c:v>
                </c:pt>
                <c:pt idx="4">
                  <c:v>7.2187775800583998E-2</c:v>
                </c:pt>
                <c:pt idx="5">
                  <c:v>2.7528934396234384E-2</c:v>
                </c:pt>
                <c:pt idx="6">
                  <c:v>1.9787458652335221E-2</c:v>
                </c:pt>
                <c:pt idx="7">
                  <c:v>6.8172074450910003E-2</c:v>
                </c:pt>
                <c:pt idx="8">
                  <c:v>6.468084266720231E-2</c:v>
                </c:pt>
                <c:pt idx="9">
                  <c:v>5.6866941241470181E-2</c:v>
                </c:pt>
                <c:pt idx="10">
                  <c:v>6.5614080090695914E-2</c:v>
                </c:pt>
                <c:pt idx="11">
                  <c:v>8.1307133324244552E-2</c:v>
                </c:pt>
                <c:pt idx="12">
                  <c:v>7.6564708646953639E-2</c:v>
                </c:pt>
                <c:pt idx="13">
                  <c:v>6.1481331663880256E-2</c:v>
                </c:pt>
                <c:pt idx="14">
                  <c:v>4.6981620469694896E-2</c:v>
                </c:pt>
                <c:pt idx="15">
                  <c:v>5.9783924817209178E-2</c:v>
                </c:pt>
                <c:pt idx="16">
                  <c:v>7.7078639491414691E-2</c:v>
                </c:pt>
                <c:pt idx="17">
                  <c:v>8.8148108949751336E-2</c:v>
                </c:pt>
                <c:pt idx="18">
                  <c:v>0.1144258504524025</c:v>
                </c:pt>
                <c:pt idx="19">
                  <c:v>0.10309560369384418</c:v>
                </c:pt>
                <c:pt idx="20">
                  <c:v>0.10819858718347963</c:v>
                </c:pt>
                <c:pt idx="21">
                  <c:v>0.11046329116648845</c:v>
                </c:pt>
                <c:pt idx="22">
                  <c:v>0.11712690235134571</c:v>
                </c:pt>
                <c:pt idx="23">
                  <c:v>0.13701100332216365</c:v>
                </c:pt>
                <c:pt idx="24">
                  <c:v>0.12931459742980755</c:v>
                </c:pt>
                <c:pt idx="25">
                  <c:v>0.14209560010619438</c:v>
                </c:pt>
                <c:pt idx="26">
                  <c:v>0.1540776780012485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B04-85D9-CE002F60CB91}"/>
            </c:ext>
          </c:extLst>
        </c:ser>
        <c:ser>
          <c:idx val="1"/>
          <c:order val="1"/>
          <c:tx>
            <c:v>S&amp;P 500</c:v>
          </c:tx>
          <c:dLbls>
            <c:dLbl>
              <c:idx val="26"/>
              <c:layout>
                <c:manualLayout>
                  <c:x val="-1.0751476570539643E-16"/>
                  <c:y val="-3.8423989053382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BENCHMARKS!$I$2:$I$28</c:f>
              <c:numCache>
                <c:formatCode>0.00%</c:formatCode>
                <c:ptCount val="27"/>
                <c:pt idx="0">
                  <c:v>0</c:v>
                </c:pt>
                <c:pt idx="1">
                  <c:v>5.2093946756537335E-3</c:v>
                </c:pt>
                <c:pt idx="2">
                  <c:v>8.6480131671761162E-2</c:v>
                </c:pt>
                <c:pt idx="3">
                  <c:v>9.8638869294876974E-2</c:v>
                </c:pt>
                <c:pt idx="4">
                  <c:v>6.7972934137994212E-2</c:v>
                </c:pt>
                <c:pt idx="5">
                  <c:v>1.3788959427332381E-2</c:v>
                </c:pt>
                <c:pt idx="6">
                  <c:v>9.6036784491992933E-3</c:v>
                </c:pt>
                <c:pt idx="7">
                  <c:v>7.6228544556783406E-2</c:v>
                </c:pt>
                <c:pt idx="8">
                  <c:v>9.0670637719779679E-2</c:v>
                </c:pt>
                <c:pt idx="9">
                  <c:v>9.5676254669906369E-2</c:v>
                </c:pt>
                <c:pt idx="10">
                  <c:v>9.666901794811511E-2</c:v>
                </c:pt>
                <c:pt idx="11">
                  <c:v>0.13572119027091989</c:v>
                </c:pt>
                <c:pt idx="12">
                  <c:v>0.13433654675131268</c:v>
                </c:pt>
                <c:pt idx="13">
                  <c:v>0.13293622802204985</c:v>
                </c:pt>
                <c:pt idx="14">
                  <c:v>0.11092823366512539</c:v>
                </c:pt>
                <c:pt idx="15">
                  <c:v>0.14960420095618798</c:v>
                </c:pt>
                <c:pt idx="16">
                  <c:v>0.16980432113279509</c:v>
                </c:pt>
                <c:pt idx="17">
                  <c:v>0.19072550095357532</c:v>
                </c:pt>
                <c:pt idx="18">
                  <c:v>0.23501841837134574</c:v>
                </c:pt>
                <c:pt idx="19">
                  <c:v>0.23453771194189721</c:v>
                </c:pt>
                <c:pt idx="20">
                  <c:v>0.24576116205554244</c:v>
                </c:pt>
                <c:pt idx="21">
                  <c:v>0.26018235493899744</c:v>
                </c:pt>
                <c:pt idx="22">
                  <c:v>0.26624866107584189</c:v>
                </c:pt>
                <c:pt idx="23">
                  <c:v>0.29074901376805928</c:v>
                </c:pt>
                <c:pt idx="24">
                  <c:v>0.29145439820257613</c:v>
                </c:pt>
                <c:pt idx="25">
                  <c:v>0.31638320662538866</c:v>
                </c:pt>
                <c:pt idx="26">
                  <c:v>0.34238837944457523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B04-85D9-CE002F60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9968"/>
        <c:axId val="104741504"/>
      </c:lineChart>
      <c:dateAx>
        <c:axId val="104739968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4741504"/>
        <c:crosses val="autoZero"/>
        <c:auto val="1"/>
        <c:lblOffset val="100"/>
        <c:baseTimeUnit val="days"/>
      </c:dateAx>
      <c:valAx>
        <c:axId val="104741504"/>
        <c:scaling>
          <c:orientation val="minMax"/>
          <c:max val="0.4"/>
          <c:min val="-0.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4739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Divergence Between</a:t>
            </a:r>
            <a:r>
              <a:rPr lang="en-US" sz="2400" baseline="0"/>
              <a:t> S&amp;P 500 and TSF Portfolio </a:t>
            </a:r>
            <a:endParaRPr lang="en-US" sz="2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Difference</c:v>
          </c:tx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BENCHMARKS!$J$2:$J$28</c:f>
              <c:numCache>
                <c:formatCode>0.00%</c:formatCode>
                <c:ptCount val="27"/>
                <c:pt idx="0">
                  <c:v>0</c:v>
                </c:pt>
                <c:pt idx="1">
                  <c:v>1.5049391478887841E-2</c:v>
                </c:pt>
                <c:pt idx="2">
                  <c:v>1.5514063510742693E-2</c:v>
                </c:pt>
                <c:pt idx="3">
                  <c:v>8.6888158816713634E-3</c:v>
                </c:pt>
                <c:pt idx="4">
                  <c:v>4.2148416625897855E-3</c:v>
                </c:pt>
                <c:pt idx="5">
                  <c:v>1.3739974968902002E-2</c:v>
                </c:pt>
                <c:pt idx="6">
                  <c:v>1.0183780203135928E-2</c:v>
                </c:pt>
                <c:pt idx="7">
                  <c:v>-8.0564701058734034E-3</c:v>
                </c:pt>
                <c:pt idx="8">
                  <c:v>-2.5989795052577369E-2</c:v>
                </c:pt>
                <c:pt idx="9">
                  <c:v>-3.8809313428436187E-2</c:v>
                </c:pt>
                <c:pt idx="10">
                  <c:v>-3.1054937857419196E-2</c:v>
                </c:pt>
                <c:pt idx="11">
                  <c:v>-5.4414056946675338E-2</c:v>
                </c:pt>
                <c:pt idx="12">
                  <c:v>-5.7771838104359041E-2</c:v>
                </c:pt>
                <c:pt idx="13">
                  <c:v>-7.1454896358169595E-2</c:v>
                </c:pt>
                <c:pt idx="14">
                  <c:v>-6.3946613195430491E-2</c:v>
                </c:pt>
                <c:pt idx="15">
                  <c:v>-8.9820276138978805E-2</c:v>
                </c:pt>
                <c:pt idx="16">
                  <c:v>-9.2725681641380397E-2</c:v>
                </c:pt>
                <c:pt idx="17">
                  <c:v>-0.10257739200382399</c:v>
                </c:pt>
                <c:pt idx="18">
                  <c:v>-0.12059256791894324</c:v>
                </c:pt>
                <c:pt idx="19">
                  <c:v>-0.13144210824805302</c:v>
                </c:pt>
                <c:pt idx="20">
                  <c:v>-0.1375625748720628</c:v>
                </c:pt>
                <c:pt idx="21">
                  <c:v>-0.14971906377250899</c:v>
                </c:pt>
                <c:pt idx="22">
                  <c:v>-0.14912175872449618</c:v>
                </c:pt>
                <c:pt idx="23">
                  <c:v>-0.15373801044589563</c:v>
                </c:pt>
                <c:pt idx="24">
                  <c:v>-0.16213980077276857</c:v>
                </c:pt>
                <c:pt idx="25">
                  <c:v>-0.17428760651919428</c:v>
                </c:pt>
                <c:pt idx="26">
                  <c:v>-0.18831070144332673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6-4EB8-B144-46F6CA477F1B}"/>
            </c:ext>
          </c:extLst>
        </c:ser>
        <c:ser>
          <c:idx val="0"/>
          <c:order val="0"/>
          <c:tx>
            <c:v>TSF Portfolio</c:v>
          </c:tx>
          <c:dLbls>
            <c:dLbl>
              <c:idx val="26"/>
              <c:layout>
                <c:manualLayout>
                  <c:x val="-1.0751476570539643E-16"/>
                  <c:y val="-3.4379358626711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96-4EB8-B144-46F6CA477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BENCHMARKS!$H$2:$H$28</c:f>
              <c:numCache>
                <c:formatCode>0.00%</c:formatCode>
                <c:ptCount val="27"/>
                <c:pt idx="0">
                  <c:v>0</c:v>
                </c:pt>
                <c:pt idx="1">
                  <c:v>2.0258786154541575E-2</c:v>
                </c:pt>
                <c:pt idx="2">
                  <c:v>0.10199419518250386</c:v>
                </c:pt>
                <c:pt idx="3">
                  <c:v>0.10732768517654834</c:v>
                </c:pt>
                <c:pt idx="4">
                  <c:v>7.2187775800583998E-2</c:v>
                </c:pt>
                <c:pt idx="5">
                  <c:v>2.7528934396234384E-2</c:v>
                </c:pt>
                <c:pt idx="6">
                  <c:v>1.9787458652335221E-2</c:v>
                </c:pt>
                <c:pt idx="7">
                  <c:v>6.8172074450910003E-2</c:v>
                </c:pt>
                <c:pt idx="8">
                  <c:v>6.468084266720231E-2</c:v>
                </c:pt>
                <c:pt idx="9">
                  <c:v>5.6866941241470181E-2</c:v>
                </c:pt>
                <c:pt idx="10">
                  <c:v>6.5614080090695914E-2</c:v>
                </c:pt>
                <c:pt idx="11">
                  <c:v>8.1307133324244552E-2</c:v>
                </c:pt>
                <c:pt idx="12">
                  <c:v>7.6564708646953639E-2</c:v>
                </c:pt>
                <c:pt idx="13">
                  <c:v>6.1481331663880256E-2</c:v>
                </c:pt>
                <c:pt idx="14">
                  <c:v>4.6981620469694896E-2</c:v>
                </c:pt>
                <c:pt idx="15">
                  <c:v>5.9783924817209178E-2</c:v>
                </c:pt>
                <c:pt idx="16">
                  <c:v>7.7078639491414691E-2</c:v>
                </c:pt>
                <c:pt idx="17">
                  <c:v>8.8148108949751336E-2</c:v>
                </c:pt>
                <c:pt idx="18">
                  <c:v>0.1144258504524025</c:v>
                </c:pt>
                <c:pt idx="19">
                  <c:v>0.10309560369384418</c:v>
                </c:pt>
                <c:pt idx="20">
                  <c:v>0.10819858718347963</c:v>
                </c:pt>
                <c:pt idx="21">
                  <c:v>0.11046329116648845</c:v>
                </c:pt>
                <c:pt idx="22">
                  <c:v>0.11712690235134571</c:v>
                </c:pt>
                <c:pt idx="23">
                  <c:v>0.13701100332216365</c:v>
                </c:pt>
                <c:pt idx="24">
                  <c:v>0.12931459742980755</c:v>
                </c:pt>
                <c:pt idx="25">
                  <c:v>0.14209560010619438</c:v>
                </c:pt>
                <c:pt idx="26">
                  <c:v>0.1540776780012485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6-4EB8-B144-46F6CA477F1B}"/>
            </c:ext>
          </c:extLst>
        </c:ser>
        <c:ser>
          <c:idx val="1"/>
          <c:order val="1"/>
          <c:tx>
            <c:v>S&amp;P 500</c:v>
          </c:tx>
          <c:dLbls>
            <c:dLbl>
              <c:idx val="26"/>
              <c:layout>
                <c:manualLayout>
                  <c:x val="-1.0751476570539643E-16"/>
                  <c:y val="-3.8423989053382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96-4EB8-B144-46F6CA477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BENCHMARKS!$I$2:$I$28</c:f>
              <c:numCache>
                <c:formatCode>0.00%</c:formatCode>
                <c:ptCount val="27"/>
                <c:pt idx="0">
                  <c:v>0</c:v>
                </c:pt>
                <c:pt idx="1">
                  <c:v>5.2093946756537335E-3</c:v>
                </c:pt>
                <c:pt idx="2">
                  <c:v>8.6480131671761162E-2</c:v>
                </c:pt>
                <c:pt idx="3">
                  <c:v>9.8638869294876974E-2</c:v>
                </c:pt>
                <c:pt idx="4">
                  <c:v>6.7972934137994212E-2</c:v>
                </c:pt>
                <c:pt idx="5">
                  <c:v>1.3788959427332381E-2</c:v>
                </c:pt>
                <c:pt idx="6">
                  <c:v>9.6036784491992933E-3</c:v>
                </c:pt>
                <c:pt idx="7">
                  <c:v>7.6228544556783406E-2</c:v>
                </c:pt>
                <c:pt idx="8">
                  <c:v>9.0670637719779679E-2</c:v>
                </c:pt>
                <c:pt idx="9">
                  <c:v>9.5676254669906369E-2</c:v>
                </c:pt>
                <c:pt idx="10">
                  <c:v>9.666901794811511E-2</c:v>
                </c:pt>
                <c:pt idx="11">
                  <c:v>0.13572119027091989</c:v>
                </c:pt>
                <c:pt idx="12">
                  <c:v>0.13433654675131268</c:v>
                </c:pt>
                <c:pt idx="13">
                  <c:v>0.13293622802204985</c:v>
                </c:pt>
                <c:pt idx="14">
                  <c:v>0.11092823366512539</c:v>
                </c:pt>
                <c:pt idx="15">
                  <c:v>0.14960420095618798</c:v>
                </c:pt>
                <c:pt idx="16">
                  <c:v>0.16980432113279509</c:v>
                </c:pt>
                <c:pt idx="17">
                  <c:v>0.19072550095357532</c:v>
                </c:pt>
                <c:pt idx="18">
                  <c:v>0.23501841837134574</c:v>
                </c:pt>
                <c:pt idx="19">
                  <c:v>0.23453771194189721</c:v>
                </c:pt>
                <c:pt idx="20">
                  <c:v>0.24576116205554244</c:v>
                </c:pt>
                <c:pt idx="21">
                  <c:v>0.26018235493899744</c:v>
                </c:pt>
                <c:pt idx="22">
                  <c:v>0.26624866107584189</c:v>
                </c:pt>
                <c:pt idx="23">
                  <c:v>0.29074901376805928</c:v>
                </c:pt>
                <c:pt idx="24">
                  <c:v>0.29145439820257613</c:v>
                </c:pt>
                <c:pt idx="25">
                  <c:v>0.31638320662538866</c:v>
                </c:pt>
                <c:pt idx="26">
                  <c:v>0.34238837944457523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6-4EB8-B144-46F6CA47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9968"/>
        <c:axId val="104741504"/>
      </c:lineChart>
      <c:dateAx>
        <c:axId val="104739968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4741504"/>
        <c:crosses val="autoZero"/>
        <c:auto val="1"/>
        <c:lblOffset val="100"/>
        <c:baseTimeUnit val="days"/>
      </c:dateAx>
      <c:valAx>
        <c:axId val="104741504"/>
        <c:scaling>
          <c:orientation val="minMax"/>
          <c:max val="0.4"/>
          <c:min val="-0.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4739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269980" y="59436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AB0C0-F8DF-45BA-9CA9-68B01E3A71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11</xdr:col>
      <xdr:colOff>0</xdr:colOff>
      <xdr:row>6</xdr:row>
      <xdr:rowOff>0</xdr:rowOff>
    </xdr:from>
    <xdr:to>
      <xdr:col>19</xdr:col>
      <xdr:colOff>741867</xdr:colOff>
      <xdr:row>39</xdr:row>
      <xdr:rowOff>83034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D1E56-12C9-492A-9BC7-BC2F642B8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9380" y="1188720"/>
          <a:ext cx="8666667" cy="62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284480</xdr:colOff>
      <xdr:row>1</xdr:row>
      <xdr:rowOff>134620</xdr:rowOff>
    </xdr:from>
    <xdr:to>
      <xdr:col>23</xdr:col>
      <xdr:colOff>35747</xdr:colOff>
      <xdr:row>34</xdr:row>
      <xdr:rowOff>27154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78FD31-4A72-40E6-B39C-E61E85974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0580" y="337820"/>
          <a:ext cx="8666667" cy="636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6C50-7F6E-4842-B285-9B4E167F9290}">
  <sheetPr>
    <pageSetUpPr fitToPage="1"/>
  </sheetPr>
  <dimension ref="A1:M39"/>
  <sheetViews>
    <sheetView tabSelected="1" workbookViewId="0">
      <pane ySplit="1" topLeftCell="A2" activePane="bottomLeft" state="frozen"/>
      <selection pane="bottomLeft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1" width="8.88671875" style="291"/>
    <col min="12" max="12" width="11.21875" style="291" bestFit="1" customWidth="1"/>
    <col min="13" max="13" width="8.88671875" style="291"/>
    <col min="14" max="14" width="13.33203125" style="291" bestFit="1" customWidth="1"/>
    <col min="15" max="16384" width="8.88671875" style="291"/>
  </cols>
  <sheetData>
    <row r="1" spans="1:13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300" t="s">
        <v>28</v>
      </c>
      <c r="L1" s="300" t="s">
        <v>162</v>
      </c>
      <c r="M1" s="291" t="s">
        <v>29</v>
      </c>
    </row>
    <row r="2" spans="1:13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301">
        <f>K2*J2</f>
        <v>6.3074999999999997E-3</v>
      </c>
      <c r="M2" s="291">
        <v>22</v>
      </c>
    </row>
    <row r="3" spans="1:13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301">
        <f t="shared" ref="L3:L25" si="0">K3*J3</f>
        <v>-3.71645E-3</v>
      </c>
      <c r="M3" s="291">
        <v>24</v>
      </c>
    </row>
    <row r="4" spans="1:13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301">
        <f t="shared" si="0"/>
        <v>-2.9429999999999999E-3</v>
      </c>
      <c r="M4" s="291">
        <v>7</v>
      </c>
    </row>
    <row r="5" spans="1:13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301">
        <f t="shared" si="0"/>
        <v>1.104012E-2</v>
      </c>
      <c r="M5" s="291">
        <v>17</v>
      </c>
    </row>
    <row r="6" spans="1:13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301">
        <f t="shared" si="0"/>
        <v>1.7223840000000001E-2</v>
      </c>
      <c r="M6" s="291">
        <v>22</v>
      </c>
    </row>
    <row r="7" spans="1:13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301">
        <f t="shared" si="0"/>
        <v>1.3587479999999999E-2</v>
      </c>
      <c r="M7" s="291">
        <v>22</v>
      </c>
    </row>
    <row r="8" spans="1:13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301">
        <f t="shared" si="0"/>
        <v>1.9309279999999998E-2</v>
      </c>
      <c r="M8" s="291">
        <v>23</v>
      </c>
    </row>
    <row r="9" spans="1:13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301">
        <f t="shared" si="0"/>
        <v>2.2140000000000003E-3</v>
      </c>
      <c r="M9" s="291">
        <v>11</v>
      </c>
    </row>
    <row r="10" spans="1:13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301">
        <f t="shared" si="0"/>
        <v>1.3575199999999999E-2</v>
      </c>
      <c r="M10" s="291">
        <v>22</v>
      </c>
    </row>
    <row r="11" spans="1:13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301">
        <f t="shared" si="0"/>
        <v>-2.9274000000000001E-3</v>
      </c>
      <c r="M11" s="291">
        <v>22</v>
      </c>
    </row>
    <row r="12" spans="1:13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301">
        <f t="shared" si="0"/>
        <v>-2.9942499999999999E-3</v>
      </c>
      <c r="M12" s="291">
        <v>22</v>
      </c>
    </row>
    <row r="13" spans="1:13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301">
        <f t="shared" si="0"/>
        <v>5.6619000000000001E-3</v>
      </c>
      <c r="M13" s="291">
        <v>7</v>
      </c>
    </row>
    <row r="14" spans="1:13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301">
        <f t="shared" si="0"/>
        <v>1.4679500000000002E-2</v>
      </c>
      <c r="M14" s="291">
        <v>21</v>
      </c>
    </row>
    <row r="15" spans="1:13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301">
        <f t="shared" si="0"/>
        <v>1.4166200000000002E-2</v>
      </c>
      <c r="M15" s="291">
        <v>21</v>
      </c>
    </row>
    <row r="16" spans="1:13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301">
        <f t="shared" si="0"/>
        <v>5.8692E-4</v>
      </c>
      <c r="M16" s="291">
        <v>23</v>
      </c>
    </row>
    <row r="17" spans="1:13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301">
        <f t="shared" si="0"/>
        <v>-4.5920000000000005E-4</v>
      </c>
      <c r="M17" s="291">
        <v>12</v>
      </c>
    </row>
    <row r="18" spans="1:13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301">
        <f t="shared" si="0"/>
        <v>1.0511700000000001E-2</v>
      </c>
      <c r="M18" s="291">
        <v>21</v>
      </c>
    </row>
    <row r="19" spans="1:13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301">
        <f t="shared" si="0"/>
        <v>3.6797499999999999E-3</v>
      </c>
      <c r="M19" s="291">
        <v>20</v>
      </c>
    </row>
    <row r="20" spans="1:13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301">
        <f t="shared" si="0"/>
        <v>-5.6587999999999994E-4</v>
      </c>
      <c r="M20" s="291">
        <v>7</v>
      </c>
    </row>
    <row r="21" spans="1:13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301">
        <f t="shared" si="0"/>
        <v>8.0432799999999999E-3</v>
      </c>
      <c r="M21" s="291">
        <v>22</v>
      </c>
    </row>
    <row r="22" spans="1:13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301">
        <f t="shared" si="0"/>
        <v>1.6048E-3</v>
      </c>
      <c r="M22" s="291">
        <v>22</v>
      </c>
    </row>
    <row r="23" spans="1:13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301">
        <f t="shared" si="0"/>
        <v>2.3735100000000001E-3</v>
      </c>
      <c r="M23" s="291">
        <v>7</v>
      </c>
    </row>
    <row r="24" spans="1:13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301">
        <f t="shared" si="0"/>
        <v>-8.7912000000000005E-4</v>
      </c>
      <c r="M24" s="291">
        <v>7</v>
      </c>
    </row>
    <row r="25" spans="1:13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301">
        <f t="shared" si="0"/>
        <v>-1.7417399999999999E-3</v>
      </c>
      <c r="M25" s="291">
        <v>19</v>
      </c>
    </row>
    <row r="27" spans="1:13">
      <c r="A27" s="291" t="s">
        <v>142</v>
      </c>
      <c r="G27" s="294">
        <v>11939.38</v>
      </c>
      <c r="H27" s="295">
        <v>0.23200000000000001</v>
      </c>
      <c r="K27" s="298">
        <f>SUM(K2:K25)</f>
        <v>0.7681</v>
      </c>
      <c r="L27" s="299"/>
    </row>
    <row r="28" spans="1:13">
      <c r="A28" s="291" t="s">
        <v>145</v>
      </c>
      <c r="G28" s="294">
        <v>51468.91</v>
      </c>
      <c r="H28" s="295">
        <v>1</v>
      </c>
      <c r="K28" s="299">
        <f>K27+H27</f>
        <v>1.0001</v>
      </c>
      <c r="L28" s="298">
        <f>SUM(L2:L25)</f>
        <v>0.12833793999999996</v>
      </c>
    </row>
    <row r="31" spans="1:13">
      <c r="G31" s="296"/>
      <c r="J31" s="297"/>
    </row>
    <row r="32" spans="1:13">
      <c r="B32" s="295"/>
      <c r="E32" s="295"/>
    </row>
    <row r="33" spans="2:6">
      <c r="B33" s="295"/>
      <c r="E33" s="295"/>
    </row>
    <row r="34" spans="2:6">
      <c r="B34" s="295"/>
      <c r="E34" s="295"/>
    </row>
    <row r="35" spans="2:6">
      <c r="B35" s="295"/>
      <c r="E35" s="295"/>
    </row>
    <row r="36" spans="2:6">
      <c r="B36" s="295"/>
      <c r="E36" s="295"/>
    </row>
    <row r="37" spans="2:6">
      <c r="B37" s="295"/>
      <c r="E37" s="295"/>
    </row>
    <row r="38" spans="2:6">
      <c r="E38" s="295"/>
    </row>
    <row r="39" spans="2:6">
      <c r="E39" s="295"/>
      <c r="F39" s="295"/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88" orientation="landscape" r:id="rId1"/>
  <headerFooter>
    <oddHeader>&amp;F</oddHeader>
    <oddFooter>&amp;L&amp;B Confidential&amp;B&amp;C&amp;D&amp;RPage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D822-315B-481A-8B88-6586449ACCA9}">
  <dimension ref="A1:N39"/>
  <sheetViews>
    <sheetView workbookViewId="0">
      <pane ySplit="1" topLeftCell="A2" activePane="bottomLeft" state="frozen"/>
      <selection pane="bottomLeft" activeCell="I32" sqref="I32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5">
        <f>SUM(K3:K25)</f>
        <v>0.69310000000000005</v>
      </c>
    </row>
    <row r="27" spans="1:14">
      <c r="A27" s="291" t="s">
        <v>142</v>
      </c>
      <c r="G27" s="294">
        <v>11939.38</v>
      </c>
      <c r="J27" s="295">
        <v>0.23200000000000001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SUMPRODUCT(J2:J25,K2:K25)*1/SUM(K2:K25)</f>
        <v>0.16708493685717998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autoFilter ref="A1:N28" xr:uid="{B3919A6F-7D02-474D-8122-FC0E4992CE89}"/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2A3A-C366-42F1-B045-7DE465290616}">
  <dimension ref="A1:N25"/>
  <sheetViews>
    <sheetView workbookViewId="0">
      <pane ySplit="1" topLeftCell="A2" activePane="bottomLeft" state="frozen"/>
      <selection pane="bottomLeft" activeCell="M3" sqref="M3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42</v>
      </c>
      <c r="B2" s="291" t="s">
        <v>44</v>
      </c>
      <c r="C2" s="292" t="s">
        <v>43</v>
      </c>
      <c r="D2" s="291">
        <v>33</v>
      </c>
      <c r="E2" s="293">
        <v>42349</v>
      </c>
      <c r="F2" s="294">
        <v>48.21</v>
      </c>
      <c r="G2" s="294">
        <v>67.430000000000007</v>
      </c>
      <c r="H2" s="294">
        <v>2225.19</v>
      </c>
      <c r="I2" s="294">
        <v>634.26</v>
      </c>
      <c r="J2" s="295">
        <v>0.3987</v>
      </c>
      <c r="K2" s="295">
        <v>4.3200000000000002E-2</v>
      </c>
      <c r="L2" s="291">
        <v>22</v>
      </c>
      <c r="M2" s="291">
        <v>8.3000000000000007</v>
      </c>
      <c r="N2" s="291" t="e">
        <v>#N/A</v>
      </c>
    </row>
    <row r="3" spans="1:14">
      <c r="A3" s="291" t="s">
        <v>69</v>
      </c>
      <c r="B3" s="291" t="s">
        <v>70</v>
      </c>
      <c r="C3" s="292" t="s">
        <v>71</v>
      </c>
      <c r="D3" s="291">
        <v>14</v>
      </c>
      <c r="E3" s="293">
        <v>42373</v>
      </c>
      <c r="F3" s="294">
        <v>98.67</v>
      </c>
      <c r="G3" s="294">
        <v>137.4</v>
      </c>
      <c r="H3" s="294">
        <v>1923.6</v>
      </c>
      <c r="I3" s="294">
        <v>542.22</v>
      </c>
      <c r="J3" s="295">
        <v>0.39250000000000002</v>
      </c>
      <c r="K3" s="295">
        <v>3.7400000000000003E-2</v>
      </c>
      <c r="L3" s="291">
        <v>21</v>
      </c>
      <c r="M3" s="291">
        <v>11.77</v>
      </c>
      <c r="N3" s="291" t="e">
        <v>#N/A</v>
      </c>
    </row>
    <row r="4" spans="1:14">
      <c r="A4" s="291" t="s">
        <v>76</v>
      </c>
      <c r="B4" s="291" t="s">
        <v>70</v>
      </c>
      <c r="C4" s="292" t="s">
        <v>79</v>
      </c>
      <c r="D4" s="291">
        <v>32</v>
      </c>
      <c r="E4" s="293">
        <v>42373</v>
      </c>
      <c r="F4" s="294">
        <v>42.54</v>
      </c>
      <c r="G4" s="294">
        <v>58.96</v>
      </c>
      <c r="H4" s="294">
        <v>1886.72</v>
      </c>
      <c r="I4" s="294">
        <v>525.44000000000005</v>
      </c>
      <c r="J4" s="295">
        <v>0.38600000000000001</v>
      </c>
      <c r="K4" s="295">
        <v>3.6700000000000003E-2</v>
      </c>
      <c r="L4" s="291">
        <v>21</v>
      </c>
      <c r="N4" s="291" t="e">
        <v>#N/A</v>
      </c>
    </row>
    <row r="5" spans="1:14">
      <c r="A5" s="291" t="s">
        <v>119</v>
      </c>
      <c r="B5" s="291" t="s">
        <v>105</v>
      </c>
      <c r="C5" s="292" t="s">
        <v>122</v>
      </c>
      <c r="D5" s="291">
        <v>7</v>
      </c>
      <c r="E5" s="293">
        <v>42361</v>
      </c>
      <c r="F5" s="294">
        <v>112.88</v>
      </c>
      <c r="G5" s="294">
        <v>155.71</v>
      </c>
      <c r="H5" s="294">
        <v>1089.97</v>
      </c>
      <c r="I5" s="294">
        <v>299.81</v>
      </c>
      <c r="J5" s="295">
        <v>0.37940000000000002</v>
      </c>
      <c r="K5" s="295">
        <v>2.12E-2</v>
      </c>
      <c r="L5" s="291">
        <v>22</v>
      </c>
      <c r="M5" s="291">
        <v>9.56</v>
      </c>
      <c r="N5" s="291" t="e">
        <v>#N/A</v>
      </c>
    </row>
    <row r="6" spans="1:14">
      <c r="A6" s="291" t="s">
        <v>45</v>
      </c>
      <c r="B6" s="291" t="s">
        <v>44</v>
      </c>
      <c r="C6" s="292" t="s">
        <v>46</v>
      </c>
      <c r="D6" s="291">
        <v>23</v>
      </c>
      <c r="E6" s="293">
        <v>42349</v>
      </c>
      <c r="F6" s="294">
        <v>69.709999999999994</v>
      </c>
      <c r="G6" s="294">
        <v>92.59</v>
      </c>
      <c r="H6" s="294">
        <v>2129.5700000000002</v>
      </c>
      <c r="I6" s="294">
        <v>526.24</v>
      </c>
      <c r="J6" s="295">
        <v>0.32819999999999999</v>
      </c>
      <c r="K6" s="295">
        <v>4.1399999999999999E-2</v>
      </c>
      <c r="L6" s="291">
        <v>22</v>
      </c>
      <c r="M6" s="291">
        <v>60.84</v>
      </c>
      <c r="N6" s="291" t="e">
        <v>#N/A</v>
      </c>
    </row>
    <row r="7" spans="1:14">
      <c r="A7" s="291" t="s">
        <v>51</v>
      </c>
      <c r="B7" s="291" t="s">
        <v>52</v>
      </c>
      <c r="C7" s="292" t="s">
        <v>53</v>
      </c>
      <c r="D7" s="291">
        <v>44</v>
      </c>
      <c r="E7" s="293">
        <v>42349</v>
      </c>
      <c r="F7" s="294">
        <v>69.77</v>
      </c>
      <c r="G7" s="294">
        <v>83.11</v>
      </c>
      <c r="H7" s="294">
        <v>3656.84</v>
      </c>
      <c r="I7" s="294">
        <v>587.05999999999995</v>
      </c>
      <c r="J7" s="295">
        <v>0.19120000000000001</v>
      </c>
      <c r="K7" s="295">
        <v>7.0999999999999994E-2</v>
      </c>
      <c r="L7" s="291">
        <v>22</v>
      </c>
      <c r="M7" s="291">
        <v>6.43</v>
      </c>
      <c r="N7" s="291" t="e">
        <v>#N/A</v>
      </c>
    </row>
    <row r="8" spans="1:14">
      <c r="A8" s="291" t="s">
        <v>98</v>
      </c>
      <c r="B8" s="291" t="s">
        <v>97</v>
      </c>
      <c r="C8" s="292" t="s">
        <v>99</v>
      </c>
      <c r="D8" s="291">
        <v>52</v>
      </c>
      <c r="E8" s="293">
        <v>42373</v>
      </c>
      <c r="F8" s="294">
        <v>46.19</v>
      </c>
      <c r="G8" s="294">
        <v>54.94</v>
      </c>
      <c r="H8" s="294">
        <v>2856.88</v>
      </c>
      <c r="I8" s="294">
        <v>454.88</v>
      </c>
      <c r="J8" s="295">
        <v>0.18940000000000001</v>
      </c>
      <c r="K8" s="295">
        <v>5.5500000000000001E-2</v>
      </c>
      <c r="L8" s="291">
        <v>21</v>
      </c>
      <c r="M8" s="291">
        <v>17.399999999999999</v>
      </c>
      <c r="N8" s="291" t="e">
        <v>#N/A</v>
      </c>
    </row>
    <row r="9" spans="1:14">
      <c r="A9" s="291" t="s">
        <v>40</v>
      </c>
      <c r="B9" s="291" t="s">
        <v>34</v>
      </c>
      <c r="C9" s="292" t="s">
        <v>41</v>
      </c>
      <c r="D9" s="291">
        <v>24</v>
      </c>
      <c r="E9" s="293">
        <v>42499</v>
      </c>
      <c r="F9" s="294">
        <v>124.23</v>
      </c>
      <c r="G9" s="294">
        <v>144.58000000000001</v>
      </c>
      <c r="H9" s="294">
        <v>3469.92</v>
      </c>
      <c r="I9" s="294">
        <v>488.4</v>
      </c>
      <c r="J9" s="295">
        <v>0.1638</v>
      </c>
      <c r="K9" s="295">
        <v>6.7400000000000002E-2</v>
      </c>
      <c r="L9" s="291">
        <v>17</v>
      </c>
      <c r="M9" s="291">
        <v>7.95</v>
      </c>
      <c r="N9" s="291" t="e">
        <v>#N/A</v>
      </c>
    </row>
    <row r="10" spans="1:14">
      <c r="A10" s="291" t="s">
        <v>130</v>
      </c>
      <c r="B10" s="291" t="s">
        <v>105</v>
      </c>
      <c r="C10" s="292" t="s">
        <v>131</v>
      </c>
      <c r="D10" s="291">
        <v>30</v>
      </c>
      <c r="E10" s="293">
        <v>42361</v>
      </c>
      <c r="F10" s="294">
        <v>24.93</v>
      </c>
      <c r="G10" s="294">
        <v>27.43</v>
      </c>
      <c r="H10" s="294">
        <v>822.9</v>
      </c>
      <c r="I10" s="294">
        <v>75</v>
      </c>
      <c r="J10" s="295">
        <v>0.1003</v>
      </c>
      <c r="K10" s="295">
        <v>1.6E-2</v>
      </c>
      <c r="L10" s="291">
        <v>22</v>
      </c>
      <c r="M10" s="291">
        <v>6.84</v>
      </c>
      <c r="N10" s="291" t="e">
        <v>#N/A</v>
      </c>
    </row>
    <row r="11" spans="1:14">
      <c r="A11" s="291" t="s">
        <v>20</v>
      </c>
      <c r="B11" s="291" t="s">
        <v>34</v>
      </c>
      <c r="C11" s="292" t="s">
        <v>31</v>
      </c>
      <c r="D11" s="291">
        <v>28</v>
      </c>
      <c r="E11" s="293">
        <v>42349</v>
      </c>
      <c r="F11" s="294">
        <v>127.18</v>
      </c>
      <c r="G11" s="294">
        <v>137.87</v>
      </c>
      <c r="H11" s="294">
        <v>3860.36</v>
      </c>
      <c r="I11" s="294">
        <v>299.32</v>
      </c>
      <c r="J11" s="295">
        <v>8.4099999999999994E-2</v>
      </c>
      <c r="K11" s="295">
        <v>7.4999999999999997E-2</v>
      </c>
      <c r="L11" s="291">
        <v>22</v>
      </c>
      <c r="M11" s="291">
        <v>9.35</v>
      </c>
      <c r="N11" s="291" t="e">
        <v>#N/A</v>
      </c>
    </row>
    <row r="12" spans="1:14">
      <c r="K12" s="295">
        <f>SUM(K2:K11)</f>
        <v>0.46480000000000005</v>
      </c>
    </row>
    <row r="13" spans="1:14">
      <c r="A13" s="291" t="s">
        <v>142</v>
      </c>
      <c r="G13" s="294">
        <v>11939.38</v>
      </c>
      <c r="J13" s="295">
        <v>0.23200000000000001</v>
      </c>
      <c r="L13" s="291" t="s">
        <v>144</v>
      </c>
      <c r="M13" s="291">
        <f>AVERAGE(M2:M11)</f>
        <v>15.382222222222222</v>
      </c>
    </row>
    <row r="14" spans="1:14">
      <c r="A14" s="291" t="s">
        <v>145</v>
      </c>
      <c r="G14" s="294">
        <v>51468.91</v>
      </c>
      <c r="J14" s="295">
        <v>1</v>
      </c>
      <c r="L14" s="291" t="s">
        <v>146</v>
      </c>
      <c r="M14" s="291" t="e">
        <v>#N/A</v>
      </c>
    </row>
    <row r="17" spans="1:10">
      <c r="A17" s="291" t="s">
        <v>147</v>
      </c>
      <c r="B17" s="291" t="s">
        <v>148</v>
      </c>
      <c r="C17" s="291" t="s">
        <v>18</v>
      </c>
      <c r="D17" s="291" t="s">
        <v>17</v>
      </c>
      <c r="E17" s="291" t="s">
        <v>28</v>
      </c>
      <c r="G17" s="296"/>
      <c r="J17" s="297">
        <f>SUMPRODUCT(J2:J11,K2:K11)*1/SUM(K2:K11)</f>
        <v>0.23825219449225471</v>
      </c>
    </row>
    <row r="18" spans="1:10">
      <c r="A18" s="291" t="s">
        <v>149</v>
      </c>
      <c r="B18" s="295">
        <v>5.8000000000000003E-2</v>
      </c>
      <c r="C18" s="291" t="e">
        <v>#N/A</v>
      </c>
      <c r="D18" s="291">
        <v>12.0831</v>
      </c>
      <c r="E18" s="295">
        <v>0.18429999999999999</v>
      </c>
    </row>
    <row r="19" spans="1:10">
      <c r="A19" s="291" t="s">
        <v>150</v>
      </c>
      <c r="B19" s="295">
        <v>0.3327</v>
      </c>
      <c r="C19" s="291" t="e">
        <v>#N/A</v>
      </c>
      <c r="D19" s="291">
        <v>33.64</v>
      </c>
      <c r="E19" s="295">
        <v>0.1573</v>
      </c>
    </row>
    <row r="20" spans="1:10">
      <c r="A20" s="291" t="s">
        <v>151</v>
      </c>
      <c r="B20" s="295">
        <v>0.1074</v>
      </c>
      <c r="C20" s="291" t="e">
        <v>#N/A</v>
      </c>
      <c r="D20" s="291">
        <v>10.09</v>
      </c>
      <c r="E20" s="295">
        <v>0.1239</v>
      </c>
    </row>
    <row r="21" spans="1:10">
      <c r="A21" s="291" t="s">
        <v>152</v>
      </c>
      <c r="B21" s="295">
        <v>0.38929999999999998</v>
      </c>
      <c r="C21" s="291" t="e">
        <v>#N/A</v>
      </c>
      <c r="D21" s="291" t="e">
        <v>#N/A</v>
      </c>
      <c r="E21" s="295">
        <v>7.3999999999999996E-2</v>
      </c>
    </row>
    <row r="22" spans="1:10">
      <c r="A22" s="291" t="s">
        <v>153</v>
      </c>
      <c r="B22" s="295">
        <v>9.9699999999999997E-2</v>
      </c>
      <c r="C22" s="291" t="e">
        <v>#N/A</v>
      </c>
      <c r="D22" s="291" t="e">
        <v>#N/A</v>
      </c>
      <c r="E22" s="295">
        <v>0.13800000000000001</v>
      </c>
    </row>
    <row r="23" spans="1:10">
      <c r="A23" s="291" t="s">
        <v>154</v>
      </c>
      <c r="B23" s="295">
        <v>0.1037</v>
      </c>
      <c r="C23" s="291" t="e">
        <v>#N/A</v>
      </c>
      <c r="D23" s="291">
        <v>13.68</v>
      </c>
      <c r="E23" s="295">
        <v>9.0499999999999997E-2</v>
      </c>
    </row>
    <row r="24" spans="1:10">
      <c r="A24" s="291" t="s">
        <v>142</v>
      </c>
      <c r="B24" s="291" t="s">
        <v>35</v>
      </c>
      <c r="C24" s="291">
        <v>0</v>
      </c>
      <c r="D24" s="291" t="s">
        <v>35</v>
      </c>
      <c r="E24" s="295">
        <v>0.23200000000000001</v>
      </c>
    </row>
    <row r="25" spans="1:10">
      <c r="E25" s="295">
        <v>1</v>
      </c>
      <c r="F25" s="295" t="s">
        <v>155</v>
      </c>
    </row>
  </sheetData>
  <autoFilter ref="A1:N11" xr:uid="{67AD23C9-A183-4203-B791-89664180B877}">
    <sortState ref="A2:N11">
      <sortCondition descending="1" ref="J1:J11"/>
    </sortState>
  </autoFilter>
  <conditionalFormatting sqref="J2:J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4A65-3F3B-4081-B653-B2D35E07400A}">
  <dimension ref="A1:N16"/>
  <sheetViews>
    <sheetView workbookViewId="0">
      <selection activeCell="E5" sqref="E5"/>
    </sheetView>
  </sheetViews>
  <sheetFormatPr defaultRowHeight="13.2"/>
  <cols>
    <col min="1" max="1" width="24.33203125" bestFit="1" customWidth="1"/>
    <col min="2" max="2" width="17" bestFit="1" customWidth="1"/>
    <col min="3" max="3" width="7.5546875" bestFit="1" customWidth="1"/>
    <col min="4" max="4" width="9.77734375" bestFit="1" customWidth="1"/>
    <col min="5" max="5" width="10.109375" bestFit="1" customWidth="1"/>
    <col min="6" max="6" width="8.21875" bestFit="1" customWidth="1"/>
    <col min="7" max="7" width="12.109375" bestFit="1" customWidth="1"/>
    <col min="8" max="8" width="11.109375" bestFit="1" customWidth="1"/>
    <col min="9" max="9" width="12.21875" bestFit="1" customWidth="1"/>
    <col min="10" max="10" width="12.88671875" bestFit="1" customWidth="1"/>
    <col min="11" max="11" width="8.21875" bestFit="1" customWidth="1"/>
    <col min="12" max="12" width="13.88671875" bestFit="1" customWidth="1"/>
    <col min="13" max="13" width="13.33203125" bestFit="1" customWidth="1"/>
    <col min="14" max="14" width="5.6640625" bestFit="1" customWidth="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36</v>
      </c>
      <c r="B2" s="291" t="s">
        <v>34</v>
      </c>
      <c r="C2" s="292" t="s">
        <v>37</v>
      </c>
      <c r="D2" s="291">
        <v>23</v>
      </c>
      <c r="E2" s="293">
        <v>42290</v>
      </c>
      <c r="F2" s="294">
        <v>63.26</v>
      </c>
      <c r="G2" s="294">
        <v>53.42</v>
      </c>
      <c r="H2" s="294">
        <v>1228.6600000000001</v>
      </c>
      <c r="I2" s="294">
        <v>-226.32</v>
      </c>
      <c r="J2" s="295">
        <v>-0.1555</v>
      </c>
      <c r="K2" s="295">
        <v>2.3900000000000001E-2</v>
      </c>
      <c r="L2" s="291">
        <v>24</v>
      </c>
      <c r="M2" s="291">
        <v>22.82</v>
      </c>
      <c r="N2" s="291">
        <v>0.62</v>
      </c>
    </row>
    <row r="3" spans="1:14">
      <c r="A3" s="291" t="s">
        <v>38</v>
      </c>
      <c r="B3" s="291" t="s">
        <v>34</v>
      </c>
      <c r="C3" s="292" t="s">
        <v>39</v>
      </c>
      <c r="D3" s="291">
        <v>12</v>
      </c>
      <c r="E3" s="293">
        <v>42815</v>
      </c>
      <c r="F3" s="294">
        <v>92.31</v>
      </c>
      <c r="G3" s="294">
        <v>77.22</v>
      </c>
      <c r="H3" s="294">
        <v>926.64</v>
      </c>
      <c r="I3" s="294">
        <v>-181.08</v>
      </c>
      <c r="J3" s="295">
        <v>-0.16350000000000001</v>
      </c>
      <c r="K3" s="295">
        <v>1.7999999999999999E-2</v>
      </c>
      <c r="L3" s="291">
        <v>7</v>
      </c>
      <c r="M3" s="291">
        <v>24.71</v>
      </c>
      <c r="N3" s="291" t="e">
        <v>#N/A</v>
      </c>
    </row>
    <row r="4" spans="1:14">
      <c r="A4" s="291" t="s">
        <v>47</v>
      </c>
      <c r="B4" s="291" t="s">
        <v>44</v>
      </c>
      <c r="C4" s="292" t="s">
        <v>48</v>
      </c>
      <c r="D4" s="291">
        <v>25</v>
      </c>
      <c r="E4" s="293">
        <v>42338</v>
      </c>
      <c r="F4" s="294">
        <v>79.34</v>
      </c>
      <c r="G4" s="294">
        <v>108.41</v>
      </c>
      <c r="H4" s="294">
        <v>2710.25</v>
      </c>
      <c r="I4" s="294">
        <v>726.75</v>
      </c>
      <c r="J4" s="295">
        <v>0.3664</v>
      </c>
      <c r="K4" s="295">
        <v>5.2699999999999997E-2</v>
      </c>
      <c r="L4" s="291">
        <v>23</v>
      </c>
      <c r="M4" s="291">
        <v>40.32</v>
      </c>
      <c r="N4" s="291">
        <v>0.95</v>
      </c>
    </row>
    <row r="5" spans="1:14">
      <c r="A5" s="291" t="s">
        <v>49</v>
      </c>
      <c r="B5" s="291" t="s">
        <v>44</v>
      </c>
      <c r="C5" s="292" t="s">
        <v>50</v>
      </c>
      <c r="D5" s="291">
        <v>36</v>
      </c>
      <c r="E5" s="293">
        <v>42692</v>
      </c>
      <c r="F5" s="294">
        <v>25.75</v>
      </c>
      <c r="G5" s="294">
        <v>28.6</v>
      </c>
      <c r="H5" s="294">
        <v>1029.5999999999999</v>
      </c>
      <c r="I5" s="294">
        <v>102.6</v>
      </c>
      <c r="J5" s="295">
        <v>0.11070000000000001</v>
      </c>
      <c r="K5" s="295">
        <v>0.02</v>
      </c>
      <c r="L5" s="291">
        <v>11</v>
      </c>
      <c r="M5" s="291">
        <v>14.59</v>
      </c>
      <c r="N5" s="291">
        <v>1.37</v>
      </c>
    </row>
    <row r="6" spans="1:14">
      <c r="A6" s="291" t="s">
        <v>54</v>
      </c>
      <c r="B6" s="291" t="s">
        <v>52</v>
      </c>
      <c r="C6" s="292" t="s">
        <v>55</v>
      </c>
      <c r="D6" s="291">
        <v>9</v>
      </c>
      <c r="E6" s="293">
        <v>42349</v>
      </c>
      <c r="F6" s="294">
        <v>101.28</v>
      </c>
      <c r="G6" s="294">
        <v>80.099999999999994</v>
      </c>
      <c r="H6" s="294">
        <v>720.9</v>
      </c>
      <c r="I6" s="294">
        <v>-190.62</v>
      </c>
      <c r="J6" s="295">
        <v>-0.20910000000000001</v>
      </c>
      <c r="K6" s="295">
        <v>1.4E-2</v>
      </c>
      <c r="L6" s="291">
        <v>22</v>
      </c>
      <c r="M6" s="291">
        <v>8.69</v>
      </c>
      <c r="N6" s="291">
        <v>1.1399999999999999</v>
      </c>
    </row>
    <row r="7" spans="1:14">
      <c r="A7" s="291" t="s">
        <v>59</v>
      </c>
      <c r="B7" s="291" t="s">
        <v>52</v>
      </c>
      <c r="C7" s="292" t="s">
        <v>60</v>
      </c>
      <c r="D7" s="291">
        <v>5</v>
      </c>
      <c r="E7" s="293">
        <v>42349</v>
      </c>
      <c r="F7" s="294">
        <v>188.72</v>
      </c>
      <c r="G7" s="294">
        <v>149.75</v>
      </c>
      <c r="H7" s="294">
        <v>748.75</v>
      </c>
      <c r="I7" s="294">
        <v>-194.85</v>
      </c>
      <c r="J7" s="295">
        <v>-0.20649999999999999</v>
      </c>
      <c r="K7" s="295">
        <v>1.4500000000000001E-2</v>
      </c>
      <c r="L7" s="291">
        <v>22</v>
      </c>
      <c r="M7" s="291">
        <v>6.67</v>
      </c>
      <c r="N7" s="291">
        <v>1.17</v>
      </c>
    </row>
    <row r="8" spans="1:14">
      <c r="A8" s="291" t="s">
        <v>67</v>
      </c>
      <c r="B8" s="291" t="s">
        <v>52</v>
      </c>
      <c r="C8" s="292" t="s">
        <v>68</v>
      </c>
      <c r="D8" s="291">
        <v>6</v>
      </c>
      <c r="E8" s="293">
        <v>42815</v>
      </c>
      <c r="F8" s="294">
        <v>168.82</v>
      </c>
      <c r="G8" s="294">
        <v>208.15</v>
      </c>
      <c r="H8" s="294">
        <v>1248.9000000000001</v>
      </c>
      <c r="I8" s="294">
        <v>235.98</v>
      </c>
      <c r="J8" s="295">
        <v>0.23300000000000001</v>
      </c>
      <c r="K8" s="295">
        <v>2.4299999999999999E-2</v>
      </c>
      <c r="L8" s="291">
        <v>7</v>
      </c>
      <c r="M8" s="291">
        <v>23.66</v>
      </c>
      <c r="N8" s="291">
        <v>0.63</v>
      </c>
    </row>
    <row r="9" spans="1:14">
      <c r="A9" s="291" t="s">
        <v>91</v>
      </c>
      <c r="B9" s="291" t="s">
        <v>97</v>
      </c>
      <c r="C9" s="292" t="s">
        <v>94</v>
      </c>
      <c r="D9" s="291">
        <v>15</v>
      </c>
      <c r="E9" s="293">
        <v>42324</v>
      </c>
      <c r="F9" s="294">
        <v>89.86</v>
      </c>
      <c r="G9" s="294">
        <v>91.83</v>
      </c>
      <c r="H9" s="294">
        <v>1377.45</v>
      </c>
      <c r="I9" s="294">
        <v>29.55</v>
      </c>
      <c r="J9" s="295">
        <v>2.1899999999999999E-2</v>
      </c>
      <c r="K9" s="295">
        <v>2.6800000000000001E-2</v>
      </c>
      <c r="L9" s="291">
        <v>23</v>
      </c>
      <c r="M9" s="291">
        <v>27.46</v>
      </c>
      <c r="N9" s="291">
        <v>1.18</v>
      </c>
    </row>
    <row r="10" spans="1:14">
      <c r="A10" s="291" t="s">
        <v>101</v>
      </c>
      <c r="B10" s="291" t="s">
        <v>97</v>
      </c>
      <c r="C10" s="292" t="s">
        <v>102</v>
      </c>
      <c r="D10" s="291">
        <v>20</v>
      </c>
      <c r="E10" s="293">
        <v>42671</v>
      </c>
      <c r="F10" s="294">
        <v>43.53</v>
      </c>
      <c r="G10" s="294">
        <v>42.31</v>
      </c>
      <c r="H10" s="294">
        <v>846.2</v>
      </c>
      <c r="I10" s="294">
        <v>-24.4</v>
      </c>
      <c r="J10" s="295">
        <v>-2.8000000000000001E-2</v>
      </c>
      <c r="K10" s="295">
        <v>1.6400000000000001E-2</v>
      </c>
      <c r="L10" s="291">
        <v>12</v>
      </c>
      <c r="M10" s="291">
        <v>14.94</v>
      </c>
      <c r="N10" s="291">
        <v>0.75</v>
      </c>
    </row>
    <row r="11" spans="1:14">
      <c r="A11" s="291" t="s">
        <v>106</v>
      </c>
      <c r="B11" s="291" t="s">
        <v>97</v>
      </c>
      <c r="C11" s="292" t="s">
        <v>108</v>
      </c>
      <c r="D11" s="291">
        <v>12</v>
      </c>
      <c r="E11" s="293">
        <v>42424</v>
      </c>
      <c r="F11" s="294">
        <v>74.599999999999994</v>
      </c>
      <c r="G11" s="294">
        <v>87.99</v>
      </c>
      <c r="H11" s="294">
        <v>1055.8800000000001</v>
      </c>
      <c r="I11" s="294">
        <v>160.68</v>
      </c>
      <c r="J11" s="295">
        <v>0.17949999999999999</v>
      </c>
      <c r="K11" s="295">
        <v>2.0500000000000001E-2</v>
      </c>
      <c r="L11" s="291">
        <v>20</v>
      </c>
      <c r="M11" s="291">
        <v>22.17</v>
      </c>
      <c r="N11" s="291">
        <v>0.24</v>
      </c>
    </row>
    <row r="12" spans="1:14">
      <c r="A12" s="291" t="s">
        <v>110</v>
      </c>
      <c r="B12" s="291" t="s">
        <v>97</v>
      </c>
      <c r="C12" s="292" t="s">
        <v>112</v>
      </c>
      <c r="D12" s="291">
        <v>60</v>
      </c>
      <c r="E12" s="293">
        <v>42825</v>
      </c>
      <c r="F12" s="294">
        <v>16.62</v>
      </c>
      <c r="G12" s="294">
        <v>16.12</v>
      </c>
      <c r="H12" s="294">
        <v>967.2</v>
      </c>
      <c r="I12" s="294">
        <v>-30</v>
      </c>
      <c r="J12" s="295">
        <v>-3.0099999999999998E-2</v>
      </c>
      <c r="K12" s="295">
        <v>1.8800000000000001E-2</v>
      </c>
      <c r="L12" s="291">
        <v>7</v>
      </c>
      <c r="M12" s="291"/>
      <c r="N12" s="291">
        <v>1.4</v>
      </c>
    </row>
    <row r="13" spans="1:14">
      <c r="A13" s="291" t="s">
        <v>132</v>
      </c>
      <c r="B13" s="291" t="s">
        <v>105</v>
      </c>
      <c r="C13" s="292" t="s">
        <v>133</v>
      </c>
      <c r="D13" s="291">
        <v>23</v>
      </c>
      <c r="E13" s="293">
        <v>42825</v>
      </c>
      <c r="F13" s="294">
        <v>36.25</v>
      </c>
      <c r="G13" s="294">
        <v>40.950000000000003</v>
      </c>
      <c r="H13" s="294">
        <v>941.85</v>
      </c>
      <c r="I13" s="294">
        <v>108.15</v>
      </c>
      <c r="J13" s="295">
        <v>0.12970000000000001</v>
      </c>
      <c r="K13" s="295">
        <v>1.83E-2</v>
      </c>
      <c r="L13" s="291">
        <v>7</v>
      </c>
      <c r="M13" s="291">
        <v>15.69</v>
      </c>
      <c r="N13" s="291">
        <v>1.07</v>
      </c>
    </row>
    <row r="14" spans="1:14">
      <c r="A14" s="291" t="s">
        <v>134</v>
      </c>
      <c r="B14" s="291" t="s">
        <v>105</v>
      </c>
      <c r="C14" s="292" t="s">
        <v>135</v>
      </c>
      <c r="D14" s="291">
        <v>14</v>
      </c>
      <c r="E14" s="293">
        <v>42825</v>
      </c>
      <c r="F14" s="294">
        <v>57.68</v>
      </c>
      <c r="G14" s="294">
        <v>54.25</v>
      </c>
      <c r="H14" s="294">
        <v>759.5</v>
      </c>
      <c r="I14" s="294">
        <v>-47.99</v>
      </c>
      <c r="J14" s="295">
        <v>-5.9400000000000001E-2</v>
      </c>
      <c r="K14" s="295">
        <v>1.4800000000000001E-2</v>
      </c>
      <c r="L14" s="291">
        <v>7</v>
      </c>
      <c r="M14" s="291">
        <v>20.77</v>
      </c>
      <c r="N14" s="291">
        <v>1.28</v>
      </c>
    </row>
    <row r="15" spans="1:14">
      <c r="A15" s="291" t="s">
        <v>136</v>
      </c>
      <c r="B15" s="291" t="s">
        <v>105</v>
      </c>
      <c r="C15" s="292" t="s">
        <v>137</v>
      </c>
      <c r="D15" s="291">
        <v>30</v>
      </c>
      <c r="E15" s="293">
        <v>42436</v>
      </c>
      <c r="F15" s="294">
        <v>38.130000000000003</v>
      </c>
      <c r="G15" s="294">
        <v>34.86</v>
      </c>
      <c r="H15" s="294">
        <v>1045.8</v>
      </c>
      <c r="I15" s="294">
        <v>-98.1</v>
      </c>
      <c r="J15" s="295">
        <v>-8.5800000000000001E-2</v>
      </c>
      <c r="K15" s="295">
        <v>2.0299999999999999E-2</v>
      </c>
      <c r="L15" s="291">
        <v>19</v>
      </c>
      <c r="M15" s="291">
        <v>16.38</v>
      </c>
      <c r="N15" s="291">
        <v>0.49</v>
      </c>
    </row>
    <row r="16" spans="1:14">
      <c r="K16" s="228">
        <f>SUM(K2:K15)</f>
        <v>0.30329999999999996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pane ySplit="1" topLeftCell="A2" activePane="bottomLeft" state="frozen"/>
      <selection pane="bottomLeft" activeCell="L27" sqref="L27:M28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29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8">
        <f>SUM(K2:K25)</f>
        <v>0.7681</v>
      </c>
    </row>
    <row r="27" spans="1:14">
      <c r="A27" s="291" t="s">
        <v>142</v>
      </c>
      <c r="G27" s="294">
        <v>11939.38</v>
      </c>
      <c r="J27" s="295">
        <v>0.23200000000000001</v>
      </c>
      <c r="K27" s="299">
        <f>K26+J27</f>
        <v>1.0001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</f>
        <v>0.12833793999999996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pane ySplit="1" topLeftCell="A2" activePane="bottomLeft" state="frozen"/>
      <selection pane="bottomLeft" activeCell="F18" sqref="F18"/>
    </sheetView>
  </sheetViews>
  <sheetFormatPr defaultColWidth="14.44140625" defaultRowHeight="15.75" customHeight="1"/>
  <cols>
    <col min="1" max="1" width="38.109375" style="105" customWidth="1"/>
    <col min="2" max="2" width="13.33203125" style="105" customWidth="1"/>
    <col min="3" max="3" width="16.6640625" style="105" customWidth="1"/>
    <col min="4" max="4" width="8.6640625" style="105" customWidth="1"/>
    <col min="5" max="5" width="11.44140625" style="105" customWidth="1"/>
    <col min="6" max="6" width="10.109375" style="105" customWidth="1"/>
    <col min="7" max="7" width="11.33203125" style="105" customWidth="1"/>
    <col min="8" max="8" width="14.44140625" style="105" customWidth="1"/>
    <col min="9" max="13" width="14.44140625" style="105"/>
    <col min="14" max="14" width="13.6640625" style="105" customWidth="1"/>
    <col min="15" max="16384" width="14.44140625" style="105"/>
  </cols>
  <sheetData>
    <row r="1" spans="1:27" ht="27" customHeight="1">
      <c r="A1" s="101" t="s">
        <v>0</v>
      </c>
      <c r="B1" s="102" t="s">
        <v>3</v>
      </c>
      <c r="C1" s="103" t="s">
        <v>5</v>
      </c>
      <c r="D1" s="101" t="s">
        <v>6</v>
      </c>
      <c r="E1" s="102" t="s">
        <v>8</v>
      </c>
      <c r="F1" s="101" t="s">
        <v>21</v>
      </c>
      <c r="G1" s="101" t="s">
        <v>22</v>
      </c>
      <c r="H1" s="101" t="s">
        <v>23</v>
      </c>
      <c r="I1" s="101" t="s">
        <v>24</v>
      </c>
      <c r="J1" s="101" t="s">
        <v>25</v>
      </c>
      <c r="K1" s="101" t="s">
        <v>26</v>
      </c>
      <c r="L1" s="101" t="s">
        <v>27</v>
      </c>
      <c r="M1" s="101" t="s">
        <v>28</v>
      </c>
      <c r="N1" s="101" t="s">
        <v>29</v>
      </c>
      <c r="O1" s="101" t="s">
        <v>30</v>
      </c>
      <c r="P1" s="101" t="s">
        <v>18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3.8">
      <c r="A2" s="106" t="s">
        <v>20</v>
      </c>
      <c r="B2" s="106" t="s">
        <v>33</v>
      </c>
      <c r="C2" s="106" t="s">
        <v>34</v>
      </c>
      <c r="D2" s="106" t="s">
        <v>31</v>
      </c>
      <c r="E2" s="106">
        <v>28</v>
      </c>
      <c r="F2" s="107" t="str">
        <f t="shared" ref="F2:F25" ca="1" si="0">IFERROR(__xludf.DUMMYFUNCTION("GOOGLEFINANCE(D2)"),"$137.87")</f>
        <v>$137.87</v>
      </c>
      <c r="G2" s="108">
        <v>42349</v>
      </c>
      <c r="H2" s="109">
        <v>127.18</v>
      </c>
      <c r="I2" s="107" t="str">
        <f t="shared" ref="I2:I25" ca="1" si="1">F2</f>
        <v>$137.87</v>
      </c>
      <c r="J2" s="107">
        <f t="shared" ref="J2:J25" ca="1" si="2">I2*E2</f>
        <v>3860.36</v>
      </c>
      <c r="K2" s="107">
        <f t="shared" ref="K2:K25" ca="1" si="3">J2-(H2*E2)</f>
        <v>299.32000000000016</v>
      </c>
      <c r="L2" s="110">
        <f t="shared" ref="L2:L25" ca="1" si="4">K2/(H2*E2)</f>
        <v>8.4054096556062316E-2</v>
      </c>
      <c r="M2" s="110">
        <f t="shared" ref="M2:M25" ca="1" si="5">J2/$J$28</f>
        <v>4.2194167539162865E-2</v>
      </c>
      <c r="N2" s="111">
        <f t="shared" ref="N2:N25" ca="1" si="6">(YEAR(NOW())-YEAR(G2))*12+MONTH(NOW())-MONTH(G2)</f>
        <v>22</v>
      </c>
      <c r="O2" s="112" t="str">
        <f t="shared" ref="O2:O25" ca="1" si="7">IFERROR(__xludf.DUMMYFUNCTION("GOOGLEFINANCE(D2,""PE"")"),"9.35")</f>
        <v>9.35</v>
      </c>
      <c r="P2" s="112" t="str">
        <f t="shared" ref="P2:P25" ca="1" si="8">IFERROR(__xludf.DUMMYFUNCTION("GOOGLEFINANCE(D2,""BETA"")"),"#N/A")</f>
        <v>#N/A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3.8">
      <c r="A3" s="106" t="s">
        <v>36</v>
      </c>
      <c r="B3" s="106" t="s">
        <v>33</v>
      </c>
      <c r="C3" s="106" t="s">
        <v>34</v>
      </c>
      <c r="D3" s="106" t="s">
        <v>37</v>
      </c>
      <c r="E3" s="106">
        <v>23</v>
      </c>
      <c r="F3" s="107" t="str">
        <f t="shared" ca="1" si="0"/>
        <v>$137.87</v>
      </c>
      <c r="G3" s="108">
        <v>42290</v>
      </c>
      <c r="H3" s="109">
        <v>63.26</v>
      </c>
      <c r="I3" s="107" t="str">
        <f t="shared" ca="1" si="1"/>
        <v>$137.87</v>
      </c>
      <c r="J3" s="107">
        <f t="shared" ca="1" si="2"/>
        <v>3171.01</v>
      </c>
      <c r="K3" s="107">
        <f t="shared" ca="1" si="3"/>
        <v>1716.0300000000002</v>
      </c>
      <c r="L3" s="110">
        <f t="shared" ca="1" si="4"/>
        <v>1.1794182737907051</v>
      </c>
      <c r="M3" s="110">
        <f t="shared" ca="1" si="5"/>
        <v>3.4659494764312349E-2</v>
      </c>
      <c r="N3" s="111">
        <f t="shared" ca="1" si="6"/>
        <v>24</v>
      </c>
      <c r="O3" s="112" t="str">
        <f t="shared" ca="1" si="7"/>
        <v>9.35</v>
      </c>
      <c r="P3" s="112" t="str">
        <f t="shared" ca="1" si="8"/>
        <v>#N/A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3.8">
      <c r="A4" s="113" t="s">
        <v>38</v>
      </c>
      <c r="B4" s="113" t="s">
        <v>33</v>
      </c>
      <c r="C4" s="113" t="s">
        <v>34</v>
      </c>
      <c r="D4" s="113" t="s">
        <v>39</v>
      </c>
      <c r="E4" s="113">
        <v>12</v>
      </c>
      <c r="F4" s="107" t="str">
        <f t="shared" ca="1" si="0"/>
        <v>$137.87</v>
      </c>
      <c r="G4" s="114">
        <v>42815</v>
      </c>
      <c r="H4" s="115">
        <v>92.31</v>
      </c>
      <c r="I4" s="109" t="str">
        <f t="shared" ca="1" si="1"/>
        <v>$137.87</v>
      </c>
      <c r="J4" s="116">
        <f t="shared" ca="1" si="2"/>
        <v>1654.44</v>
      </c>
      <c r="K4" s="117">
        <f t="shared" ca="1" si="3"/>
        <v>546.72</v>
      </c>
      <c r="L4" s="118">
        <f t="shared" ca="1" si="4"/>
        <v>0.49355432780847147</v>
      </c>
      <c r="M4" s="119">
        <f t="shared" ca="1" si="5"/>
        <v>1.8083214659641227E-2</v>
      </c>
      <c r="N4" s="111">
        <f t="shared" ca="1" si="6"/>
        <v>7</v>
      </c>
      <c r="O4" s="112" t="str">
        <f t="shared" ca="1" si="7"/>
        <v>9.35</v>
      </c>
      <c r="P4" s="120" t="str">
        <f t="shared" ca="1" si="8"/>
        <v>#N/A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3.8">
      <c r="A5" s="113" t="s">
        <v>40</v>
      </c>
      <c r="B5" s="113" t="s">
        <v>33</v>
      </c>
      <c r="C5" s="113" t="s">
        <v>34</v>
      </c>
      <c r="D5" s="113" t="s">
        <v>41</v>
      </c>
      <c r="E5" s="113">
        <v>24</v>
      </c>
      <c r="F5" s="121" t="str">
        <f t="shared" ca="1" si="0"/>
        <v>$137.87</v>
      </c>
      <c r="G5" s="114">
        <v>42499</v>
      </c>
      <c r="H5" s="115">
        <v>124.23</v>
      </c>
      <c r="I5" s="121" t="str">
        <f t="shared" ca="1" si="1"/>
        <v>$137.87</v>
      </c>
      <c r="J5" s="121">
        <f t="shared" ca="1" si="2"/>
        <v>3308.88</v>
      </c>
      <c r="K5" s="121">
        <f t="shared" ca="1" si="3"/>
        <v>327.36000000000013</v>
      </c>
      <c r="L5" s="122">
        <f t="shared" ca="1" si="4"/>
        <v>0.10979634548820739</v>
      </c>
      <c r="M5" s="122">
        <f t="shared" ca="1" si="5"/>
        <v>3.6166429319282455E-2</v>
      </c>
      <c r="N5" s="123">
        <f t="shared" ca="1" si="6"/>
        <v>17</v>
      </c>
      <c r="O5" s="124" t="str">
        <f t="shared" ca="1" si="7"/>
        <v>9.35</v>
      </c>
      <c r="P5" s="124" t="str">
        <f t="shared" ca="1" si="8"/>
        <v>#N/A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3.8">
      <c r="A6" s="125" t="s">
        <v>42</v>
      </c>
      <c r="B6" s="125" t="s">
        <v>33</v>
      </c>
      <c r="C6" s="125" t="s">
        <v>44</v>
      </c>
      <c r="D6" s="125" t="s">
        <v>43</v>
      </c>
      <c r="E6" s="125">
        <v>33</v>
      </c>
      <c r="F6" s="126" t="str">
        <f t="shared" ca="1" si="0"/>
        <v>$137.87</v>
      </c>
      <c r="G6" s="127">
        <v>42349</v>
      </c>
      <c r="H6" s="128">
        <v>48.21</v>
      </c>
      <c r="I6" s="126" t="str">
        <f t="shared" ca="1" si="1"/>
        <v>$137.87</v>
      </c>
      <c r="J6" s="126">
        <f t="shared" ca="1" si="2"/>
        <v>4549.71</v>
      </c>
      <c r="K6" s="126">
        <f t="shared" ca="1" si="3"/>
        <v>2958.7799999999997</v>
      </c>
      <c r="L6" s="129">
        <f t="shared" ca="1" si="4"/>
        <v>1.8597801286040239</v>
      </c>
      <c r="M6" s="129">
        <f t="shared" ca="1" si="5"/>
        <v>4.9728840314013374E-2</v>
      </c>
      <c r="N6" s="130">
        <f t="shared" ca="1" si="6"/>
        <v>22</v>
      </c>
      <c r="O6" s="131" t="str">
        <f t="shared" ca="1" si="7"/>
        <v>9.35</v>
      </c>
      <c r="P6" s="131" t="str">
        <f t="shared" ca="1" si="8"/>
        <v>#N/A</v>
      </c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3.8">
      <c r="A7" s="125" t="s">
        <v>45</v>
      </c>
      <c r="B7" s="125" t="s">
        <v>33</v>
      </c>
      <c r="C7" s="125" t="s">
        <v>44</v>
      </c>
      <c r="D7" s="125" t="s">
        <v>46</v>
      </c>
      <c r="E7" s="125">
        <v>23</v>
      </c>
      <c r="F7" s="126" t="str">
        <f t="shared" ca="1" si="0"/>
        <v>$137.87</v>
      </c>
      <c r="G7" s="127">
        <v>42349</v>
      </c>
      <c r="H7" s="128">
        <v>69.709999999999994</v>
      </c>
      <c r="I7" s="126" t="str">
        <f t="shared" ca="1" si="1"/>
        <v>$137.87</v>
      </c>
      <c r="J7" s="126">
        <f t="shared" ca="1" si="2"/>
        <v>3171.01</v>
      </c>
      <c r="K7" s="126">
        <f t="shared" ca="1" si="3"/>
        <v>1567.6800000000003</v>
      </c>
      <c r="L7" s="129">
        <f t="shared" ca="1" si="4"/>
        <v>0.97776502653851693</v>
      </c>
      <c r="M7" s="129">
        <f t="shared" ca="1" si="5"/>
        <v>3.4659494764312349E-2</v>
      </c>
      <c r="N7" s="130">
        <f t="shared" ca="1" si="6"/>
        <v>22</v>
      </c>
      <c r="O7" s="131" t="str">
        <f t="shared" ca="1" si="7"/>
        <v>9.35</v>
      </c>
      <c r="P7" s="131" t="str">
        <f t="shared" ca="1" si="8"/>
        <v>#N/A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3.8">
      <c r="A8" s="125" t="s">
        <v>47</v>
      </c>
      <c r="B8" s="125" t="s">
        <v>33</v>
      </c>
      <c r="C8" s="125" t="s">
        <v>44</v>
      </c>
      <c r="D8" s="125" t="s">
        <v>48</v>
      </c>
      <c r="E8" s="125">
        <v>25</v>
      </c>
      <c r="F8" s="126" t="str">
        <f t="shared" ca="1" si="0"/>
        <v>$137.87</v>
      </c>
      <c r="G8" s="127">
        <v>42338</v>
      </c>
      <c r="H8" s="128">
        <v>79.3399</v>
      </c>
      <c r="I8" s="126" t="str">
        <f t="shared" ca="1" si="1"/>
        <v>$137.87</v>
      </c>
      <c r="J8" s="126">
        <f t="shared" ca="1" si="2"/>
        <v>3446.75</v>
      </c>
      <c r="K8" s="126">
        <f t="shared" ca="1" si="3"/>
        <v>1463.2525000000001</v>
      </c>
      <c r="L8" s="129">
        <f t="shared" ca="1" si="4"/>
        <v>0.7377133069237547</v>
      </c>
      <c r="M8" s="129">
        <f t="shared" ca="1" si="5"/>
        <v>3.7673363874252554E-2</v>
      </c>
      <c r="N8" s="130">
        <f t="shared" ca="1" si="6"/>
        <v>23</v>
      </c>
      <c r="O8" s="131" t="str">
        <f t="shared" ca="1" si="7"/>
        <v>9.35</v>
      </c>
      <c r="P8" s="131" t="str">
        <f t="shared" ca="1" si="8"/>
        <v>#N/A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3.8">
      <c r="A9" s="132" t="s">
        <v>49</v>
      </c>
      <c r="B9" s="132" t="s">
        <v>33</v>
      </c>
      <c r="C9" s="132" t="s">
        <v>44</v>
      </c>
      <c r="D9" s="132" t="s">
        <v>50</v>
      </c>
      <c r="E9" s="132">
        <v>36</v>
      </c>
      <c r="F9" s="133" t="str">
        <f t="shared" ca="1" si="0"/>
        <v>$137.87</v>
      </c>
      <c r="G9" s="134">
        <v>42692</v>
      </c>
      <c r="H9" s="135">
        <v>25.75</v>
      </c>
      <c r="I9" s="133" t="str">
        <f t="shared" ca="1" si="1"/>
        <v>$137.87</v>
      </c>
      <c r="J9" s="133">
        <f t="shared" ca="1" si="2"/>
        <v>4963.32</v>
      </c>
      <c r="K9" s="133">
        <f t="shared" ca="1" si="3"/>
        <v>4036.3199999999997</v>
      </c>
      <c r="L9" s="136">
        <f t="shared" ca="1" si="4"/>
        <v>4.3541747572815535</v>
      </c>
      <c r="M9" s="129">
        <f t="shared" ca="1" si="5"/>
        <v>5.4249643978923671E-2</v>
      </c>
      <c r="N9" s="130">
        <f t="shared" ca="1" si="6"/>
        <v>11</v>
      </c>
      <c r="O9" s="131" t="str">
        <f t="shared" ca="1" si="7"/>
        <v>9.35</v>
      </c>
      <c r="P9" s="131" t="str">
        <f t="shared" ca="1" si="8"/>
        <v>#N/A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3.8">
      <c r="A10" s="137" t="s">
        <v>51</v>
      </c>
      <c r="B10" s="137" t="s">
        <v>33</v>
      </c>
      <c r="C10" s="137" t="s">
        <v>52</v>
      </c>
      <c r="D10" s="137" t="s">
        <v>53</v>
      </c>
      <c r="E10" s="137">
        <v>44</v>
      </c>
      <c r="F10" s="138" t="str">
        <f t="shared" ca="1" si="0"/>
        <v>$137.87</v>
      </c>
      <c r="G10" s="139">
        <v>42349</v>
      </c>
      <c r="H10" s="140">
        <f>(70.05*26+69.36*18)/44</f>
        <v>69.767727272727271</v>
      </c>
      <c r="I10" s="138" t="str">
        <f t="shared" ca="1" si="1"/>
        <v>$137.87</v>
      </c>
      <c r="J10" s="138">
        <f t="shared" ca="1" si="2"/>
        <v>6066.2800000000007</v>
      </c>
      <c r="K10" s="138">
        <f t="shared" ca="1" si="3"/>
        <v>2996.5000000000009</v>
      </c>
      <c r="L10" s="141">
        <f t="shared" ca="1" si="4"/>
        <v>0.97612858250428403</v>
      </c>
      <c r="M10" s="142">
        <f t="shared" ca="1" si="5"/>
        <v>6.6305120418684499E-2</v>
      </c>
      <c r="N10" s="143">
        <f t="shared" ca="1" si="6"/>
        <v>22</v>
      </c>
      <c r="O10" s="144" t="str">
        <f t="shared" ca="1" si="7"/>
        <v>9.35</v>
      </c>
      <c r="P10" s="144" t="str">
        <f t="shared" ca="1" si="8"/>
        <v>#N/A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3.8">
      <c r="A11" s="145" t="s">
        <v>54</v>
      </c>
      <c r="B11" s="145" t="s">
        <v>33</v>
      </c>
      <c r="C11" s="145" t="s">
        <v>52</v>
      </c>
      <c r="D11" s="145" t="s">
        <v>55</v>
      </c>
      <c r="E11" s="145">
        <v>9</v>
      </c>
      <c r="F11" s="146" t="str">
        <f t="shared" ca="1" si="0"/>
        <v>$137.87</v>
      </c>
      <c r="G11" s="147">
        <v>42349</v>
      </c>
      <c r="H11" s="148">
        <v>101.28</v>
      </c>
      <c r="I11" s="146" t="str">
        <f t="shared" ca="1" si="1"/>
        <v>$137.87</v>
      </c>
      <c r="J11" s="146">
        <f t="shared" ca="1" si="2"/>
        <v>1240.83</v>
      </c>
      <c r="K11" s="146">
        <f t="shared" ca="1" si="3"/>
        <v>329.30999999999995</v>
      </c>
      <c r="L11" s="149">
        <f t="shared" ca="1" si="4"/>
        <v>0.36127567140600308</v>
      </c>
      <c r="M11" s="150">
        <f t="shared" ca="1" si="5"/>
        <v>1.3562410994730918E-2</v>
      </c>
      <c r="N11" s="151">
        <f t="shared" ca="1" si="6"/>
        <v>22</v>
      </c>
      <c r="O11" s="152" t="str">
        <f t="shared" ca="1" si="7"/>
        <v>9.35</v>
      </c>
      <c r="P11" s="152" t="str">
        <f t="shared" ca="1" si="8"/>
        <v>#N/A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3.8">
      <c r="A12" s="153" t="s">
        <v>59</v>
      </c>
      <c r="B12" s="153" t="s">
        <v>33</v>
      </c>
      <c r="C12" s="153" t="s">
        <v>52</v>
      </c>
      <c r="D12" s="153" t="s">
        <v>60</v>
      </c>
      <c r="E12" s="153">
        <v>5</v>
      </c>
      <c r="F12" s="154" t="str">
        <f t="shared" ca="1" si="0"/>
        <v>$137.87</v>
      </c>
      <c r="G12" s="155">
        <v>42349</v>
      </c>
      <c r="H12" s="156">
        <v>188.72</v>
      </c>
      <c r="I12" s="154" t="str">
        <f t="shared" ca="1" si="1"/>
        <v>$137.87</v>
      </c>
      <c r="J12" s="154">
        <f t="shared" ca="1" si="2"/>
        <v>689.35</v>
      </c>
      <c r="K12" s="154">
        <f t="shared" ca="1" si="3"/>
        <v>-254.25</v>
      </c>
      <c r="L12" s="150">
        <f t="shared" ca="1" si="4"/>
        <v>-0.2694467994913099</v>
      </c>
      <c r="M12" s="150">
        <f t="shared" ca="1" si="5"/>
        <v>7.5346727748505111E-3</v>
      </c>
      <c r="N12" s="151">
        <f t="shared" ca="1" si="6"/>
        <v>22</v>
      </c>
      <c r="O12" s="152" t="str">
        <f t="shared" ca="1" si="7"/>
        <v>9.35</v>
      </c>
      <c r="P12" s="152" t="str">
        <f t="shared" ca="1" si="8"/>
        <v>#N/A</v>
      </c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3.8">
      <c r="A13" s="157" t="s">
        <v>67</v>
      </c>
      <c r="B13" s="157" t="s">
        <v>33</v>
      </c>
      <c r="C13" s="157" t="s">
        <v>52</v>
      </c>
      <c r="D13" s="157" t="s">
        <v>68</v>
      </c>
      <c r="E13" s="157">
        <v>6</v>
      </c>
      <c r="F13" s="158" t="str">
        <f t="shared" ca="1" si="0"/>
        <v>$137.87</v>
      </c>
      <c r="G13" s="159">
        <v>42815</v>
      </c>
      <c r="H13" s="160">
        <v>168.82</v>
      </c>
      <c r="I13" s="158" t="str">
        <f t="shared" ca="1" si="1"/>
        <v>$137.87</v>
      </c>
      <c r="J13" s="158">
        <f t="shared" ca="1" si="2"/>
        <v>827.22</v>
      </c>
      <c r="K13" s="158">
        <f t="shared" ca="1" si="3"/>
        <v>-185.69999999999993</v>
      </c>
      <c r="L13" s="161">
        <f t="shared" ca="1" si="4"/>
        <v>-0.18333135884373883</v>
      </c>
      <c r="M13" s="161">
        <f t="shared" ca="1" si="5"/>
        <v>9.0416073298206136E-3</v>
      </c>
      <c r="N13" s="162">
        <f t="shared" ca="1" si="6"/>
        <v>7</v>
      </c>
      <c r="O13" s="163" t="str">
        <f t="shared" ca="1" si="7"/>
        <v>9.35</v>
      </c>
      <c r="P13" s="163" t="str">
        <f t="shared" ca="1" si="8"/>
        <v>#N/A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3.8">
      <c r="A14" s="164" t="s">
        <v>69</v>
      </c>
      <c r="B14" s="164" t="s">
        <v>33</v>
      </c>
      <c r="C14" s="164" t="s">
        <v>70</v>
      </c>
      <c r="D14" s="164" t="s">
        <v>71</v>
      </c>
      <c r="E14" s="164">
        <v>14</v>
      </c>
      <c r="F14" s="165" t="str">
        <f t="shared" ca="1" si="0"/>
        <v>$137.87</v>
      </c>
      <c r="G14" s="166">
        <v>42373</v>
      </c>
      <c r="H14" s="167">
        <v>98.67</v>
      </c>
      <c r="I14" s="165" t="str">
        <f t="shared" ca="1" si="1"/>
        <v>$137.87</v>
      </c>
      <c r="J14" s="165">
        <f t="shared" ca="1" si="2"/>
        <v>1930.18</v>
      </c>
      <c r="K14" s="165">
        <f t="shared" ca="1" si="3"/>
        <v>548.79999999999995</v>
      </c>
      <c r="L14" s="168">
        <f t="shared" ca="1" si="4"/>
        <v>0.39728387554474504</v>
      </c>
      <c r="M14" s="168">
        <f t="shared" ca="1" si="5"/>
        <v>2.1097083769581432E-2</v>
      </c>
      <c r="N14" s="169">
        <f t="shared" ca="1" si="6"/>
        <v>21</v>
      </c>
      <c r="O14" s="170" t="str">
        <f t="shared" ca="1" si="7"/>
        <v>9.35</v>
      </c>
      <c r="P14" s="170" t="str">
        <f t="shared" ca="1" si="8"/>
        <v>#N/A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3.8">
      <c r="A15" s="171" t="s">
        <v>76</v>
      </c>
      <c r="B15" s="171" t="s">
        <v>33</v>
      </c>
      <c r="C15" s="171" t="s">
        <v>70</v>
      </c>
      <c r="D15" s="171" t="s">
        <v>79</v>
      </c>
      <c r="E15" s="171">
        <v>32</v>
      </c>
      <c r="F15" s="172" t="str">
        <f t="shared" ca="1" si="0"/>
        <v>$137.87</v>
      </c>
      <c r="G15" s="173">
        <v>42373</v>
      </c>
      <c r="H15" s="174">
        <v>42.54</v>
      </c>
      <c r="I15" s="172" t="str">
        <f t="shared" ca="1" si="1"/>
        <v>$137.87</v>
      </c>
      <c r="J15" s="172">
        <f t="shared" ca="1" si="2"/>
        <v>4411.84</v>
      </c>
      <c r="K15" s="172">
        <f t="shared" ca="1" si="3"/>
        <v>3050.5600000000004</v>
      </c>
      <c r="L15" s="175">
        <f t="shared" ca="1" si="4"/>
        <v>2.2409496944052658</v>
      </c>
      <c r="M15" s="175">
        <f t="shared" ca="1" si="5"/>
        <v>4.8221905759043268E-2</v>
      </c>
      <c r="N15" s="176">
        <f t="shared" ca="1" si="6"/>
        <v>21</v>
      </c>
      <c r="O15" s="177" t="str">
        <f t="shared" ca="1" si="7"/>
        <v>9.35</v>
      </c>
      <c r="P15" s="178" t="str">
        <f t="shared" ca="1" si="8"/>
        <v>#N/A</v>
      </c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3.8">
      <c r="A16" s="179" t="s">
        <v>91</v>
      </c>
      <c r="B16" s="179" t="s">
        <v>33</v>
      </c>
      <c r="C16" s="179" t="s">
        <v>97</v>
      </c>
      <c r="D16" s="179" t="s">
        <v>94</v>
      </c>
      <c r="E16" s="179">
        <v>15</v>
      </c>
      <c r="F16" s="180" t="str">
        <f t="shared" ca="1" si="0"/>
        <v>$137.87</v>
      </c>
      <c r="G16" s="181">
        <v>42324</v>
      </c>
      <c r="H16" s="182">
        <v>89.86</v>
      </c>
      <c r="I16" s="180" t="str">
        <f t="shared" ca="1" si="1"/>
        <v>$137.87</v>
      </c>
      <c r="J16" s="180">
        <f t="shared" ca="1" si="2"/>
        <v>2068.0500000000002</v>
      </c>
      <c r="K16" s="180">
        <f t="shared" ca="1" si="3"/>
        <v>720.15000000000009</v>
      </c>
      <c r="L16" s="183">
        <f t="shared" ca="1" si="4"/>
        <v>0.53427553972846653</v>
      </c>
      <c r="M16" s="183">
        <f t="shared" ca="1" si="5"/>
        <v>2.2604018324551535E-2</v>
      </c>
      <c r="N16" s="184">
        <f t="shared" ca="1" si="6"/>
        <v>23</v>
      </c>
      <c r="O16" s="185" t="str">
        <f t="shared" ca="1" si="7"/>
        <v>9.35</v>
      </c>
      <c r="P16" s="185" t="str">
        <f t="shared" ca="1" si="8"/>
        <v>#N/A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3.8">
      <c r="A17" s="179" t="s">
        <v>101</v>
      </c>
      <c r="B17" s="179" t="s">
        <v>33</v>
      </c>
      <c r="C17" s="179" t="s">
        <v>97</v>
      </c>
      <c r="D17" s="179" t="s">
        <v>102</v>
      </c>
      <c r="E17" s="179">
        <v>20</v>
      </c>
      <c r="F17" s="180" t="str">
        <f t="shared" ca="1" si="0"/>
        <v>$137.87</v>
      </c>
      <c r="G17" s="181">
        <v>42671</v>
      </c>
      <c r="H17" s="182">
        <v>43.53</v>
      </c>
      <c r="I17" s="180" t="str">
        <f t="shared" ca="1" si="1"/>
        <v>$137.87</v>
      </c>
      <c r="J17" s="180">
        <f t="shared" ca="1" si="2"/>
        <v>2757.4</v>
      </c>
      <c r="K17" s="180">
        <f t="shared" ca="1" si="3"/>
        <v>1886.8000000000002</v>
      </c>
      <c r="L17" s="183">
        <f t="shared" ca="1" si="4"/>
        <v>2.1672409832299566</v>
      </c>
      <c r="M17" s="183">
        <f t="shared" ca="1" si="5"/>
        <v>3.0138691099402044E-2</v>
      </c>
      <c r="N17" s="184">
        <f t="shared" ca="1" si="6"/>
        <v>12</v>
      </c>
      <c r="O17" s="185" t="str">
        <f t="shared" ca="1" si="7"/>
        <v>9.35</v>
      </c>
      <c r="P17" s="185" t="str">
        <f t="shared" ca="1" si="8"/>
        <v>#N/A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3.8">
      <c r="A18" s="179" t="s">
        <v>98</v>
      </c>
      <c r="B18" s="179" t="s">
        <v>33</v>
      </c>
      <c r="C18" s="179" t="s">
        <v>97</v>
      </c>
      <c r="D18" s="179" t="s">
        <v>99</v>
      </c>
      <c r="E18" s="179">
        <v>52</v>
      </c>
      <c r="F18" s="180" t="str">
        <f t="shared" ca="1" si="0"/>
        <v>$137.87</v>
      </c>
      <c r="G18" s="181">
        <v>42373</v>
      </c>
      <c r="H18" s="182">
        <f>(42.75*32+51.7*20)/52</f>
        <v>46.192307692307693</v>
      </c>
      <c r="I18" s="180" t="str">
        <f t="shared" ca="1" si="1"/>
        <v>$137.87</v>
      </c>
      <c r="J18" s="180">
        <f t="shared" ca="1" si="2"/>
        <v>7169.24</v>
      </c>
      <c r="K18" s="180">
        <f t="shared" ca="1" si="3"/>
        <v>4767.24</v>
      </c>
      <c r="L18" s="183">
        <f t="shared" ca="1" si="4"/>
        <v>1.9846960865945045</v>
      </c>
      <c r="M18" s="183">
        <f t="shared" ca="1" si="5"/>
        <v>7.8360596858445306E-2</v>
      </c>
      <c r="N18" s="184">
        <f t="shared" ca="1" si="6"/>
        <v>21</v>
      </c>
      <c r="O18" s="185" t="str">
        <f t="shared" ca="1" si="7"/>
        <v>9.35</v>
      </c>
      <c r="P18" s="185" t="str">
        <f t="shared" ca="1" si="8"/>
        <v>#N/A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3.8">
      <c r="A19" s="179" t="s">
        <v>106</v>
      </c>
      <c r="B19" s="179" t="s">
        <v>33</v>
      </c>
      <c r="C19" s="179" t="s">
        <v>97</v>
      </c>
      <c r="D19" s="179" t="s">
        <v>108</v>
      </c>
      <c r="E19" s="179">
        <v>12</v>
      </c>
      <c r="F19" s="180" t="str">
        <f t="shared" ca="1" si="0"/>
        <v>$137.87</v>
      </c>
      <c r="G19" s="181">
        <v>42424</v>
      </c>
      <c r="H19" s="182">
        <v>74.599999999999994</v>
      </c>
      <c r="I19" s="180" t="str">
        <f t="shared" ca="1" si="1"/>
        <v>$137.87</v>
      </c>
      <c r="J19" s="180">
        <f t="shared" ca="1" si="2"/>
        <v>1654.44</v>
      </c>
      <c r="K19" s="180">
        <f t="shared" ca="1" si="3"/>
        <v>759.24000000000012</v>
      </c>
      <c r="L19" s="183">
        <f t="shared" ca="1" si="4"/>
        <v>0.84812332439678306</v>
      </c>
      <c r="M19" s="183">
        <f t="shared" ca="1" si="5"/>
        <v>1.8083214659641227E-2</v>
      </c>
      <c r="N19" s="184">
        <f t="shared" ca="1" si="6"/>
        <v>20</v>
      </c>
      <c r="O19" s="185" t="str">
        <f t="shared" ca="1" si="7"/>
        <v>9.35</v>
      </c>
      <c r="P19" s="185" t="str">
        <f t="shared" ca="1" si="8"/>
        <v>#N/A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3.8">
      <c r="A20" s="186" t="s">
        <v>110</v>
      </c>
      <c r="B20" s="186" t="s">
        <v>33</v>
      </c>
      <c r="C20" s="186" t="s">
        <v>97</v>
      </c>
      <c r="D20" s="186" t="s">
        <v>112</v>
      </c>
      <c r="E20" s="186">
        <v>60</v>
      </c>
      <c r="F20" s="187" t="str">
        <f t="shared" ca="1" si="0"/>
        <v>$137.87</v>
      </c>
      <c r="G20" s="188">
        <v>42825</v>
      </c>
      <c r="H20" s="189">
        <v>16.62</v>
      </c>
      <c r="I20" s="187" t="str">
        <f t="shared" ca="1" si="1"/>
        <v>$137.87</v>
      </c>
      <c r="J20" s="187">
        <f t="shared" ca="1" si="2"/>
        <v>8272.2000000000007</v>
      </c>
      <c r="K20" s="187">
        <f t="shared" ca="1" si="3"/>
        <v>7275.0000000000009</v>
      </c>
      <c r="L20" s="190">
        <f t="shared" ca="1" si="4"/>
        <v>7.2954271961492188</v>
      </c>
      <c r="M20" s="190">
        <f t="shared" ca="1" si="5"/>
        <v>9.041607329820614E-2</v>
      </c>
      <c r="N20" s="191">
        <f t="shared" ca="1" si="6"/>
        <v>7</v>
      </c>
      <c r="O20" s="192" t="str">
        <f t="shared" ca="1" si="7"/>
        <v>9.35</v>
      </c>
      <c r="P20" s="193" t="str">
        <f t="shared" ca="1" si="8"/>
        <v>#N/A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3.8">
      <c r="A21" s="194" t="s">
        <v>119</v>
      </c>
      <c r="B21" s="194" t="s">
        <v>33</v>
      </c>
      <c r="C21" s="194" t="s">
        <v>105</v>
      </c>
      <c r="D21" s="194" t="s">
        <v>122</v>
      </c>
      <c r="E21" s="194">
        <v>7</v>
      </c>
      <c r="F21" s="195" t="str">
        <f t="shared" ca="1" si="0"/>
        <v>$137.87</v>
      </c>
      <c r="G21" s="196">
        <v>42361</v>
      </c>
      <c r="H21" s="197">
        <v>112.88</v>
      </c>
      <c r="I21" s="195" t="str">
        <f t="shared" ca="1" si="1"/>
        <v>$137.87</v>
      </c>
      <c r="J21" s="195">
        <f t="shared" ca="1" si="2"/>
        <v>965.09</v>
      </c>
      <c r="K21" s="195">
        <f t="shared" ca="1" si="3"/>
        <v>174.93000000000006</v>
      </c>
      <c r="L21" s="198">
        <f t="shared" ca="1" si="4"/>
        <v>0.22138554216867479</v>
      </c>
      <c r="M21" s="198">
        <f t="shared" ca="1" si="5"/>
        <v>1.0548541884790716E-2</v>
      </c>
      <c r="N21" s="199">
        <f t="shared" ca="1" si="6"/>
        <v>22</v>
      </c>
      <c r="O21" s="200" t="str">
        <f t="shared" ca="1" si="7"/>
        <v>9.35</v>
      </c>
      <c r="P21" s="200" t="str">
        <f t="shared" ca="1" si="8"/>
        <v>#N/A</v>
      </c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3.8">
      <c r="A22" s="201" t="s">
        <v>130</v>
      </c>
      <c r="B22" s="201" t="s">
        <v>33</v>
      </c>
      <c r="C22" s="201" t="s">
        <v>105</v>
      </c>
      <c r="D22" s="201" t="s">
        <v>131</v>
      </c>
      <c r="E22" s="201">
        <v>30</v>
      </c>
      <c r="F22" s="202" t="str">
        <f t="shared" ca="1" si="0"/>
        <v>$137.87</v>
      </c>
      <c r="G22" s="203">
        <v>42361</v>
      </c>
      <c r="H22" s="204">
        <v>24.93</v>
      </c>
      <c r="I22" s="202" t="str">
        <f t="shared" ca="1" si="1"/>
        <v>$137.87</v>
      </c>
      <c r="J22" s="202">
        <f t="shared" ca="1" si="2"/>
        <v>4136.1000000000004</v>
      </c>
      <c r="K22" s="202">
        <f t="shared" ca="1" si="3"/>
        <v>3388.2000000000003</v>
      </c>
      <c r="L22" s="205">
        <f t="shared" ca="1" si="4"/>
        <v>4.5302847974328122</v>
      </c>
      <c r="M22" s="205">
        <f t="shared" ca="1" si="5"/>
        <v>4.520803664910307E-2</v>
      </c>
      <c r="N22" s="206">
        <f t="shared" ca="1" si="6"/>
        <v>22</v>
      </c>
      <c r="O22" s="207" t="str">
        <f t="shared" ca="1" si="7"/>
        <v>9.35</v>
      </c>
      <c r="P22" s="207" t="str">
        <f t="shared" ca="1" si="8"/>
        <v>#N/A</v>
      </c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3.8">
      <c r="A23" s="194" t="s">
        <v>132</v>
      </c>
      <c r="B23" s="194" t="s">
        <v>33</v>
      </c>
      <c r="C23" s="194" t="s">
        <v>105</v>
      </c>
      <c r="D23" s="194" t="s">
        <v>133</v>
      </c>
      <c r="E23" s="194">
        <v>23</v>
      </c>
      <c r="F23" s="195" t="str">
        <f t="shared" ca="1" si="0"/>
        <v>$137.87</v>
      </c>
      <c r="G23" s="196">
        <v>42825</v>
      </c>
      <c r="H23" s="197">
        <v>36.247999999999998</v>
      </c>
      <c r="I23" s="195" t="str">
        <f t="shared" ca="1" si="1"/>
        <v>$137.87</v>
      </c>
      <c r="J23" s="195">
        <f t="shared" ca="1" si="2"/>
        <v>3171.01</v>
      </c>
      <c r="K23" s="195">
        <f t="shared" ca="1" si="3"/>
        <v>2337.3060000000005</v>
      </c>
      <c r="L23" s="198">
        <f t="shared" ca="1" si="4"/>
        <v>2.8035201942176129</v>
      </c>
      <c r="M23" s="198">
        <f t="shared" ca="1" si="5"/>
        <v>3.4659494764312349E-2</v>
      </c>
      <c r="N23" s="199">
        <f t="shared" ca="1" si="6"/>
        <v>7</v>
      </c>
      <c r="O23" s="200" t="str">
        <f t="shared" ca="1" si="7"/>
        <v>9.35</v>
      </c>
      <c r="P23" s="200" t="str">
        <f t="shared" ca="1" si="8"/>
        <v>#N/A</v>
      </c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3.8">
      <c r="A24" s="194" t="s">
        <v>134</v>
      </c>
      <c r="B24" s="194" t="s">
        <v>33</v>
      </c>
      <c r="C24" s="194" t="s">
        <v>105</v>
      </c>
      <c r="D24" s="194" t="s">
        <v>135</v>
      </c>
      <c r="E24" s="194">
        <v>14</v>
      </c>
      <c r="F24" s="195" t="str">
        <f t="shared" ca="1" si="0"/>
        <v>$137.87</v>
      </c>
      <c r="G24" s="196">
        <v>42825</v>
      </c>
      <c r="H24" s="197">
        <v>57.677999999999997</v>
      </c>
      <c r="I24" s="195" t="str">
        <f t="shared" ca="1" si="1"/>
        <v>$137.87</v>
      </c>
      <c r="J24" s="195">
        <f t="shared" ca="1" si="2"/>
        <v>1930.18</v>
      </c>
      <c r="K24" s="195">
        <f t="shared" ca="1" si="3"/>
        <v>1122.6880000000001</v>
      </c>
      <c r="L24" s="198">
        <f t="shared" ca="1" si="4"/>
        <v>1.3903394708554391</v>
      </c>
      <c r="M24" s="198">
        <f t="shared" ca="1" si="5"/>
        <v>2.1097083769581432E-2</v>
      </c>
      <c r="N24" s="199">
        <f t="shared" ca="1" si="6"/>
        <v>7</v>
      </c>
      <c r="O24" s="200" t="str">
        <f t="shared" ca="1" si="7"/>
        <v>9.35</v>
      </c>
      <c r="P24" s="200" t="str">
        <f t="shared" ca="1" si="8"/>
        <v>#N/A</v>
      </c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3.8">
      <c r="A25" s="194" t="s">
        <v>136</v>
      </c>
      <c r="B25" s="194" t="s">
        <v>33</v>
      </c>
      <c r="C25" s="194" t="s">
        <v>105</v>
      </c>
      <c r="D25" s="194" t="s">
        <v>137</v>
      </c>
      <c r="E25" s="194">
        <v>30</v>
      </c>
      <c r="F25" s="195" t="str">
        <f t="shared" ca="1" si="0"/>
        <v>$137.87</v>
      </c>
      <c r="G25" s="196">
        <v>42436</v>
      </c>
      <c r="H25" s="197">
        <v>38.130000000000003</v>
      </c>
      <c r="I25" s="195" t="str">
        <f t="shared" ca="1" si="1"/>
        <v>$137.87</v>
      </c>
      <c r="J25" s="195">
        <f t="shared" ca="1" si="2"/>
        <v>4136.1000000000004</v>
      </c>
      <c r="K25" s="195">
        <f t="shared" ca="1" si="3"/>
        <v>2992.2000000000003</v>
      </c>
      <c r="L25" s="198">
        <f t="shared" ca="1" si="4"/>
        <v>2.6157880933648046</v>
      </c>
      <c r="M25" s="198">
        <f t="shared" ca="1" si="5"/>
        <v>4.520803664910307E-2</v>
      </c>
      <c r="N25" s="199">
        <f t="shared" ca="1" si="6"/>
        <v>19</v>
      </c>
      <c r="O25" s="200" t="str">
        <f t="shared" ca="1" si="7"/>
        <v>9.35</v>
      </c>
      <c r="P25" s="200" t="str">
        <f t="shared" ca="1" si="8"/>
        <v>#N/A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3.2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3.2">
      <c r="A27" s="209" t="s">
        <v>142</v>
      </c>
      <c r="B27" s="208"/>
      <c r="C27" s="208"/>
      <c r="D27" s="208"/>
      <c r="E27" s="208"/>
      <c r="F27" s="208"/>
      <c r="G27" s="208"/>
      <c r="H27" s="208"/>
      <c r="I27" s="208"/>
      <c r="J27" s="210">
        <v>11939.38</v>
      </c>
      <c r="K27" s="208"/>
      <c r="L27" s="208"/>
      <c r="M27" s="211">
        <f ca="1">J27/J28</f>
        <v>0.13049876178225095</v>
      </c>
      <c r="N27" s="208"/>
      <c r="O27" s="209" t="s">
        <v>144</v>
      </c>
      <c r="P27" s="208">
        <f ca="1">(SUMPRODUCT(M2:M3,P2:P3)+SUMPRODUCT(M5:M25,P5:P25))/(SUM(M2:M3)+SUM(M5:M25))</f>
        <v>0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3.2">
      <c r="A28" s="209" t="s">
        <v>145</v>
      </c>
      <c r="B28" s="208"/>
      <c r="C28" s="208"/>
      <c r="D28" s="208"/>
      <c r="E28" s="208"/>
      <c r="F28" s="208"/>
      <c r="G28" s="208"/>
      <c r="H28" s="208"/>
      <c r="I28" s="208"/>
      <c r="J28" s="212">
        <f ca="1">SUM(J2:J25)+J27</f>
        <v>91490.37000000001</v>
      </c>
      <c r="K28" s="208"/>
      <c r="L28" s="208"/>
      <c r="M28" s="211">
        <f ca="1">SUM(M2:M25)+M27</f>
        <v>1</v>
      </c>
      <c r="N28" s="208"/>
      <c r="O28" s="209" t="s">
        <v>146</v>
      </c>
      <c r="P28" s="208">
        <f ca="1">(SUMPRODUCT(M2:M3,P2:P3)+SUMPRODUCT(M5:M25,P5:P25))/(SUM(M2:M3)+SUM(M5:M25)+M27)</f>
        <v>0</v>
      </c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104"/>
      <c r="B30" s="104"/>
      <c r="C30" s="213"/>
      <c r="D30" s="213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4" t="s">
        <v>147</v>
      </c>
      <c r="B31" s="215" t="s">
        <v>148</v>
      </c>
      <c r="C31" s="215" t="s">
        <v>18</v>
      </c>
      <c r="D31" s="215" t="s">
        <v>17</v>
      </c>
      <c r="E31" s="216" t="s">
        <v>28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149</v>
      </c>
      <c r="B32" s="218">
        <f ca="1">SUMPRODUCT(J2:J5,L2:L5)/SUM(J2:J5)</f>
        <v>0.43721723248476546</v>
      </c>
      <c r="C32" s="219">
        <f ca="1">SUMPRODUCT(J2:J5,P2:P5)/SUM(J2:J5)</f>
        <v>0</v>
      </c>
      <c r="D32" s="220">
        <f ca="1">SUMPRODUCT(J2:J5,O2:O5)/SUM(J2:J5)</f>
        <v>0</v>
      </c>
      <c r="E32" s="221">
        <f ca="1">SUM(M2:M5)</f>
        <v>0.13110330628239888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150</v>
      </c>
      <c r="B33" s="218">
        <f ca="1">SUMPRODUCT(J6:J9,L6:L9)/SUM(J6:J9)</f>
        <v>2.2141407161499869</v>
      </c>
      <c r="C33" s="222">
        <f ca="1">SUMPRODUCT(J6:J9,P6:P9)/SUM(J6:J9)</f>
        <v>0</v>
      </c>
      <c r="D33" s="222">
        <f ca="1">SUMPRODUCT(J6:J9,O6:O9)/SUM(J6:J9)</f>
        <v>0</v>
      </c>
      <c r="E33" s="221">
        <f ca="1">SUM(M6:M9)</f>
        <v>0.17631134293150194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151</v>
      </c>
      <c r="B34" s="218">
        <f ca="1">SUMPRODUCT(J10:J13,L10:L13)/SUM(J10:J13)</f>
        <v>0.68365494566130536</v>
      </c>
      <c r="C34" s="222">
        <f ca="1">SUMPRODUCT(J10:J13,P10:P13)/SUM(J10:J13)</f>
        <v>0</v>
      </c>
      <c r="D34" s="222">
        <f ca="1">SUMPRODUCT(J10:J13,O10:O13)/SUM(J10:J13)</f>
        <v>0</v>
      </c>
      <c r="E34" s="221">
        <f ca="1">SUM(M10:M13)</f>
        <v>9.6443811518086536E-2</v>
      </c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17" t="s">
        <v>152</v>
      </c>
      <c r="B35" s="218">
        <f ca="1">SUMPRODUCT(J14:J15,L14:L15)/SUM(J14:J15)</f>
        <v>1.6798340104042377</v>
      </c>
      <c r="C35" s="222">
        <f ca="1">SUMPRODUCT(J14:J15,P14:P15)/SUM(J14:J15)</f>
        <v>0</v>
      </c>
      <c r="D35" s="223">
        <f ca="1">SUMPRODUCT(J14:J15,O14:O15)/SUM(J14:J15)</f>
        <v>0</v>
      </c>
      <c r="E35" s="221">
        <f ca="1">SUM(M14:M15)</f>
        <v>6.9318989528624697E-2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153</v>
      </c>
      <c r="B36" s="218">
        <f ca="1">SUMPRODUCT(J16:J20,L16:L20)/SUM(J16:J20)</f>
        <v>3.7890959806613513</v>
      </c>
      <c r="C36" s="222">
        <f ca="1">SUMPRODUCT(J16:J20,P16:P20)/SUM(J16:J20)</f>
        <v>0</v>
      </c>
      <c r="D36" s="222">
        <f ca="1">SUMPRODUCT(J16:J20,O16:O20)/SUM(J16:J20)</f>
        <v>0</v>
      </c>
      <c r="E36" s="221">
        <f ca="1">SUM(M16:M20)</f>
        <v>0.23960259424024624</v>
      </c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154</v>
      </c>
      <c r="B37" s="218">
        <f ca="1">SUMPRODUCT(J21:J25,L21:L25)/SUM(J21:J25)</f>
        <v>2.8834384863277931</v>
      </c>
      <c r="C37" s="222">
        <f ca="1">SUMPRODUCT(J21:J25,P21:P25)/SUM(J21:J25)</f>
        <v>0</v>
      </c>
      <c r="D37" s="222">
        <f ca="1">SUMPRODUCT(J21:J25,O21:O25)/SUM(J21:J25)</f>
        <v>0</v>
      </c>
      <c r="E37" s="221">
        <f ca="1">SUM(M21:M25)</f>
        <v>0.15672119371689064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16" t="s">
        <v>142</v>
      </c>
      <c r="B38" s="224" t="s">
        <v>35</v>
      </c>
      <c r="C38" s="216">
        <v>0</v>
      </c>
      <c r="D38" s="224" t="s">
        <v>35</v>
      </c>
      <c r="E38" s="221">
        <f ca="1">J27/J28</f>
        <v>0.13049876178225095</v>
      </c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2">
      <c r="A39" s="104"/>
      <c r="B39" s="104"/>
      <c r="C39" s="104"/>
      <c r="D39" s="104"/>
      <c r="E39" s="225">
        <f ca="1">SUM(E32:E38)</f>
        <v>0.99999999999999989</v>
      </c>
      <c r="F39" s="226">
        <f ca="1">E39-E38</f>
        <v>0.86950123821774894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13" t="s">
        <v>143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3.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3.2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3.2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3.2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3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3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3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3.2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3.2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3.2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3.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3.2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3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3.2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3.2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3.2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3.2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3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3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3.2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3.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3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3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3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3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3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3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3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3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3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3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3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3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3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3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3.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3.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3.2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3.2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3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3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3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3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3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3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3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3.2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3.2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3.2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3.2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3.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3.2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3.2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3.2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3.2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3.2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3.2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3.2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3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3.2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3.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3.2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3.2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3.2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3.2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3.2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3.2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3.2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3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3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3.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3.2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3.2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3.2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3.2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3.2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3.2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3.2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3.2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3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3.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3.2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3.2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3.2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3.2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3.2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3.2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3.2">
      <c r="D149" s="227"/>
    </row>
    <row r="150" spans="1:27" ht="13.2">
      <c r="D150" s="227"/>
    </row>
    <row r="151" spans="1:27" ht="13.2">
      <c r="D151" s="227"/>
    </row>
    <row r="152" spans="1:27" ht="13.2">
      <c r="D152" s="227"/>
    </row>
    <row r="153" spans="1:27" ht="13.2">
      <c r="D153" s="227"/>
    </row>
    <row r="154" spans="1:27" ht="13.2">
      <c r="D154" s="227"/>
    </row>
    <row r="155" spans="1:27" ht="13.2">
      <c r="D155" s="227"/>
    </row>
    <row r="156" spans="1:27" ht="13.2">
      <c r="D156" s="227"/>
    </row>
    <row r="157" spans="1:27" ht="13.2">
      <c r="D157" s="227"/>
    </row>
    <row r="158" spans="1:27" ht="13.2">
      <c r="D158" s="227"/>
    </row>
    <row r="159" spans="1:27" ht="13.2">
      <c r="D159" s="227"/>
    </row>
    <row r="160" spans="1:27" ht="13.2">
      <c r="D160" s="227"/>
    </row>
    <row r="161" spans="4:4" ht="13.2">
      <c r="D161" s="227"/>
    </row>
    <row r="162" spans="4:4" ht="13.2">
      <c r="D162" s="227"/>
    </row>
    <row r="163" spans="4:4" ht="13.2">
      <c r="D163" s="227"/>
    </row>
    <row r="164" spans="4:4" ht="13.2">
      <c r="D164" s="227"/>
    </row>
    <row r="165" spans="4:4" ht="13.2">
      <c r="D165" s="227"/>
    </row>
    <row r="166" spans="4:4" ht="13.2">
      <c r="D166" s="227"/>
    </row>
    <row r="167" spans="4:4" ht="13.2">
      <c r="D167" s="227"/>
    </row>
    <row r="168" spans="4:4" ht="13.2">
      <c r="D168" s="227"/>
    </row>
    <row r="169" spans="4:4" ht="13.2">
      <c r="D169" s="227"/>
    </row>
    <row r="170" spans="4:4" ht="13.2">
      <c r="D170" s="227"/>
    </row>
    <row r="171" spans="4:4" ht="13.2">
      <c r="D171" s="227"/>
    </row>
    <row r="172" spans="4:4" ht="13.2">
      <c r="D172" s="227"/>
    </row>
    <row r="173" spans="4:4" ht="13.2">
      <c r="D173" s="227"/>
    </row>
    <row r="174" spans="4:4" ht="13.2">
      <c r="D174" s="227"/>
    </row>
    <row r="175" spans="4:4" ht="13.2">
      <c r="D175" s="227"/>
    </row>
    <row r="176" spans="4:4" ht="13.2">
      <c r="D176" s="227"/>
    </row>
    <row r="177" spans="4:4" ht="13.2">
      <c r="D177" s="227"/>
    </row>
    <row r="178" spans="4:4" ht="13.2">
      <c r="D178" s="227"/>
    </row>
    <row r="179" spans="4:4" ht="13.2">
      <c r="D179" s="227"/>
    </row>
    <row r="180" spans="4:4" ht="13.2">
      <c r="D180" s="227"/>
    </row>
    <row r="181" spans="4:4" ht="13.2">
      <c r="D181" s="227"/>
    </row>
    <row r="182" spans="4:4" ht="13.2">
      <c r="D182" s="227"/>
    </row>
    <row r="183" spans="4:4" ht="13.2">
      <c r="D183" s="227"/>
    </row>
    <row r="184" spans="4:4" ht="13.2">
      <c r="D184" s="227"/>
    </row>
    <row r="185" spans="4:4" ht="13.2">
      <c r="D185" s="227"/>
    </row>
    <row r="186" spans="4:4" ht="13.2">
      <c r="D186" s="227"/>
    </row>
    <row r="187" spans="4:4" ht="13.2">
      <c r="D187" s="227"/>
    </row>
    <row r="188" spans="4:4" ht="13.2">
      <c r="D188" s="227"/>
    </row>
    <row r="189" spans="4:4" ht="13.2">
      <c r="D189" s="227"/>
    </row>
    <row r="190" spans="4:4" ht="13.2">
      <c r="D190" s="227"/>
    </row>
    <row r="191" spans="4:4" ht="13.2">
      <c r="D191" s="227"/>
    </row>
    <row r="192" spans="4:4" ht="13.2">
      <c r="D192" s="227"/>
    </row>
    <row r="193" spans="4:4" ht="13.2">
      <c r="D193" s="227"/>
    </row>
    <row r="194" spans="4:4" ht="13.2">
      <c r="D194" s="227"/>
    </row>
    <row r="195" spans="4:4" ht="13.2">
      <c r="D195" s="227"/>
    </row>
    <row r="196" spans="4:4" ht="13.2">
      <c r="D196" s="227"/>
    </row>
    <row r="197" spans="4:4" ht="13.2">
      <c r="D197" s="227"/>
    </row>
    <row r="198" spans="4:4" ht="13.2">
      <c r="D198" s="227"/>
    </row>
    <row r="199" spans="4:4" ht="13.2">
      <c r="D199" s="227"/>
    </row>
    <row r="200" spans="4:4" ht="13.2">
      <c r="D200" s="227"/>
    </row>
    <row r="201" spans="4:4" ht="13.2">
      <c r="D201" s="227"/>
    </row>
    <row r="202" spans="4:4" ht="13.2">
      <c r="D202" s="227"/>
    </row>
    <row r="203" spans="4:4" ht="13.2">
      <c r="D203" s="227"/>
    </row>
    <row r="204" spans="4:4" ht="13.2">
      <c r="D204" s="227"/>
    </row>
    <row r="205" spans="4:4" ht="13.2">
      <c r="D205" s="227"/>
    </row>
    <row r="206" spans="4:4" ht="13.2">
      <c r="D206" s="227"/>
    </row>
    <row r="207" spans="4:4" ht="13.2">
      <c r="D207" s="227"/>
    </row>
    <row r="208" spans="4:4" ht="13.2">
      <c r="D208" s="227"/>
    </row>
    <row r="209" spans="4:4" ht="13.2">
      <c r="D209" s="227"/>
    </row>
    <row r="210" spans="4:4" ht="13.2">
      <c r="D210" s="227"/>
    </row>
    <row r="211" spans="4:4" ht="13.2">
      <c r="D211" s="227"/>
    </row>
    <row r="212" spans="4:4" ht="13.2">
      <c r="D212" s="227"/>
    </row>
    <row r="213" spans="4:4" ht="13.2">
      <c r="D213" s="227"/>
    </row>
    <row r="214" spans="4:4" ht="13.2">
      <c r="D214" s="227"/>
    </row>
    <row r="215" spans="4:4" ht="13.2">
      <c r="D215" s="227"/>
    </row>
    <row r="216" spans="4:4" ht="13.2">
      <c r="D216" s="227"/>
    </row>
    <row r="217" spans="4:4" ht="13.2">
      <c r="D217" s="227"/>
    </row>
    <row r="218" spans="4:4" ht="13.2">
      <c r="D218" s="227"/>
    </row>
    <row r="219" spans="4:4" ht="13.2">
      <c r="D219" s="227"/>
    </row>
    <row r="220" spans="4:4" ht="13.2">
      <c r="D220" s="227"/>
    </row>
    <row r="221" spans="4:4" ht="13.2">
      <c r="D221" s="227"/>
    </row>
    <row r="222" spans="4:4" ht="13.2">
      <c r="D222" s="227"/>
    </row>
    <row r="223" spans="4:4" ht="13.2">
      <c r="D223" s="227"/>
    </row>
    <row r="224" spans="4:4" ht="13.2">
      <c r="D224" s="227"/>
    </row>
    <row r="225" spans="4:4" ht="13.2">
      <c r="D225" s="227"/>
    </row>
    <row r="226" spans="4:4" ht="13.2">
      <c r="D226" s="227"/>
    </row>
    <row r="227" spans="4:4" ht="13.2">
      <c r="D227" s="227"/>
    </row>
    <row r="228" spans="4:4" ht="13.2">
      <c r="D228" s="227"/>
    </row>
    <row r="229" spans="4:4" ht="13.2">
      <c r="D229" s="227"/>
    </row>
    <row r="230" spans="4:4" ht="13.2">
      <c r="D230" s="227"/>
    </row>
    <row r="231" spans="4:4" ht="13.2">
      <c r="D231" s="227"/>
    </row>
    <row r="232" spans="4:4" ht="13.2">
      <c r="D232" s="227"/>
    </row>
    <row r="233" spans="4:4" ht="13.2">
      <c r="D233" s="227"/>
    </row>
    <row r="234" spans="4:4" ht="13.2">
      <c r="D234" s="227"/>
    </row>
    <row r="235" spans="4:4" ht="13.2">
      <c r="D235" s="227"/>
    </row>
    <row r="236" spans="4:4" ht="13.2">
      <c r="D236" s="227"/>
    </row>
    <row r="237" spans="4:4" ht="13.2">
      <c r="D237" s="227"/>
    </row>
    <row r="238" spans="4:4" ht="13.2">
      <c r="D238" s="227"/>
    </row>
    <row r="239" spans="4:4" ht="13.2">
      <c r="D239" s="227"/>
    </row>
    <row r="240" spans="4:4" ht="13.2">
      <c r="D240" s="227"/>
    </row>
    <row r="241" spans="4:4" ht="13.2">
      <c r="D241" s="227"/>
    </row>
    <row r="242" spans="4:4" ht="13.2">
      <c r="D242" s="227"/>
    </row>
    <row r="243" spans="4:4" ht="13.2">
      <c r="D243" s="227"/>
    </row>
    <row r="244" spans="4:4" ht="13.2">
      <c r="D244" s="227"/>
    </row>
    <row r="245" spans="4:4" ht="13.2">
      <c r="D245" s="227"/>
    </row>
    <row r="246" spans="4:4" ht="13.2">
      <c r="D246" s="227"/>
    </row>
    <row r="247" spans="4:4" ht="13.2">
      <c r="D247" s="227"/>
    </row>
    <row r="248" spans="4:4" ht="13.2">
      <c r="D248" s="227"/>
    </row>
    <row r="249" spans="4:4" ht="13.2">
      <c r="D249" s="227"/>
    </row>
    <row r="250" spans="4:4" ht="13.2">
      <c r="D250" s="227"/>
    </row>
    <row r="251" spans="4:4" ht="13.2">
      <c r="D251" s="227"/>
    </row>
    <row r="252" spans="4:4" ht="13.2">
      <c r="D252" s="227"/>
    </row>
    <row r="253" spans="4:4" ht="13.2">
      <c r="D253" s="227"/>
    </row>
    <row r="254" spans="4:4" ht="13.2">
      <c r="D254" s="227"/>
    </row>
    <row r="255" spans="4:4" ht="13.2">
      <c r="D255" s="227"/>
    </row>
    <row r="256" spans="4:4" ht="13.2">
      <c r="D256" s="227"/>
    </row>
    <row r="257" spans="4:4" ht="13.2">
      <c r="D257" s="227"/>
    </row>
    <row r="258" spans="4:4" ht="13.2">
      <c r="D258" s="227"/>
    </row>
    <row r="259" spans="4:4" ht="13.2">
      <c r="D259" s="227"/>
    </row>
    <row r="260" spans="4:4" ht="13.2">
      <c r="D260" s="227"/>
    </row>
    <row r="261" spans="4:4" ht="13.2">
      <c r="D261" s="227"/>
    </row>
    <row r="262" spans="4:4" ht="13.2">
      <c r="D262" s="227"/>
    </row>
    <row r="263" spans="4:4" ht="13.2">
      <c r="D263" s="227"/>
    </row>
    <row r="264" spans="4:4" ht="13.2">
      <c r="D264" s="227"/>
    </row>
    <row r="265" spans="4:4" ht="13.2">
      <c r="D265" s="227"/>
    </row>
    <row r="266" spans="4:4" ht="13.2">
      <c r="D266" s="227"/>
    </row>
    <row r="267" spans="4:4" ht="13.2">
      <c r="D267" s="227"/>
    </row>
    <row r="268" spans="4:4" ht="13.2">
      <c r="D268" s="227"/>
    </row>
    <row r="269" spans="4:4" ht="13.2">
      <c r="D269" s="227"/>
    </row>
    <row r="270" spans="4:4" ht="13.2">
      <c r="D270" s="227"/>
    </row>
    <row r="271" spans="4:4" ht="13.2">
      <c r="D271" s="227"/>
    </row>
    <row r="272" spans="4:4" ht="13.2">
      <c r="D272" s="227"/>
    </row>
    <row r="273" spans="4:4" ht="13.2">
      <c r="D273" s="227"/>
    </row>
    <row r="274" spans="4:4" ht="13.2">
      <c r="D274" s="227"/>
    </row>
    <row r="275" spans="4:4" ht="13.2">
      <c r="D275" s="227"/>
    </row>
    <row r="276" spans="4:4" ht="13.2">
      <c r="D276" s="227"/>
    </row>
    <row r="277" spans="4:4" ht="13.2">
      <c r="D277" s="227"/>
    </row>
    <row r="278" spans="4:4" ht="13.2">
      <c r="D278" s="227"/>
    </row>
    <row r="279" spans="4:4" ht="13.2">
      <c r="D279" s="227"/>
    </row>
    <row r="280" spans="4:4" ht="13.2">
      <c r="D280" s="227"/>
    </row>
    <row r="281" spans="4:4" ht="13.2">
      <c r="D281" s="227"/>
    </row>
    <row r="282" spans="4:4" ht="13.2">
      <c r="D282" s="227"/>
    </row>
    <row r="283" spans="4:4" ht="13.2">
      <c r="D283" s="227"/>
    </row>
    <row r="284" spans="4:4" ht="13.2">
      <c r="D284" s="227"/>
    </row>
    <row r="285" spans="4:4" ht="13.2">
      <c r="D285" s="227"/>
    </row>
    <row r="286" spans="4:4" ht="13.2">
      <c r="D286" s="227"/>
    </row>
    <row r="287" spans="4:4" ht="13.2">
      <c r="D287" s="227"/>
    </row>
    <row r="288" spans="4:4" ht="13.2">
      <c r="D288" s="227"/>
    </row>
    <row r="289" spans="4:4" ht="13.2">
      <c r="D289" s="227"/>
    </row>
    <row r="290" spans="4:4" ht="13.2">
      <c r="D290" s="227"/>
    </row>
    <row r="291" spans="4:4" ht="13.2">
      <c r="D291" s="227"/>
    </row>
    <row r="292" spans="4:4" ht="13.2">
      <c r="D292" s="227"/>
    </row>
    <row r="293" spans="4:4" ht="13.2">
      <c r="D293" s="227"/>
    </row>
    <row r="294" spans="4:4" ht="13.2">
      <c r="D294" s="227"/>
    </row>
    <row r="295" spans="4:4" ht="13.2">
      <c r="D295" s="227"/>
    </row>
    <row r="296" spans="4:4" ht="13.2">
      <c r="D296" s="227"/>
    </row>
    <row r="297" spans="4:4" ht="13.2">
      <c r="D297" s="227"/>
    </row>
    <row r="298" spans="4:4" ht="13.2">
      <c r="D298" s="227"/>
    </row>
    <row r="299" spans="4:4" ht="13.2">
      <c r="D299" s="227"/>
    </row>
    <row r="300" spans="4:4" ht="13.2">
      <c r="D300" s="227"/>
    </row>
    <row r="301" spans="4:4" ht="13.2">
      <c r="D301" s="227"/>
    </row>
    <row r="302" spans="4:4" ht="13.2">
      <c r="D302" s="227"/>
    </row>
    <row r="303" spans="4:4" ht="13.2">
      <c r="D303" s="227"/>
    </row>
    <row r="304" spans="4:4" ht="13.2">
      <c r="D304" s="227"/>
    </row>
    <row r="305" spans="4:4" ht="13.2">
      <c r="D305" s="227"/>
    </row>
    <row r="306" spans="4:4" ht="13.2">
      <c r="D306" s="227"/>
    </row>
    <row r="307" spans="4:4" ht="13.2">
      <c r="D307" s="227"/>
    </row>
    <row r="308" spans="4:4" ht="13.2">
      <c r="D308" s="227"/>
    </row>
    <row r="309" spans="4:4" ht="13.2">
      <c r="D309" s="227"/>
    </row>
    <row r="310" spans="4:4" ht="13.2">
      <c r="D310" s="227"/>
    </row>
    <row r="311" spans="4:4" ht="13.2">
      <c r="D311" s="227"/>
    </row>
    <row r="312" spans="4:4" ht="13.2">
      <c r="D312" s="227"/>
    </row>
    <row r="313" spans="4:4" ht="13.2">
      <c r="D313" s="227"/>
    </row>
    <row r="314" spans="4:4" ht="13.2">
      <c r="D314" s="227"/>
    </row>
    <row r="315" spans="4:4" ht="13.2">
      <c r="D315" s="227"/>
    </row>
    <row r="316" spans="4:4" ht="13.2">
      <c r="D316" s="227"/>
    </row>
    <row r="317" spans="4:4" ht="13.2">
      <c r="D317" s="227"/>
    </row>
    <row r="318" spans="4:4" ht="13.2">
      <c r="D318" s="227"/>
    </row>
    <row r="319" spans="4:4" ht="13.2">
      <c r="D319" s="227"/>
    </row>
    <row r="320" spans="4:4" ht="13.2">
      <c r="D320" s="227"/>
    </row>
    <row r="321" spans="4:4" ht="13.2">
      <c r="D321" s="227"/>
    </row>
    <row r="322" spans="4:4" ht="13.2">
      <c r="D322" s="227"/>
    </row>
    <row r="323" spans="4:4" ht="13.2">
      <c r="D323" s="227"/>
    </row>
    <row r="324" spans="4:4" ht="13.2">
      <c r="D324" s="227"/>
    </row>
    <row r="325" spans="4:4" ht="13.2">
      <c r="D325" s="227"/>
    </row>
    <row r="326" spans="4:4" ht="13.2">
      <c r="D326" s="227"/>
    </row>
    <row r="327" spans="4:4" ht="13.2">
      <c r="D327" s="227"/>
    </row>
    <row r="328" spans="4:4" ht="13.2">
      <c r="D328" s="227"/>
    </row>
    <row r="329" spans="4:4" ht="13.2">
      <c r="D329" s="227"/>
    </row>
    <row r="330" spans="4:4" ht="13.2">
      <c r="D330" s="227"/>
    </row>
    <row r="331" spans="4:4" ht="13.2">
      <c r="D331" s="227"/>
    </row>
    <row r="332" spans="4:4" ht="13.2">
      <c r="D332" s="227"/>
    </row>
    <row r="333" spans="4:4" ht="13.2">
      <c r="D333" s="227"/>
    </row>
    <row r="334" spans="4:4" ht="13.2">
      <c r="D334" s="227"/>
    </row>
    <row r="335" spans="4:4" ht="13.2">
      <c r="D335" s="227"/>
    </row>
    <row r="336" spans="4:4" ht="13.2">
      <c r="D336" s="227"/>
    </row>
    <row r="337" spans="4:4" ht="13.2">
      <c r="D337" s="227"/>
    </row>
    <row r="338" spans="4:4" ht="13.2">
      <c r="D338" s="227"/>
    </row>
    <row r="339" spans="4:4" ht="13.2">
      <c r="D339" s="227"/>
    </row>
    <row r="340" spans="4:4" ht="13.2">
      <c r="D340" s="227"/>
    </row>
    <row r="341" spans="4:4" ht="13.2">
      <c r="D341" s="227"/>
    </row>
    <row r="342" spans="4:4" ht="13.2">
      <c r="D342" s="227"/>
    </row>
    <row r="343" spans="4:4" ht="13.2">
      <c r="D343" s="227"/>
    </row>
    <row r="344" spans="4:4" ht="13.2">
      <c r="D344" s="227"/>
    </row>
    <row r="345" spans="4:4" ht="13.2">
      <c r="D345" s="227"/>
    </row>
    <row r="346" spans="4:4" ht="13.2">
      <c r="D346" s="227"/>
    </row>
    <row r="347" spans="4:4" ht="13.2">
      <c r="D347" s="227"/>
    </row>
    <row r="348" spans="4:4" ht="13.2">
      <c r="D348" s="227"/>
    </row>
    <row r="349" spans="4:4" ht="13.2">
      <c r="D349" s="227"/>
    </row>
    <row r="350" spans="4:4" ht="13.2">
      <c r="D350" s="227"/>
    </row>
    <row r="351" spans="4:4" ht="13.2">
      <c r="D351" s="227"/>
    </row>
    <row r="352" spans="4:4" ht="13.2">
      <c r="D352" s="227"/>
    </row>
    <row r="353" spans="4:4" ht="13.2">
      <c r="D353" s="227"/>
    </row>
    <row r="354" spans="4:4" ht="13.2">
      <c r="D354" s="227"/>
    </row>
    <row r="355" spans="4:4" ht="13.2">
      <c r="D355" s="227"/>
    </row>
    <row r="356" spans="4:4" ht="13.2">
      <c r="D356" s="227"/>
    </row>
    <row r="357" spans="4:4" ht="13.2">
      <c r="D357" s="227"/>
    </row>
    <row r="358" spans="4:4" ht="13.2">
      <c r="D358" s="227"/>
    </row>
    <row r="359" spans="4:4" ht="13.2">
      <c r="D359" s="227"/>
    </row>
    <row r="360" spans="4:4" ht="13.2">
      <c r="D360" s="227"/>
    </row>
    <row r="361" spans="4:4" ht="13.2">
      <c r="D361" s="227"/>
    </row>
    <row r="362" spans="4:4" ht="13.2">
      <c r="D362" s="227"/>
    </row>
    <row r="363" spans="4:4" ht="13.2">
      <c r="D363" s="227"/>
    </row>
    <row r="364" spans="4:4" ht="13.2">
      <c r="D364" s="227"/>
    </row>
    <row r="365" spans="4:4" ht="13.2">
      <c r="D365" s="227"/>
    </row>
    <row r="366" spans="4:4" ht="13.2">
      <c r="D366" s="227"/>
    </row>
    <row r="367" spans="4:4" ht="13.2">
      <c r="D367" s="227"/>
    </row>
    <row r="368" spans="4:4" ht="13.2">
      <c r="D368" s="227"/>
    </row>
    <row r="369" spans="4:4" ht="13.2">
      <c r="D369" s="227"/>
    </row>
    <row r="370" spans="4:4" ht="13.2">
      <c r="D370" s="227"/>
    </row>
    <row r="371" spans="4:4" ht="13.2">
      <c r="D371" s="227"/>
    </row>
    <row r="372" spans="4:4" ht="13.2">
      <c r="D372" s="227"/>
    </row>
    <row r="373" spans="4:4" ht="13.2">
      <c r="D373" s="227"/>
    </row>
    <row r="374" spans="4:4" ht="13.2">
      <c r="D374" s="227"/>
    </row>
    <row r="375" spans="4:4" ht="13.2">
      <c r="D375" s="227"/>
    </row>
    <row r="376" spans="4:4" ht="13.2">
      <c r="D376" s="227"/>
    </row>
    <row r="377" spans="4:4" ht="13.2">
      <c r="D377" s="227"/>
    </row>
    <row r="378" spans="4:4" ht="13.2">
      <c r="D378" s="227"/>
    </row>
    <row r="379" spans="4:4" ht="13.2">
      <c r="D379" s="227"/>
    </row>
    <row r="380" spans="4:4" ht="13.2">
      <c r="D380" s="227"/>
    </row>
    <row r="381" spans="4:4" ht="13.2">
      <c r="D381" s="227"/>
    </row>
    <row r="382" spans="4:4" ht="13.2">
      <c r="D382" s="227"/>
    </row>
    <row r="383" spans="4:4" ht="13.2">
      <c r="D383" s="227"/>
    </row>
    <row r="384" spans="4:4" ht="13.2">
      <c r="D384" s="227"/>
    </row>
    <row r="385" spans="4:4" ht="13.2">
      <c r="D385" s="227"/>
    </row>
    <row r="386" spans="4:4" ht="13.2">
      <c r="D386" s="227"/>
    </row>
    <row r="387" spans="4:4" ht="13.2">
      <c r="D387" s="227"/>
    </row>
    <row r="388" spans="4:4" ht="13.2">
      <c r="D388" s="227"/>
    </row>
    <row r="389" spans="4:4" ht="13.2">
      <c r="D389" s="227"/>
    </row>
    <row r="390" spans="4:4" ht="13.2">
      <c r="D390" s="227"/>
    </row>
    <row r="391" spans="4:4" ht="13.2">
      <c r="D391" s="227"/>
    </row>
    <row r="392" spans="4:4" ht="13.2">
      <c r="D392" s="227"/>
    </row>
    <row r="393" spans="4:4" ht="13.2">
      <c r="D393" s="227"/>
    </row>
    <row r="394" spans="4:4" ht="13.2">
      <c r="D394" s="227"/>
    </row>
    <row r="395" spans="4:4" ht="13.2">
      <c r="D395" s="227"/>
    </row>
    <row r="396" spans="4:4" ht="13.2">
      <c r="D396" s="227"/>
    </row>
    <row r="397" spans="4:4" ht="13.2">
      <c r="D397" s="227"/>
    </row>
    <row r="398" spans="4:4" ht="13.2">
      <c r="D398" s="227"/>
    </row>
    <row r="399" spans="4:4" ht="13.2">
      <c r="D399" s="227"/>
    </row>
    <row r="400" spans="4:4" ht="13.2">
      <c r="D400" s="227"/>
    </row>
    <row r="401" spans="4:4" ht="13.2">
      <c r="D401" s="227"/>
    </row>
    <row r="402" spans="4:4" ht="13.2">
      <c r="D402" s="227"/>
    </row>
    <row r="403" spans="4:4" ht="13.2">
      <c r="D403" s="227"/>
    </row>
    <row r="404" spans="4:4" ht="13.2">
      <c r="D404" s="227"/>
    </row>
    <row r="405" spans="4:4" ht="13.2">
      <c r="D405" s="227"/>
    </row>
    <row r="406" spans="4:4" ht="13.2">
      <c r="D406" s="227"/>
    </row>
    <row r="407" spans="4:4" ht="13.2">
      <c r="D407" s="227"/>
    </row>
    <row r="408" spans="4:4" ht="13.2">
      <c r="D408" s="227"/>
    </row>
    <row r="409" spans="4:4" ht="13.2">
      <c r="D409" s="227"/>
    </row>
    <row r="410" spans="4:4" ht="13.2">
      <c r="D410" s="227"/>
    </row>
    <row r="411" spans="4:4" ht="13.2">
      <c r="D411" s="227"/>
    </row>
    <row r="412" spans="4:4" ht="13.2">
      <c r="D412" s="227"/>
    </row>
    <row r="413" spans="4:4" ht="13.2">
      <c r="D413" s="227"/>
    </row>
    <row r="414" spans="4:4" ht="13.2">
      <c r="D414" s="227"/>
    </row>
    <row r="415" spans="4:4" ht="13.2">
      <c r="D415" s="227"/>
    </row>
    <row r="416" spans="4:4" ht="13.2">
      <c r="D416" s="227"/>
    </row>
    <row r="417" spans="4:4" ht="13.2">
      <c r="D417" s="227"/>
    </row>
    <row r="418" spans="4:4" ht="13.2">
      <c r="D418" s="227"/>
    </row>
    <row r="419" spans="4:4" ht="13.2">
      <c r="D419" s="227"/>
    </row>
    <row r="420" spans="4:4" ht="13.2">
      <c r="D420" s="227"/>
    </row>
    <row r="421" spans="4:4" ht="13.2">
      <c r="D421" s="227"/>
    </row>
    <row r="422" spans="4:4" ht="13.2">
      <c r="D422" s="227"/>
    </row>
    <row r="423" spans="4:4" ht="13.2">
      <c r="D423" s="227"/>
    </row>
    <row r="424" spans="4:4" ht="13.2">
      <c r="D424" s="227"/>
    </row>
    <row r="425" spans="4:4" ht="13.2">
      <c r="D425" s="227"/>
    </row>
    <row r="426" spans="4:4" ht="13.2">
      <c r="D426" s="227"/>
    </row>
    <row r="427" spans="4:4" ht="13.2">
      <c r="D427" s="227"/>
    </row>
    <row r="428" spans="4:4" ht="13.2">
      <c r="D428" s="227"/>
    </row>
    <row r="429" spans="4:4" ht="13.2">
      <c r="D429" s="227"/>
    </row>
    <row r="430" spans="4:4" ht="13.2">
      <c r="D430" s="227"/>
    </row>
    <row r="431" spans="4:4" ht="13.2">
      <c r="D431" s="227"/>
    </row>
    <row r="432" spans="4:4" ht="13.2">
      <c r="D432" s="227"/>
    </row>
    <row r="433" spans="4:4" ht="13.2">
      <c r="D433" s="227"/>
    </row>
    <row r="434" spans="4:4" ht="13.2">
      <c r="D434" s="227"/>
    </row>
    <row r="435" spans="4:4" ht="13.2">
      <c r="D435" s="227"/>
    </row>
    <row r="436" spans="4:4" ht="13.2">
      <c r="D436" s="227"/>
    </row>
    <row r="437" spans="4:4" ht="13.2">
      <c r="D437" s="227"/>
    </row>
    <row r="438" spans="4:4" ht="13.2">
      <c r="D438" s="227"/>
    </row>
    <row r="439" spans="4:4" ht="13.2">
      <c r="D439" s="227"/>
    </row>
    <row r="440" spans="4:4" ht="13.2">
      <c r="D440" s="227"/>
    </row>
    <row r="441" spans="4:4" ht="13.2">
      <c r="D441" s="227"/>
    </row>
    <row r="442" spans="4:4" ht="13.2">
      <c r="D442" s="227"/>
    </row>
    <row r="443" spans="4:4" ht="13.2">
      <c r="D443" s="227"/>
    </row>
    <row r="444" spans="4:4" ht="13.2">
      <c r="D444" s="227"/>
    </row>
    <row r="445" spans="4:4" ht="13.2">
      <c r="D445" s="227"/>
    </row>
    <row r="446" spans="4:4" ht="13.2">
      <c r="D446" s="227"/>
    </row>
    <row r="447" spans="4:4" ht="13.2">
      <c r="D447" s="227"/>
    </row>
    <row r="448" spans="4:4" ht="13.2">
      <c r="D448" s="227"/>
    </row>
    <row r="449" spans="4:4" ht="13.2">
      <c r="D449" s="227"/>
    </row>
    <row r="450" spans="4:4" ht="13.2">
      <c r="D450" s="227"/>
    </row>
    <row r="451" spans="4:4" ht="13.2">
      <c r="D451" s="227"/>
    </row>
    <row r="452" spans="4:4" ht="13.2">
      <c r="D452" s="227"/>
    </row>
    <row r="453" spans="4:4" ht="13.2">
      <c r="D453" s="227"/>
    </row>
    <row r="454" spans="4:4" ht="13.2">
      <c r="D454" s="227"/>
    </row>
    <row r="455" spans="4:4" ht="13.2">
      <c r="D455" s="227"/>
    </row>
    <row r="456" spans="4:4" ht="13.2">
      <c r="D456" s="227"/>
    </row>
    <row r="457" spans="4:4" ht="13.2">
      <c r="D457" s="227"/>
    </row>
    <row r="458" spans="4:4" ht="13.2">
      <c r="D458" s="227"/>
    </row>
    <row r="459" spans="4:4" ht="13.2">
      <c r="D459" s="227"/>
    </row>
    <row r="460" spans="4:4" ht="13.2">
      <c r="D460" s="227"/>
    </row>
    <row r="461" spans="4:4" ht="13.2">
      <c r="D461" s="227"/>
    </row>
    <row r="462" spans="4:4" ht="13.2">
      <c r="D462" s="227"/>
    </row>
    <row r="463" spans="4:4" ht="13.2">
      <c r="D463" s="227"/>
    </row>
    <row r="464" spans="4:4" ht="13.2">
      <c r="D464" s="227"/>
    </row>
    <row r="465" spans="4:4" ht="13.2">
      <c r="D465" s="227"/>
    </row>
    <row r="466" spans="4:4" ht="13.2">
      <c r="D466" s="227"/>
    </row>
    <row r="467" spans="4:4" ht="13.2">
      <c r="D467" s="227"/>
    </row>
    <row r="468" spans="4:4" ht="13.2">
      <c r="D468" s="227"/>
    </row>
    <row r="469" spans="4:4" ht="13.2">
      <c r="D469" s="227"/>
    </row>
    <row r="470" spans="4:4" ht="13.2">
      <c r="D470" s="227"/>
    </row>
    <row r="471" spans="4:4" ht="13.2">
      <c r="D471" s="227"/>
    </row>
    <row r="472" spans="4:4" ht="13.2">
      <c r="D472" s="227"/>
    </row>
    <row r="473" spans="4:4" ht="13.2">
      <c r="D473" s="227"/>
    </row>
    <row r="474" spans="4:4" ht="13.2">
      <c r="D474" s="227"/>
    </row>
    <row r="475" spans="4:4" ht="13.2">
      <c r="D475" s="227"/>
    </row>
    <row r="476" spans="4:4" ht="13.2">
      <c r="D476" s="227"/>
    </row>
    <row r="477" spans="4:4" ht="13.2">
      <c r="D477" s="227"/>
    </row>
    <row r="478" spans="4:4" ht="13.2">
      <c r="D478" s="227"/>
    </row>
    <row r="479" spans="4:4" ht="13.2">
      <c r="D479" s="227"/>
    </row>
    <row r="480" spans="4:4" ht="13.2">
      <c r="D480" s="227"/>
    </row>
    <row r="481" spans="4:4" ht="13.2">
      <c r="D481" s="227"/>
    </row>
    <row r="482" spans="4:4" ht="13.2">
      <c r="D482" s="227"/>
    </row>
    <row r="483" spans="4:4" ht="13.2">
      <c r="D483" s="227"/>
    </row>
    <row r="484" spans="4:4" ht="13.2">
      <c r="D484" s="227"/>
    </row>
    <row r="485" spans="4:4" ht="13.2">
      <c r="D485" s="227"/>
    </row>
    <row r="486" spans="4:4" ht="13.2">
      <c r="D486" s="227"/>
    </row>
    <row r="487" spans="4:4" ht="13.2">
      <c r="D487" s="227"/>
    </row>
    <row r="488" spans="4:4" ht="13.2">
      <c r="D488" s="227"/>
    </row>
    <row r="489" spans="4:4" ht="13.2">
      <c r="D489" s="227"/>
    </row>
    <row r="490" spans="4:4" ht="13.2">
      <c r="D490" s="227"/>
    </row>
    <row r="491" spans="4:4" ht="13.2">
      <c r="D491" s="227"/>
    </row>
    <row r="492" spans="4:4" ht="13.2">
      <c r="D492" s="227"/>
    </row>
    <row r="493" spans="4:4" ht="13.2">
      <c r="D493" s="227"/>
    </row>
    <row r="494" spans="4:4" ht="13.2">
      <c r="D494" s="227"/>
    </row>
    <row r="495" spans="4:4" ht="13.2">
      <c r="D495" s="227"/>
    </row>
    <row r="496" spans="4:4" ht="13.2">
      <c r="D496" s="227"/>
    </row>
    <row r="497" spans="4:4" ht="13.2">
      <c r="D497" s="227"/>
    </row>
    <row r="498" spans="4:4" ht="13.2">
      <c r="D498" s="227"/>
    </row>
    <row r="499" spans="4:4" ht="13.2">
      <c r="D499" s="227"/>
    </row>
    <row r="500" spans="4:4" ht="13.2">
      <c r="D500" s="227"/>
    </row>
    <row r="501" spans="4:4" ht="13.2">
      <c r="D501" s="227"/>
    </row>
    <row r="502" spans="4:4" ht="13.2">
      <c r="D502" s="227"/>
    </row>
    <row r="503" spans="4:4" ht="13.2">
      <c r="D503" s="227"/>
    </row>
    <row r="504" spans="4:4" ht="13.2">
      <c r="D504" s="227"/>
    </row>
    <row r="505" spans="4:4" ht="13.2">
      <c r="D505" s="227"/>
    </row>
    <row r="506" spans="4:4" ht="13.2">
      <c r="D506" s="227"/>
    </row>
    <row r="507" spans="4:4" ht="13.2">
      <c r="D507" s="227"/>
    </row>
    <row r="508" spans="4:4" ht="13.2">
      <c r="D508" s="227"/>
    </row>
    <row r="509" spans="4:4" ht="13.2">
      <c r="D509" s="227"/>
    </row>
    <row r="510" spans="4:4" ht="13.2">
      <c r="D510" s="227"/>
    </row>
    <row r="511" spans="4:4" ht="13.2">
      <c r="D511" s="227"/>
    </row>
    <row r="512" spans="4:4" ht="13.2">
      <c r="D512" s="227"/>
    </row>
    <row r="513" spans="4:4" ht="13.2">
      <c r="D513" s="227"/>
    </row>
    <row r="514" spans="4:4" ht="13.2">
      <c r="D514" s="227"/>
    </row>
    <row r="515" spans="4:4" ht="13.2">
      <c r="D515" s="227"/>
    </row>
    <row r="516" spans="4:4" ht="13.2">
      <c r="D516" s="227"/>
    </row>
    <row r="517" spans="4:4" ht="13.2">
      <c r="D517" s="227"/>
    </row>
    <row r="518" spans="4:4" ht="13.2">
      <c r="D518" s="227"/>
    </row>
    <row r="519" spans="4:4" ht="13.2">
      <c r="D519" s="227"/>
    </row>
    <row r="520" spans="4:4" ht="13.2">
      <c r="D520" s="227"/>
    </row>
    <row r="521" spans="4:4" ht="13.2">
      <c r="D521" s="227"/>
    </row>
    <row r="522" spans="4:4" ht="13.2">
      <c r="D522" s="227"/>
    </row>
    <row r="523" spans="4:4" ht="13.2">
      <c r="D523" s="227"/>
    </row>
    <row r="524" spans="4:4" ht="13.2">
      <c r="D524" s="227"/>
    </row>
    <row r="525" spans="4:4" ht="13.2">
      <c r="D525" s="227"/>
    </row>
    <row r="526" spans="4:4" ht="13.2">
      <c r="D526" s="227"/>
    </row>
    <row r="527" spans="4:4" ht="13.2">
      <c r="D527" s="227"/>
    </row>
    <row r="528" spans="4:4" ht="13.2">
      <c r="D528" s="227"/>
    </row>
    <row r="529" spans="4:4" ht="13.2">
      <c r="D529" s="227"/>
    </row>
    <row r="530" spans="4:4" ht="13.2">
      <c r="D530" s="227"/>
    </row>
    <row r="531" spans="4:4" ht="13.2">
      <c r="D531" s="227"/>
    </row>
    <row r="532" spans="4:4" ht="13.2">
      <c r="D532" s="227"/>
    </row>
    <row r="533" spans="4:4" ht="13.2">
      <c r="D533" s="227"/>
    </row>
    <row r="534" spans="4:4" ht="13.2">
      <c r="D534" s="227"/>
    </row>
    <row r="535" spans="4:4" ht="13.2">
      <c r="D535" s="227"/>
    </row>
    <row r="536" spans="4:4" ht="13.2">
      <c r="D536" s="227"/>
    </row>
    <row r="537" spans="4:4" ht="13.2">
      <c r="D537" s="227"/>
    </row>
    <row r="538" spans="4:4" ht="13.2">
      <c r="D538" s="227"/>
    </row>
    <row r="539" spans="4:4" ht="13.2">
      <c r="D539" s="227"/>
    </row>
    <row r="540" spans="4:4" ht="13.2">
      <c r="D540" s="227"/>
    </row>
    <row r="541" spans="4:4" ht="13.2">
      <c r="D541" s="227"/>
    </row>
    <row r="542" spans="4:4" ht="13.2">
      <c r="D542" s="227"/>
    </row>
    <row r="543" spans="4:4" ht="13.2">
      <c r="D543" s="227"/>
    </row>
    <row r="544" spans="4:4" ht="13.2">
      <c r="D544" s="227"/>
    </row>
    <row r="545" spans="4:4" ht="13.2">
      <c r="D545" s="227"/>
    </row>
    <row r="546" spans="4:4" ht="13.2">
      <c r="D546" s="227"/>
    </row>
    <row r="547" spans="4:4" ht="13.2">
      <c r="D547" s="227"/>
    </row>
    <row r="548" spans="4:4" ht="13.2">
      <c r="D548" s="227"/>
    </row>
    <row r="549" spans="4:4" ht="13.2">
      <c r="D549" s="227"/>
    </row>
    <row r="550" spans="4:4" ht="13.2">
      <c r="D550" s="227"/>
    </row>
    <row r="551" spans="4:4" ht="13.2">
      <c r="D551" s="227"/>
    </row>
    <row r="552" spans="4:4" ht="13.2">
      <c r="D552" s="227"/>
    </row>
    <row r="553" spans="4:4" ht="13.2">
      <c r="D553" s="227"/>
    </row>
    <row r="554" spans="4:4" ht="13.2">
      <c r="D554" s="227"/>
    </row>
    <row r="555" spans="4:4" ht="13.2">
      <c r="D555" s="227"/>
    </row>
    <row r="556" spans="4:4" ht="13.2">
      <c r="D556" s="227"/>
    </row>
    <row r="557" spans="4:4" ht="13.2">
      <c r="D557" s="227"/>
    </row>
    <row r="558" spans="4:4" ht="13.2">
      <c r="D558" s="227"/>
    </row>
    <row r="559" spans="4:4" ht="13.2">
      <c r="D559" s="227"/>
    </row>
    <row r="560" spans="4:4" ht="13.2">
      <c r="D560" s="227"/>
    </row>
    <row r="561" spans="4:4" ht="13.2">
      <c r="D561" s="227"/>
    </row>
    <row r="562" spans="4:4" ht="13.2">
      <c r="D562" s="227"/>
    </row>
    <row r="563" spans="4:4" ht="13.2">
      <c r="D563" s="227"/>
    </row>
    <row r="564" spans="4:4" ht="13.2">
      <c r="D564" s="227"/>
    </row>
    <row r="565" spans="4:4" ht="13.2">
      <c r="D565" s="227"/>
    </row>
    <row r="566" spans="4:4" ht="13.2">
      <c r="D566" s="227"/>
    </row>
    <row r="567" spans="4:4" ht="13.2">
      <c r="D567" s="227"/>
    </row>
    <row r="568" spans="4:4" ht="13.2">
      <c r="D568" s="227"/>
    </row>
    <row r="569" spans="4:4" ht="13.2">
      <c r="D569" s="227"/>
    </row>
    <row r="570" spans="4:4" ht="13.2">
      <c r="D570" s="227"/>
    </row>
    <row r="571" spans="4:4" ht="13.2">
      <c r="D571" s="227"/>
    </row>
    <row r="572" spans="4:4" ht="13.2">
      <c r="D572" s="227"/>
    </row>
    <row r="573" spans="4:4" ht="13.2">
      <c r="D573" s="227"/>
    </row>
    <row r="574" spans="4:4" ht="13.2">
      <c r="D574" s="227"/>
    </row>
    <row r="575" spans="4:4" ht="13.2">
      <c r="D575" s="227"/>
    </row>
    <row r="576" spans="4:4" ht="13.2">
      <c r="D576" s="227"/>
    </row>
    <row r="577" spans="4:4" ht="13.2">
      <c r="D577" s="227"/>
    </row>
    <row r="578" spans="4:4" ht="13.2">
      <c r="D578" s="227"/>
    </row>
    <row r="579" spans="4:4" ht="13.2">
      <c r="D579" s="227"/>
    </row>
    <row r="580" spans="4:4" ht="13.2">
      <c r="D580" s="227"/>
    </row>
    <row r="581" spans="4:4" ht="13.2">
      <c r="D581" s="227"/>
    </row>
    <row r="582" spans="4:4" ht="13.2">
      <c r="D582" s="227"/>
    </row>
    <row r="583" spans="4:4" ht="13.2">
      <c r="D583" s="227"/>
    </row>
    <row r="584" spans="4:4" ht="13.2">
      <c r="D584" s="227"/>
    </row>
    <row r="585" spans="4:4" ht="13.2">
      <c r="D585" s="227"/>
    </row>
    <row r="586" spans="4:4" ht="13.2">
      <c r="D586" s="227"/>
    </row>
    <row r="587" spans="4:4" ht="13.2">
      <c r="D587" s="227"/>
    </row>
    <row r="588" spans="4:4" ht="13.2">
      <c r="D588" s="227"/>
    </row>
    <row r="589" spans="4:4" ht="13.2">
      <c r="D589" s="227"/>
    </row>
    <row r="590" spans="4:4" ht="13.2">
      <c r="D590" s="227"/>
    </row>
    <row r="591" spans="4:4" ht="13.2">
      <c r="D591" s="227"/>
    </row>
    <row r="592" spans="4:4" ht="13.2">
      <c r="D592" s="227"/>
    </row>
    <row r="593" spans="4:4" ht="13.2">
      <c r="D593" s="227"/>
    </row>
    <row r="594" spans="4:4" ht="13.2">
      <c r="D594" s="227"/>
    </row>
    <row r="595" spans="4:4" ht="13.2">
      <c r="D595" s="227"/>
    </row>
    <row r="596" spans="4:4" ht="13.2">
      <c r="D596" s="227"/>
    </row>
    <row r="597" spans="4:4" ht="13.2">
      <c r="D597" s="227"/>
    </row>
    <row r="598" spans="4:4" ht="13.2">
      <c r="D598" s="227"/>
    </row>
    <row r="599" spans="4:4" ht="13.2">
      <c r="D599" s="227"/>
    </row>
    <row r="600" spans="4:4" ht="13.2">
      <c r="D600" s="227"/>
    </row>
    <row r="601" spans="4:4" ht="13.2">
      <c r="D601" s="227"/>
    </row>
    <row r="602" spans="4:4" ht="13.2">
      <c r="D602" s="227"/>
    </row>
    <row r="603" spans="4:4" ht="13.2">
      <c r="D603" s="227"/>
    </row>
    <row r="604" spans="4:4" ht="13.2">
      <c r="D604" s="227"/>
    </row>
    <row r="605" spans="4:4" ht="13.2">
      <c r="D605" s="227"/>
    </row>
    <row r="606" spans="4:4" ht="13.2">
      <c r="D606" s="227"/>
    </row>
    <row r="607" spans="4:4" ht="13.2">
      <c r="D607" s="227"/>
    </row>
    <row r="608" spans="4:4" ht="13.2">
      <c r="D608" s="227"/>
    </row>
    <row r="609" spans="4:4" ht="13.2">
      <c r="D609" s="227"/>
    </row>
    <row r="610" spans="4:4" ht="13.2">
      <c r="D610" s="227"/>
    </row>
    <row r="611" spans="4:4" ht="13.2">
      <c r="D611" s="227"/>
    </row>
    <row r="612" spans="4:4" ht="13.2">
      <c r="D612" s="227"/>
    </row>
    <row r="613" spans="4:4" ht="13.2">
      <c r="D613" s="227"/>
    </row>
    <row r="614" spans="4:4" ht="13.2">
      <c r="D614" s="227"/>
    </row>
    <row r="615" spans="4:4" ht="13.2">
      <c r="D615" s="227"/>
    </row>
    <row r="616" spans="4:4" ht="13.2">
      <c r="D616" s="227"/>
    </row>
    <row r="617" spans="4:4" ht="13.2">
      <c r="D617" s="227"/>
    </row>
    <row r="618" spans="4:4" ht="13.2">
      <c r="D618" s="227"/>
    </row>
    <row r="619" spans="4:4" ht="13.2">
      <c r="D619" s="227"/>
    </row>
    <row r="620" spans="4:4" ht="13.2">
      <c r="D620" s="227"/>
    </row>
    <row r="621" spans="4:4" ht="13.2">
      <c r="D621" s="227"/>
    </row>
    <row r="622" spans="4:4" ht="13.2">
      <c r="D622" s="227"/>
    </row>
    <row r="623" spans="4:4" ht="13.2">
      <c r="D623" s="227"/>
    </row>
    <row r="624" spans="4:4" ht="13.2">
      <c r="D624" s="227"/>
    </row>
    <row r="625" spans="4:4" ht="13.2">
      <c r="D625" s="227"/>
    </row>
    <row r="626" spans="4:4" ht="13.2">
      <c r="D626" s="227"/>
    </row>
    <row r="627" spans="4:4" ht="13.2">
      <c r="D627" s="227"/>
    </row>
    <row r="628" spans="4:4" ht="13.2">
      <c r="D628" s="227"/>
    </row>
    <row r="629" spans="4:4" ht="13.2">
      <c r="D629" s="227"/>
    </row>
    <row r="630" spans="4:4" ht="13.2">
      <c r="D630" s="227"/>
    </row>
    <row r="631" spans="4:4" ht="13.2">
      <c r="D631" s="227"/>
    </row>
    <row r="632" spans="4:4" ht="13.2">
      <c r="D632" s="227"/>
    </row>
    <row r="633" spans="4:4" ht="13.2">
      <c r="D633" s="227"/>
    </row>
    <row r="634" spans="4:4" ht="13.2">
      <c r="D634" s="227"/>
    </row>
    <row r="635" spans="4:4" ht="13.2">
      <c r="D635" s="227"/>
    </row>
    <row r="636" spans="4:4" ht="13.2">
      <c r="D636" s="227"/>
    </row>
    <row r="637" spans="4:4" ht="13.2">
      <c r="D637" s="227"/>
    </row>
    <row r="638" spans="4:4" ht="13.2">
      <c r="D638" s="227"/>
    </row>
    <row r="639" spans="4:4" ht="13.2">
      <c r="D639" s="227"/>
    </row>
    <row r="640" spans="4:4" ht="13.2">
      <c r="D640" s="227"/>
    </row>
    <row r="641" spans="4:4" ht="13.2">
      <c r="D641" s="227"/>
    </row>
    <row r="642" spans="4:4" ht="13.2">
      <c r="D642" s="227"/>
    </row>
    <row r="643" spans="4:4" ht="13.2">
      <c r="D643" s="227"/>
    </row>
    <row r="644" spans="4:4" ht="13.2">
      <c r="D644" s="227"/>
    </row>
    <row r="645" spans="4:4" ht="13.2">
      <c r="D645" s="227"/>
    </row>
    <row r="646" spans="4:4" ht="13.2">
      <c r="D646" s="227"/>
    </row>
    <row r="647" spans="4:4" ht="13.2">
      <c r="D647" s="227"/>
    </row>
    <row r="648" spans="4:4" ht="13.2">
      <c r="D648" s="227"/>
    </row>
    <row r="649" spans="4:4" ht="13.2">
      <c r="D649" s="227"/>
    </row>
    <row r="650" spans="4:4" ht="13.2">
      <c r="D650" s="227"/>
    </row>
    <row r="651" spans="4:4" ht="13.2">
      <c r="D651" s="227"/>
    </row>
    <row r="652" spans="4:4" ht="13.2">
      <c r="D652" s="227"/>
    </row>
    <row r="653" spans="4:4" ht="13.2">
      <c r="D653" s="227"/>
    </row>
    <row r="654" spans="4:4" ht="13.2">
      <c r="D654" s="227"/>
    </row>
    <row r="655" spans="4:4" ht="13.2">
      <c r="D655" s="227"/>
    </row>
    <row r="656" spans="4:4" ht="13.2">
      <c r="D656" s="227"/>
    </row>
    <row r="657" spans="4:4" ht="13.2">
      <c r="D657" s="227"/>
    </row>
    <row r="658" spans="4:4" ht="13.2">
      <c r="D658" s="227"/>
    </row>
    <row r="659" spans="4:4" ht="13.2">
      <c r="D659" s="227"/>
    </row>
    <row r="660" spans="4:4" ht="13.2">
      <c r="D660" s="227"/>
    </row>
    <row r="661" spans="4:4" ht="13.2">
      <c r="D661" s="227"/>
    </row>
    <row r="662" spans="4:4" ht="13.2">
      <c r="D662" s="227"/>
    </row>
    <row r="663" spans="4:4" ht="13.2">
      <c r="D663" s="227"/>
    </row>
    <row r="664" spans="4:4" ht="13.2">
      <c r="D664" s="227"/>
    </row>
    <row r="665" spans="4:4" ht="13.2">
      <c r="D665" s="227"/>
    </row>
    <row r="666" spans="4:4" ht="13.2">
      <c r="D666" s="227"/>
    </row>
    <row r="667" spans="4:4" ht="13.2">
      <c r="D667" s="227"/>
    </row>
    <row r="668" spans="4:4" ht="13.2">
      <c r="D668" s="227"/>
    </row>
    <row r="669" spans="4:4" ht="13.2">
      <c r="D669" s="227"/>
    </row>
    <row r="670" spans="4:4" ht="13.2">
      <c r="D670" s="227"/>
    </row>
    <row r="671" spans="4:4" ht="13.2">
      <c r="D671" s="227"/>
    </row>
    <row r="672" spans="4:4" ht="13.2">
      <c r="D672" s="227"/>
    </row>
    <row r="673" spans="4:4" ht="13.2">
      <c r="D673" s="227"/>
    </row>
    <row r="674" spans="4:4" ht="13.2">
      <c r="D674" s="227"/>
    </row>
    <row r="675" spans="4:4" ht="13.2">
      <c r="D675" s="227"/>
    </row>
    <row r="676" spans="4:4" ht="13.2">
      <c r="D676" s="227"/>
    </row>
    <row r="677" spans="4:4" ht="13.2">
      <c r="D677" s="227"/>
    </row>
    <row r="678" spans="4:4" ht="13.2">
      <c r="D678" s="227"/>
    </row>
    <row r="679" spans="4:4" ht="13.2">
      <c r="D679" s="227"/>
    </row>
    <row r="680" spans="4:4" ht="13.2">
      <c r="D680" s="227"/>
    </row>
    <row r="681" spans="4:4" ht="13.2">
      <c r="D681" s="227"/>
    </row>
    <row r="682" spans="4:4" ht="13.2">
      <c r="D682" s="227"/>
    </row>
    <row r="683" spans="4:4" ht="13.2">
      <c r="D683" s="227"/>
    </row>
    <row r="684" spans="4:4" ht="13.2">
      <c r="D684" s="227"/>
    </row>
    <row r="685" spans="4:4" ht="13.2">
      <c r="D685" s="227"/>
    </row>
    <row r="686" spans="4:4" ht="13.2">
      <c r="D686" s="227"/>
    </row>
    <row r="687" spans="4:4" ht="13.2">
      <c r="D687" s="227"/>
    </row>
    <row r="688" spans="4:4" ht="13.2">
      <c r="D688" s="227"/>
    </row>
    <row r="689" spans="4:4" ht="13.2">
      <c r="D689" s="227"/>
    </row>
    <row r="690" spans="4:4" ht="13.2">
      <c r="D690" s="227"/>
    </row>
    <row r="691" spans="4:4" ht="13.2">
      <c r="D691" s="227"/>
    </row>
    <row r="692" spans="4:4" ht="13.2">
      <c r="D692" s="227"/>
    </row>
    <row r="693" spans="4:4" ht="13.2">
      <c r="D693" s="227"/>
    </row>
    <row r="694" spans="4:4" ht="13.2">
      <c r="D694" s="227"/>
    </row>
    <row r="695" spans="4:4" ht="13.2">
      <c r="D695" s="227"/>
    </row>
    <row r="696" spans="4:4" ht="13.2">
      <c r="D696" s="227"/>
    </row>
    <row r="697" spans="4:4" ht="13.2">
      <c r="D697" s="227"/>
    </row>
    <row r="698" spans="4:4" ht="13.2">
      <c r="D698" s="227"/>
    </row>
    <row r="699" spans="4:4" ht="13.2">
      <c r="D699" s="227"/>
    </row>
    <row r="700" spans="4:4" ht="13.2">
      <c r="D700" s="227"/>
    </row>
    <row r="701" spans="4:4" ht="13.2">
      <c r="D701" s="227"/>
    </row>
    <row r="702" spans="4:4" ht="13.2">
      <c r="D702" s="227"/>
    </row>
    <row r="703" spans="4:4" ht="13.2">
      <c r="D703" s="227"/>
    </row>
    <row r="704" spans="4:4" ht="13.2">
      <c r="D704" s="227"/>
    </row>
    <row r="705" spans="4:4" ht="13.2">
      <c r="D705" s="227"/>
    </row>
    <row r="706" spans="4:4" ht="13.2">
      <c r="D706" s="227"/>
    </row>
    <row r="707" spans="4:4" ht="13.2">
      <c r="D707" s="227"/>
    </row>
    <row r="708" spans="4:4" ht="13.2">
      <c r="D708" s="227"/>
    </row>
    <row r="709" spans="4:4" ht="13.2">
      <c r="D709" s="227"/>
    </row>
    <row r="710" spans="4:4" ht="13.2">
      <c r="D710" s="227"/>
    </row>
    <row r="711" spans="4:4" ht="13.2">
      <c r="D711" s="227"/>
    </row>
    <row r="712" spans="4:4" ht="13.2">
      <c r="D712" s="227"/>
    </row>
    <row r="713" spans="4:4" ht="13.2">
      <c r="D713" s="227"/>
    </row>
    <row r="714" spans="4:4" ht="13.2">
      <c r="D714" s="227"/>
    </row>
    <row r="715" spans="4:4" ht="13.2">
      <c r="D715" s="227"/>
    </row>
    <row r="716" spans="4:4" ht="13.2">
      <c r="D716" s="227"/>
    </row>
    <row r="717" spans="4:4" ht="13.2">
      <c r="D717" s="227"/>
    </row>
    <row r="718" spans="4:4" ht="13.2">
      <c r="D718" s="227"/>
    </row>
    <row r="719" spans="4:4" ht="13.2">
      <c r="D719" s="227"/>
    </row>
    <row r="720" spans="4:4" ht="13.2">
      <c r="D720" s="227"/>
    </row>
    <row r="721" spans="4:4" ht="13.2">
      <c r="D721" s="227"/>
    </row>
    <row r="722" spans="4:4" ht="13.2">
      <c r="D722" s="227"/>
    </row>
    <row r="723" spans="4:4" ht="13.2">
      <c r="D723" s="227"/>
    </row>
    <row r="724" spans="4:4" ht="13.2">
      <c r="D724" s="227"/>
    </row>
    <row r="725" spans="4:4" ht="13.2">
      <c r="D725" s="227"/>
    </row>
    <row r="726" spans="4:4" ht="13.2">
      <c r="D726" s="227"/>
    </row>
    <row r="727" spans="4:4" ht="13.2">
      <c r="D727" s="227"/>
    </row>
    <row r="728" spans="4:4" ht="13.2">
      <c r="D728" s="227"/>
    </row>
    <row r="729" spans="4:4" ht="13.2">
      <c r="D729" s="227"/>
    </row>
    <row r="730" spans="4:4" ht="13.2">
      <c r="D730" s="227"/>
    </row>
    <row r="731" spans="4:4" ht="13.2">
      <c r="D731" s="227"/>
    </row>
    <row r="732" spans="4:4" ht="13.2">
      <c r="D732" s="227"/>
    </row>
    <row r="733" spans="4:4" ht="13.2">
      <c r="D733" s="227"/>
    </row>
    <row r="734" spans="4:4" ht="13.2">
      <c r="D734" s="227"/>
    </row>
    <row r="735" spans="4:4" ht="13.2">
      <c r="D735" s="227"/>
    </row>
    <row r="736" spans="4:4" ht="13.2">
      <c r="D736" s="227"/>
    </row>
    <row r="737" spans="4:4" ht="13.2">
      <c r="D737" s="227"/>
    </row>
    <row r="738" spans="4:4" ht="13.2">
      <c r="D738" s="227"/>
    </row>
    <row r="739" spans="4:4" ht="13.2">
      <c r="D739" s="227"/>
    </row>
    <row r="740" spans="4:4" ht="13.2">
      <c r="D740" s="227"/>
    </row>
    <row r="741" spans="4:4" ht="13.2">
      <c r="D741" s="227"/>
    </row>
    <row r="742" spans="4:4" ht="13.2">
      <c r="D742" s="227"/>
    </row>
    <row r="743" spans="4:4" ht="13.2">
      <c r="D743" s="227"/>
    </row>
    <row r="744" spans="4:4" ht="13.2">
      <c r="D744" s="227"/>
    </row>
    <row r="745" spans="4:4" ht="13.2">
      <c r="D745" s="227"/>
    </row>
    <row r="746" spans="4:4" ht="13.2">
      <c r="D746" s="227"/>
    </row>
    <row r="747" spans="4:4" ht="13.2">
      <c r="D747" s="227"/>
    </row>
    <row r="748" spans="4:4" ht="13.2">
      <c r="D748" s="227"/>
    </row>
    <row r="749" spans="4:4" ht="13.2">
      <c r="D749" s="227"/>
    </row>
    <row r="750" spans="4:4" ht="13.2">
      <c r="D750" s="227"/>
    </row>
    <row r="751" spans="4:4" ht="13.2">
      <c r="D751" s="227"/>
    </row>
    <row r="752" spans="4:4" ht="13.2">
      <c r="D752" s="227"/>
    </row>
    <row r="753" spans="4:4" ht="13.2">
      <c r="D753" s="227"/>
    </row>
    <row r="754" spans="4:4" ht="13.2">
      <c r="D754" s="227"/>
    </row>
    <row r="755" spans="4:4" ht="13.2">
      <c r="D755" s="227"/>
    </row>
    <row r="756" spans="4:4" ht="13.2">
      <c r="D756" s="227"/>
    </row>
    <row r="757" spans="4:4" ht="13.2">
      <c r="D757" s="227"/>
    </row>
    <row r="758" spans="4:4" ht="13.2">
      <c r="D758" s="227"/>
    </row>
    <row r="759" spans="4:4" ht="13.2">
      <c r="D759" s="227"/>
    </row>
    <row r="760" spans="4:4" ht="13.2">
      <c r="D760" s="227"/>
    </row>
    <row r="761" spans="4:4" ht="13.2">
      <c r="D761" s="227"/>
    </row>
    <row r="762" spans="4:4" ht="13.2">
      <c r="D762" s="227"/>
    </row>
    <row r="763" spans="4:4" ht="13.2">
      <c r="D763" s="227"/>
    </row>
    <row r="764" spans="4:4" ht="13.2">
      <c r="D764" s="227"/>
    </row>
    <row r="765" spans="4:4" ht="13.2">
      <c r="D765" s="227"/>
    </row>
    <row r="766" spans="4:4" ht="13.2">
      <c r="D766" s="227"/>
    </row>
    <row r="767" spans="4:4" ht="13.2">
      <c r="D767" s="227"/>
    </row>
    <row r="768" spans="4:4" ht="13.2">
      <c r="D768" s="227"/>
    </row>
    <row r="769" spans="4:4" ht="13.2">
      <c r="D769" s="227"/>
    </row>
    <row r="770" spans="4:4" ht="13.2">
      <c r="D770" s="227"/>
    </row>
    <row r="771" spans="4:4" ht="13.2">
      <c r="D771" s="227"/>
    </row>
    <row r="772" spans="4:4" ht="13.2">
      <c r="D772" s="227"/>
    </row>
    <row r="773" spans="4:4" ht="13.2">
      <c r="D773" s="227"/>
    </row>
    <row r="774" spans="4:4" ht="13.2">
      <c r="D774" s="227"/>
    </row>
    <row r="775" spans="4:4" ht="13.2">
      <c r="D775" s="227"/>
    </row>
    <row r="776" spans="4:4" ht="13.2">
      <c r="D776" s="227"/>
    </row>
    <row r="777" spans="4:4" ht="13.2">
      <c r="D777" s="227"/>
    </row>
    <row r="778" spans="4:4" ht="13.2">
      <c r="D778" s="227"/>
    </row>
    <row r="779" spans="4:4" ht="13.2">
      <c r="D779" s="227"/>
    </row>
    <row r="780" spans="4:4" ht="13.2">
      <c r="D780" s="227"/>
    </row>
    <row r="781" spans="4:4" ht="13.2">
      <c r="D781" s="227"/>
    </row>
    <row r="782" spans="4:4" ht="13.2">
      <c r="D782" s="227"/>
    </row>
    <row r="783" spans="4:4" ht="13.2">
      <c r="D783" s="227"/>
    </row>
    <row r="784" spans="4:4" ht="13.2">
      <c r="D784" s="227"/>
    </row>
    <row r="785" spans="4:4" ht="13.2">
      <c r="D785" s="227"/>
    </row>
    <row r="786" spans="4:4" ht="13.2">
      <c r="D786" s="227"/>
    </row>
    <row r="787" spans="4:4" ht="13.2">
      <c r="D787" s="227"/>
    </row>
    <row r="788" spans="4:4" ht="13.2">
      <c r="D788" s="227"/>
    </row>
    <row r="789" spans="4:4" ht="13.2">
      <c r="D789" s="227"/>
    </row>
    <row r="790" spans="4:4" ht="13.2">
      <c r="D790" s="227"/>
    </row>
    <row r="791" spans="4:4" ht="13.2">
      <c r="D791" s="227"/>
    </row>
    <row r="792" spans="4:4" ht="13.2">
      <c r="D792" s="227"/>
    </row>
    <row r="793" spans="4:4" ht="13.2">
      <c r="D793" s="227"/>
    </row>
    <row r="794" spans="4:4" ht="13.2">
      <c r="D794" s="227"/>
    </row>
    <row r="795" spans="4:4" ht="13.2">
      <c r="D795" s="227"/>
    </row>
    <row r="796" spans="4:4" ht="13.2">
      <c r="D796" s="227"/>
    </row>
    <row r="797" spans="4:4" ht="13.2">
      <c r="D797" s="227"/>
    </row>
    <row r="798" spans="4:4" ht="13.2">
      <c r="D798" s="227"/>
    </row>
    <row r="799" spans="4:4" ht="13.2">
      <c r="D799" s="227"/>
    </row>
    <row r="800" spans="4:4" ht="13.2">
      <c r="D800" s="227"/>
    </row>
    <row r="801" spans="4:4" ht="13.2">
      <c r="D801" s="227"/>
    </row>
    <row r="802" spans="4:4" ht="13.2">
      <c r="D802" s="227"/>
    </row>
    <row r="803" spans="4:4" ht="13.2">
      <c r="D803" s="227"/>
    </row>
    <row r="804" spans="4:4" ht="13.2">
      <c r="D804" s="227"/>
    </row>
    <row r="805" spans="4:4" ht="13.2">
      <c r="D805" s="227"/>
    </row>
    <row r="806" spans="4:4" ht="13.2">
      <c r="D806" s="227"/>
    </row>
    <row r="807" spans="4:4" ht="13.2">
      <c r="D807" s="227"/>
    </row>
    <row r="808" spans="4:4" ht="13.2">
      <c r="D808" s="227"/>
    </row>
    <row r="809" spans="4:4" ht="13.2">
      <c r="D809" s="227"/>
    </row>
    <row r="810" spans="4:4" ht="13.2">
      <c r="D810" s="227"/>
    </row>
    <row r="811" spans="4:4" ht="13.2">
      <c r="D811" s="227"/>
    </row>
    <row r="812" spans="4:4" ht="13.2">
      <c r="D812" s="227"/>
    </row>
    <row r="813" spans="4:4" ht="13.2">
      <c r="D813" s="227"/>
    </row>
    <row r="814" spans="4:4" ht="13.2">
      <c r="D814" s="227"/>
    </row>
    <row r="815" spans="4:4" ht="13.2">
      <c r="D815" s="227"/>
    </row>
    <row r="816" spans="4:4" ht="13.2">
      <c r="D816" s="227"/>
    </row>
    <row r="817" spans="4:4" ht="13.2">
      <c r="D817" s="227"/>
    </row>
    <row r="818" spans="4:4" ht="13.2">
      <c r="D818" s="227"/>
    </row>
    <row r="819" spans="4:4" ht="13.2">
      <c r="D819" s="227"/>
    </row>
    <row r="820" spans="4:4" ht="13.2">
      <c r="D820" s="227"/>
    </row>
    <row r="821" spans="4:4" ht="13.2">
      <c r="D821" s="227"/>
    </row>
    <row r="822" spans="4:4" ht="13.2">
      <c r="D822" s="227"/>
    </row>
    <row r="823" spans="4:4" ht="13.2">
      <c r="D823" s="227"/>
    </row>
    <row r="824" spans="4:4" ht="13.2">
      <c r="D824" s="227"/>
    </row>
    <row r="825" spans="4:4" ht="13.2">
      <c r="D825" s="227"/>
    </row>
    <row r="826" spans="4:4" ht="13.2">
      <c r="D826" s="227"/>
    </row>
    <row r="827" spans="4:4" ht="13.2">
      <c r="D827" s="227"/>
    </row>
    <row r="828" spans="4:4" ht="13.2">
      <c r="D828" s="227"/>
    </row>
    <row r="829" spans="4:4" ht="13.2">
      <c r="D829" s="227"/>
    </row>
    <row r="830" spans="4:4" ht="13.2">
      <c r="D830" s="227"/>
    </row>
    <row r="831" spans="4:4" ht="13.2">
      <c r="D831" s="227"/>
    </row>
    <row r="832" spans="4:4" ht="13.2">
      <c r="D832" s="227"/>
    </row>
    <row r="833" spans="4:4" ht="13.2">
      <c r="D833" s="227"/>
    </row>
    <row r="834" spans="4:4" ht="13.2">
      <c r="D834" s="227"/>
    </row>
    <row r="835" spans="4:4" ht="13.2">
      <c r="D835" s="227"/>
    </row>
    <row r="836" spans="4:4" ht="13.2">
      <c r="D836" s="227"/>
    </row>
    <row r="837" spans="4:4" ht="13.2">
      <c r="D837" s="227"/>
    </row>
    <row r="838" spans="4:4" ht="13.2">
      <c r="D838" s="227"/>
    </row>
    <row r="839" spans="4:4" ht="13.2">
      <c r="D839" s="227"/>
    </row>
    <row r="840" spans="4:4" ht="13.2">
      <c r="D840" s="227"/>
    </row>
    <row r="841" spans="4:4" ht="13.2">
      <c r="D841" s="227"/>
    </row>
    <row r="842" spans="4:4" ht="13.2">
      <c r="D842" s="227"/>
    </row>
    <row r="843" spans="4:4" ht="13.2">
      <c r="D843" s="227"/>
    </row>
    <row r="844" spans="4:4" ht="13.2">
      <c r="D844" s="227"/>
    </row>
    <row r="845" spans="4:4" ht="13.2">
      <c r="D845" s="227"/>
    </row>
    <row r="846" spans="4:4" ht="13.2">
      <c r="D846" s="227"/>
    </row>
    <row r="847" spans="4:4" ht="13.2">
      <c r="D847" s="227"/>
    </row>
    <row r="848" spans="4:4" ht="13.2">
      <c r="D848" s="227"/>
    </row>
    <row r="849" spans="4:4" ht="13.2">
      <c r="D849" s="227"/>
    </row>
    <row r="850" spans="4:4" ht="13.2">
      <c r="D850" s="227"/>
    </row>
    <row r="851" spans="4:4" ht="13.2">
      <c r="D851" s="227"/>
    </row>
    <row r="852" spans="4:4" ht="13.2">
      <c r="D852" s="227"/>
    </row>
    <row r="853" spans="4:4" ht="13.2">
      <c r="D853" s="227"/>
    </row>
    <row r="854" spans="4:4" ht="13.2">
      <c r="D854" s="227"/>
    </row>
    <row r="855" spans="4:4" ht="13.2">
      <c r="D855" s="227"/>
    </row>
    <row r="856" spans="4:4" ht="13.2">
      <c r="D856" s="227"/>
    </row>
    <row r="857" spans="4:4" ht="13.2">
      <c r="D857" s="227"/>
    </row>
    <row r="858" spans="4:4" ht="13.2">
      <c r="D858" s="227"/>
    </row>
    <row r="859" spans="4:4" ht="13.2">
      <c r="D859" s="227"/>
    </row>
    <row r="860" spans="4:4" ht="13.2">
      <c r="D860" s="227"/>
    </row>
    <row r="861" spans="4:4" ht="13.2">
      <c r="D861" s="227"/>
    </row>
    <row r="862" spans="4:4" ht="13.2">
      <c r="D862" s="227"/>
    </row>
    <row r="863" spans="4:4" ht="13.2">
      <c r="D863" s="227"/>
    </row>
    <row r="864" spans="4:4" ht="13.2">
      <c r="D864" s="227"/>
    </row>
    <row r="865" spans="4:4" ht="13.2">
      <c r="D865" s="227"/>
    </row>
    <row r="866" spans="4:4" ht="13.2">
      <c r="D866" s="227"/>
    </row>
    <row r="867" spans="4:4" ht="13.2">
      <c r="D867" s="227"/>
    </row>
    <row r="868" spans="4:4" ht="13.2">
      <c r="D868" s="227"/>
    </row>
    <row r="869" spans="4:4" ht="13.2">
      <c r="D869" s="227"/>
    </row>
    <row r="870" spans="4:4" ht="13.2">
      <c r="D870" s="227"/>
    </row>
    <row r="871" spans="4:4" ht="13.2">
      <c r="D871" s="227"/>
    </row>
    <row r="872" spans="4:4" ht="13.2">
      <c r="D872" s="227"/>
    </row>
    <row r="873" spans="4:4" ht="13.2">
      <c r="D873" s="227"/>
    </row>
    <row r="874" spans="4:4" ht="13.2">
      <c r="D874" s="227"/>
    </row>
    <row r="875" spans="4:4" ht="13.2">
      <c r="D875" s="227"/>
    </row>
    <row r="876" spans="4:4" ht="13.2">
      <c r="D876" s="227"/>
    </row>
    <row r="877" spans="4:4" ht="13.2">
      <c r="D877" s="227"/>
    </row>
    <row r="878" spans="4:4" ht="13.2">
      <c r="D878" s="227"/>
    </row>
    <row r="879" spans="4:4" ht="13.2">
      <c r="D879" s="227"/>
    </row>
    <row r="880" spans="4:4" ht="13.2">
      <c r="D880" s="227"/>
    </row>
    <row r="881" spans="4:4" ht="13.2">
      <c r="D881" s="227"/>
    </row>
    <row r="882" spans="4:4" ht="13.2">
      <c r="D882" s="227"/>
    </row>
    <row r="883" spans="4:4" ht="13.2">
      <c r="D883" s="227"/>
    </row>
    <row r="884" spans="4:4" ht="13.2">
      <c r="D884" s="227"/>
    </row>
    <row r="885" spans="4:4" ht="13.2">
      <c r="D885" s="227"/>
    </row>
    <row r="886" spans="4:4" ht="13.2">
      <c r="D886" s="227"/>
    </row>
    <row r="887" spans="4:4" ht="13.2">
      <c r="D887" s="227"/>
    </row>
    <row r="888" spans="4:4" ht="13.2">
      <c r="D888" s="227"/>
    </row>
    <row r="889" spans="4:4" ht="13.2">
      <c r="D889" s="227"/>
    </row>
    <row r="890" spans="4:4" ht="13.2">
      <c r="D890" s="227"/>
    </row>
    <row r="891" spans="4:4" ht="13.2">
      <c r="D891" s="227"/>
    </row>
    <row r="892" spans="4:4" ht="13.2">
      <c r="D892" s="227"/>
    </row>
    <row r="893" spans="4:4" ht="13.2">
      <c r="D893" s="227"/>
    </row>
    <row r="894" spans="4:4" ht="13.2">
      <c r="D894" s="227"/>
    </row>
    <row r="895" spans="4:4" ht="13.2">
      <c r="D895" s="227"/>
    </row>
    <row r="896" spans="4:4" ht="13.2">
      <c r="D896" s="227"/>
    </row>
    <row r="897" spans="4:4" ht="13.2">
      <c r="D897" s="227"/>
    </row>
    <row r="898" spans="4:4" ht="13.2">
      <c r="D898" s="227"/>
    </row>
    <row r="899" spans="4:4" ht="13.2">
      <c r="D899" s="227"/>
    </row>
    <row r="900" spans="4:4" ht="13.2">
      <c r="D900" s="227"/>
    </row>
    <row r="901" spans="4:4" ht="13.2">
      <c r="D901" s="227"/>
    </row>
    <row r="902" spans="4:4" ht="13.2">
      <c r="D902" s="227"/>
    </row>
    <row r="903" spans="4:4" ht="13.2">
      <c r="D903" s="227"/>
    </row>
    <row r="904" spans="4:4" ht="13.2">
      <c r="D904" s="227"/>
    </row>
    <row r="905" spans="4:4" ht="13.2">
      <c r="D905" s="227"/>
    </row>
    <row r="906" spans="4:4" ht="13.2">
      <c r="D906" s="227"/>
    </row>
    <row r="907" spans="4:4" ht="13.2">
      <c r="D907" s="227"/>
    </row>
    <row r="908" spans="4:4" ht="13.2">
      <c r="D908" s="227"/>
    </row>
    <row r="909" spans="4:4" ht="13.2">
      <c r="D909" s="227"/>
    </row>
    <row r="910" spans="4:4" ht="13.2">
      <c r="D910" s="227"/>
    </row>
    <row r="911" spans="4:4" ht="13.2">
      <c r="D911" s="227"/>
    </row>
    <row r="912" spans="4:4" ht="13.2">
      <c r="D912" s="227"/>
    </row>
    <row r="913" spans="4:4" ht="13.2">
      <c r="D913" s="227"/>
    </row>
    <row r="914" spans="4:4" ht="13.2">
      <c r="D914" s="227"/>
    </row>
    <row r="915" spans="4:4" ht="13.2">
      <c r="D915" s="227"/>
    </row>
    <row r="916" spans="4:4" ht="13.2">
      <c r="D916" s="227"/>
    </row>
    <row r="917" spans="4:4" ht="13.2">
      <c r="D917" s="227"/>
    </row>
    <row r="918" spans="4:4" ht="13.2">
      <c r="D918" s="227"/>
    </row>
    <row r="919" spans="4:4" ht="13.2">
      <c r="D919" s="227"/>
    </row>
    <row r="920" spans="4:4" ht="13.2">
      <c r="D920" s="227"/>
    </row>
    <row r="921" spans="4:4" ht="13.2">
      <c r="D921" s="227"/>
    </row>
    <row r="922" spans="4:4" ht="13.2">
      <c r="D922" s="227"/>
    </row>
    <row r="923" spans="4:4" ht="13.2">
      <c r="D923" s="227"/>
    </row>
    <row r="924" spans="4:4" ht="13.2">
      <c r="D924" s="227"/>
    </row>
    <row r="925" spans="4:4" ht="13.2">
      <c r="D925" s="227"/>
    </row>
    <row r="926" spans="4:4" ht="13.2">
      <c r="D926" s="227"/>
    </row>
    <row r="927" spans="4:4" ht="13.2">
      <c r="D927" s="227"/>
    </row>
    <row r="928" spans="4:4" ht="13.2">
      <c r="D928" s="227"/>
    </row>
    <row r="929" spans="4:4" ht="13.2">
      <c r="D929" s="227"/>
    </row>
    <row r="930" spans="4:4" ht="13.2">
      <c r="D930" s="227"/>
    </row>
    <row r="931" spans="4:4" ht="13.2">
      <c r="D931" s="227"/>
    </row>
    <row r="932" spans="4:4" ht="13.2">
      <c r="D932" s="227"/>
    </row>
    <row r="933" spans="4:4" ht="13.2">
      <c r="D933" s="227"/>
    </row>
    <row r="934" spans="4:4" ht="13.2">
      <c r="D934" s="227"/>
    </row>
    <row r="935" spans="4:4" ht="13.2">
      <c r="D935" s="227"/>
    </row>
    <row r="936" spans="4:4" ht="13.2">
      <c r="D936" s="227"/>
    </row>
    <row r="937" spans="4:4" ht="13.2">
      <c r="D937" s="227"/>
    </row>
    <row r="938" spans="4:4" ht="13.2">
      <c r="D938" s="227"/>
    </row>
    <row r="939" spans="4:4" ht="13.2">
      <c r="D939" s="227"/>
    </row>
    <row r="940" spans="4:4" ht="13.2">
      <c r="D940" s="227"/>
    </row>
    <row r="941" spans="4:4" ht="13.2">
      <c r="D941" s="227"/>
    </row>
    <row r="942" spans="4:4" ht="13.2">
      <c r="D942" s="227"/>
    </row>
    <row r="943" spans="4:4" ht="13.2">
      <c r="D943" s="227"/>
    </row>
    <row r="944" spans="4:4" ht="13.2">
      <c r="D944" s="227"/>
    </row>
    <row r="945" spans="4:4" ht="13.2">
      <c r="D945" s="227"/>
    </row>
    <row r="946" spans="4:4" ht="13.2">
      <c r="D946" s="227"/>
    </row>
    <row r="947" spans="4:4" ht="13.2">
      <c r="D947" s="227"/>
    </row>
    <row r="948" spans="4:4" ht="13.2">
      <c r="D948" s="227"/>
    </row>
    <row r="949" spans="4:4" ht="13.2">
      <c r="D949" s="227"/>
    </row>
    <row r="950" spans="4:4" ht="13.2">
      <c r="D950" s="227"/>
    </row>
    <row r="951" spans="4:4" ht="13.2">
      <c r="D951" s="227"/>
    </row>
    <row r="952" spans="4:4" ht="13.2">
      <c r="D952" s="227"/>
    </row>
    <row r="953" spans="4:4" ht="13.2">
      <c r="D953" s="227"/>
    </row>
    <row r="954" spans="4:4" ht="13.2">
      <c r="D954" s="227"/>
    </row>
    <row r="955" spans="4:4" ht="13.2">
      <c r="D955" s="227"/>
    </row>
    <row r="956" spans="4:4" ht="13.2">
      <c r="D956" s="227"/>
    </row>
    <row r="957" spans="4:4" ht="13.2">
      <c r="D957" s="227"/>
    </row>
    <row r="958" spans="4:4" ht="13.2">
      <c r="D958" s="227"/>
    </row>
    <row r="959" spans="4:4" ht="13.2">
      <c r="D959" s="227"/>
    </row>
    <row r="960" spans="4:4" ht="13.2">
      <c r="D960" s="227"/>
    </row>
    <row r="961" spans="4:4" ht="13.2">
      <c r="D961" s="227"/>
    </row>
    <row r="962" spans="4:4" ht="13.2">
      <c r="D962" s="227"/>
    </row>
    <row r="963" spans="4:4" ht="13.2">
      <c r="D963" s="227"/>
    </row>
    <row r="964" spans="4:4" ht="13.2">
      <c r="D964" s="227"/>
    </row>
    <row r="965" spans="4:4" ht="13.2">
      <c r="D965" s="227"/>
    </row>
    <row r="966" spans="4:4" ht="13.2">
      <c r="D966" s="227"/>
    </row>
    <row r="967" spans="4:4" ht="13.2">
      <c r="D967" s="227"/>
    </row>
    <row r="968" spans="4:4" ht="13.2">
      <c r="D968" s="227"/>
    </row>
    <row r="969" spans="4:4" ht="13.2">
      <c r="D969" s="227"/>
    </row>
    <row r="970" spans="4:4" ht="13.2">
      <c r="D970" s="227"/>
    </row>
    <row r="971" spans="4:4" ht="13.2">
      <c r="D971" s="227"/>
    </row>
    <row r="972" spans="4:4" ht="13.2">
      <c r="D972" s="227"/>
    </row>
    <row r="973" spans="4:4" ht="13.2">
      <c r="D973" s="227"/>
    </row>
    <row r="974" spans="4:4" ht="13.2">
      <c r="D974" s="227"/>
    </row>
    <row r="975" spans="4:4" ht="13.2">
      <c r="D975" s="227"/>
    </row>
    <row r="976" spans="4:4" ht="13.2">
      <c r="D976" s="227"/>
    </row>
    <row r="977" spans="4:4" ht="13.2">
      <c r="D977" s="227"/>
    </row>
    <row r="978" spans="4:4" ht="13.2">
      <c r="D978" s="227"/>
    </row>
    <row r="979" spans="4:4" ht="13.2">
      <c r="D979" s="227"/>
    </row>
    <row r="980" spans="4:4" ht="13.2">
      <c r="D980" s="227"/>
    </row>
    <row r="981" spans="4:4" ht="13.2">
      <c r="D981" s="227"/>
    </row>
    <row r="982" spans="4:4" ht="13.2">
      <c r="D982" s="227"/>
    </row>
    <row r="983" spans="4:4" ht="13.2">
      <c r="D983" s="227"/>
    </row>
    <row r="984" spans="4:4" ht="13.2">
      <c r="D984" s="227"/>
    </row>
    <row r="985" spans="4:4" ht="13.2">
      <c r="D985" s="227"/>
    </row>
    <row r="986" spans="4:4" ht="13.2">
      <c r="D986" s="227"/>
    </row>
    <row r="987" spans="4:4" ht="13.2">
      <c r="D987" s="227"/>
    </row>
    <row r="988" spans="4:4" ht="13.2">
      <c r="D988" s="227"/>
    </row>
    <row r="989" spans="4:4" ht="13.2">
      <c r="D989" s="227"/>
    </row>
    <row r="990" spans="4:4" ht="13.2">
      <c r="D990" s="227"/>
    </row>
    <row r="991" spans="4:4" ht="13.2">
      <c r="D991" s="227"/>
    </row>
    <row r="992" spans="4:4" ht="13.2">
      <c r="D992" s="227"/>
    </row>
    <row r="993" spans="4:4" ht="13.2">
      <c r="D993" s="227"/>
    </row>
    <row r="994" spans="4:4" ht="13.2">
      <c r="D994" s="227"/>
    </row>
    <row r="995" spans="4:4" ht="13.2">
      <c r="D995" s="227"/>
    </row>
    <row r="996" spans="4:4" ht="13.2">
      <c r="D996" s="227"/>
    </row>
    <row r="997" spans="4:4" ht="13.2">
      <c r="D997" s="227"/>
    </row>
    <row r="998" spans="4:4" ht="13.2">
      <c r="D998" s="227"/>
    </row>
  </sheetData>
  <conditionalFormatting sqref="K2:L25 B32:B37">
    <cfRule type="cellIs" dxfId="8" priority="1" operator="greaterThan">
      <formula>0</formula>
    </cfRule>
  </conditionalFormatting>
  <conditionalFormatting sqref="K2:L25 B32:B37">
    <cfRule type="cellIs" dxfId="7" priority="2" operator="lessThan">
      <formula>0</formula>
    </cfRule>
  </conditionalFormatting>
  <conditionalFormatting sqref="K2:L25 B32:B37">
    <cfRule type="cellIs" dxfId="6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3"/>
  <sheetViews>
    <sheetView workbookViewId="0">
      <selection activeCell="A32" sqref="A32"/>
    </sheetView>
  </sheetViews>
  <sheetFormatPr defaultColWidth="14.44140625" defaultRowHeight="15.75" customHeight="1"/>
  <cols>
    <col min="1" max="1" width="38.109375" customWidth="1"/>
    <col min="4" max="4" width="11" customWidth="1"/>
    <col min="11" max="11" width="16" customWidth="1"/>
    <col min="12" max="12" width="15.44140625" customWidth="1"/>
    <col min="15" max="15" width="18.33203125" customWidth="1"/>
  </cols>
  <sheetData>
    <row r="1" spans="1:26" ht="15.75" customHeight="1">
      <c r="A1" s="1"/>
      <c r="B1" s="1"/>
      <c r="C1" s="1"/>
      <c r="D1" s="1"/>
      <c r="E1" s="1"/>
      <c r="F1" s="289" t="str">
        <f ca="1">IFERROR(__xludf.DUMMYFUNCTION("CONCATENATE(""LAST UPDATED: "",GOOGLEFINANCE(B3,""DATADELAY""),"" MIN AGO"")"),"LAST UPDATED: 0 MIN AGO")</f>
        <v>LAST UPDATED: 0 MIN AGO</v>
      </c>
      <c r="G1" s="290"/>
      <c r="H1" s="290"/>
      <c r="I1" s="290"/>
      <c r="J1" s="290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 t="s">
        <v>20</v>
      </c>
      <c r="B3" s="5" t="s">
        <v>31</v>
      </c>
      <c r="C3" s="6">
        <v>127.18</v>
      </c>
      <c r="D3" s="7">
        <v>36</v>
      </c>
      <c r="E3" s="8" t="str">
        <f t="shared" ref="E3:E26" ca="1" si="0">IFERROR(__xludf.DUMMYFUNCTION("GOOGLEFINANCE(B3,""PRICEOPEN"")"),"$138.32")</f>
        <v>$138.32</v>
      </c>
      <c r="F3" s="8" t="str">
        <f t="shared" ref="F3:F26" ca="1" si="1">IFERROR(__xludf.DUMMYFUNCTION("GOOGLEFINANCE(B3,""LOW"")"),"$137.80")</f>
        <v>$137.80</v>
      </c>
      <c r="G3" s="8" t="str">
        <f t="shared" ref="G3:G26" ca="1" si="2">IFERROR(__xludf.DUMMYFUNCTION("GOOGLEFINANCE(B3,""HIGH"")"),"$138.32")</f>
        <v>$138.32</v>
      </c>
      <c r="H3" s="8" t="str">
        <f t="shared" ref="H3:H26" ca="1" si="3">IFERROR(__xludf.DUMMYFUNCTION("GOOGLEFINANCE(B3,""PRICE"")"),"$137.87")</f>
        <v>$137.87</v>
      </c>
      <c r="I3" s="8" t="str">
        <f t="shared" ref="I3:I26" ca="1" si="4">IFERROR(__xludf.DUMMYFUNCTION("GOOGLEFINANCE(B3,""CHANGE"")"),"-$0.50")</f>
        <v>-$0.50</v>
      </c>
      <c r="J3" s="10">
        <f t="shared" ref="J3:J26" ca="1" si="5">I3/E3</f>
        <v>-3.6148062463851939E-3</v>
      </c>
      <c r="K3" s="12" t="str">
        <f t="shared" ref="K3:K26" ca="1" si="6">IFERROR(__xludf.DUMMYFUNCTION("CONCATENATE(""$"",GOOGLEFINANCE(B3,""LOW52""),"" - "",""$"",GOOGLEFINANCE(B3,""HIGH52""))"),"$129.24 - $147.12")</f>
        <v>$129.24 - $147.12</v>
      </c>
      <c r="L3" s="14" t="str">
        <f t="shared" ref="L3:L26" ca="1" si="7">IFERROR(__xludf.DUMMYFUNCTION("GOOGLEFINANCE(B3,""MARKETCAP"")/1000000000"),"$3.718")</f>
        <v>$3.718</v>
      </c>
      <c r="M3" s="12" t="str">
        <f t="shared" ref="M3:M26" ca="1" si="8">IFERROR(__xludf.DUMMYFUNCTION("GOOGLEFINANCE(B3,""PE"")"),"9.35")</f>
        <v>9.35</v>
      </c>
      <c r="N3" s="12" t="str">
        <f t="shared" ref="N3:N26" ca="1" si="9">IFERROR(__xludf.DUMMYFUNCTION("GOOGLEFINANCE(B3,""BETA"")"),"#N/A")</f>
        <v>#N/A</v>
      </c>
      <c r="O3" s="12" t="str">
        <f t="shared" ref="O3:O26" ca="1" si="10">IFERROR(__xludf.DUMMYFUNCTION("sparkline(GOOGLEFINANCE(B3,""price"",DATE(2017,1,1),TODAY(),""DAILY""))"),"#N/A")</f>
        <v>#N/A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 t="s">
        <v>36</v>
      </c>
      <c r="B4" s="15" t="s">
        <v>37</v>
      </c>
      <c r="C4" s="13">
        <v>63.26</v>
      </c>
      <c r="D4" s="9">
        <v>23</v>
      </c>
      <c r="E4" s="11" t="str">
        <f t="shared" ca="1" si="0"/>
        <v>$138.32</v>
      </c>
      <c r="F4" s="11" t="str">
        <f t="shared" ca="1" si="1"/>
        <v>$137.80</v>
      </c>
      <c r="G4" s="11" t="str">
        <f t="shared" ca="1" si="2"/>
        <v>$138.32</v>
      </c>
      <c r="H4" s="11" t="str">
        <f t="shared" ca="1" si="3"/>
        <v>$137.87</v>
      </c>
      <c r="I4" s="11" t="str">
        <f t="shared" ca="1" si="4"/>
        <v>-$0.50</v>
      </c>
      <c r="J4" s="16">
        <f t="shared" ca="1" si="5"/>
        <v>-3.6148062463851939E-3</v>
      </c>
      <c r="K4" s="17" t="str">
        <f t="shared" ca="1" si="6"/>
        <v>$129.24 - $147.12</v>
      </c>
      <c r="L4" s="18" t="str">
        <f t="shared" ca="1" si="7"/>
        <v>$3.718</v>
      </c>
      <c r="M4" s="17" t="str">
        <f t="shared" ca="1" si="8"/>
        <v>9.35</v>
      </c>
      <c r="N4" s="17" t="str">
        <f t="shared" ca="1" si="9"/>
        <v>#N/A</v>
      </c>
      <c r="O4" s="12" t="str">
        <f t="shared" ca="1" si="10"/>
        <v>#N/A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9" t="s">
        <v>38</v>
      </c>
      <c r="B5" s="19" t="s">
        <v>39</v>
      </c>
      <c r="C5" s="20">
        <v>92.31</v>
      </c>
      <c r="D5" s="21">
        <v>12</v>
      </c>
      <c r="E5" s="11" t="str">
        <f t="shared" ca="1" si="0"/>
        <v>$138.32</v>
      </c>
      <c r="F5" s="11" t="str">
        <f t="shared" ca="1" si="1"/>
        <v>$137.80</v>
      </c>
      <c r="G5" s="11" t="str">
        <f t="shared" ca="1" si="2"/>
        <v>$138.32</v>
      </c>
      <c r="H5" s="11" t="str">
        <f t="shared" ca="1" si="3"/>
        <v>$137.87</v>
      </c>
      <c r="I5" s="11" t="str">
        <f t="shared" ca="1" si="4"/>
        <v>-$0.50</v>
      </c>
      <c r="J5" s="16">
        <f t="shared" ca="1" si="5"/>
        <v>-3.6148062463851939E-3</v>
      </c>
      <c r="K5" s="17" t="str">
        <f t="shared" ca="1" si="6"/>
        <v>$129.24 - $147.12</v>
      </c>
      <c r="L5" s="18" t="str">
        <f t="shared" ca="1" si="7"/>
        <v>$3.718</v>
      </c>
      <c r="M5" s="17" t="str">
        <f t="shared" ca="1" si="8"/>
        <v>9.35</v>
      </c>
      <c r="N5" s="22" t="str">
        <f t="shared" ca="1" si="9"/>
        <v>#N/A</v>
      </c>
      <c r="O5" s="12" t="str">
        <f t="shared" ca="1" si="10"/>
        <v>#N/A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3" t="s">
        <v>40</v>
      </c>
      <c r="B6" s="23" t="s">
        <v>41</v>
      </c>
      <c r="C6" s="24">
        <v>124.23</v>
      </c>
      <c r="D6" s="21">
        <v>24</v>
      </c>
      <c r="E6" s="25" t="str">
        <f t="shared" ca="1" si="0"/>
        <v>$138.32</v>
      </c>
      <c r="F6" s="24" t="str">
        <f t="shared" ca="1" si="1"/>
        <v>$137.80</v>
      </c>
      <c r="G6" s="24" t="str">
        <f t="shared" ca="1" si="2"/>
        <v>$138.32</v>
      </c>
      <c r="H6" s="24" t="str">
        <f t="shared" ca="1" si="3"/>
        <v>$137.87</v>
      </c>
      <c r="I6" s="24" t="str">
        <f t="shared" ca="1" si="4"/>
        <v>-$0.50</v>
      </c>
      <c r="J6" s="26">
        <f t="shared" ca="1" si="5"/>
        <v>-3.6148062463851939E-3</v>
      </c>
      <c r="K6" s="23" t="str">
        <f t="shared" ca="1" si="6"/>
        <v>$129.24 - $147.12</v>
      </c>
      <c r="L6" s="27" t="str">
        <f t="shared" ca="1" si="7"/>
        <v>$3.718</v>
      </c>
      <c r="M6" s="28" t="str">
        <f t="shared" ca="1" si="8"/>
        <v>9.35</v>
      </c>
      <c r="N6" s="28" t="str">
        <f t="shared" ca="1" si="9"/>
        <v>#N/A</v>
      </c>
      <c r="O6" s="12" t="str">
        <f t="shared" ca="1" si="10"/>
        <v>#N/A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9" t="s">
        <v>42</v>
      </c>
      <c r="B7" s="29" t="s">
        <v>43</v>
      </c>
      <c r="C7" s="30">
        <v>48.21</v>
      </c>
      <c r="D7" s="31">
        <v>23</v>
      </c>
      <c r="E7" s="32" t="str">
        <f t="shared" ca="1" si="0"/>
        <v>$138.32</v>
      </c>
      <c r="F7" s="32" t="str">
        <f t="shared" ca="1" si="1"/>
        <v>$137.80</v>
      </c>
      <c r="G7" s="32" t="str">
        <f t="shared" ca="1" si="2"/>
        <v>$138.32</v>
      </c>
      <c r="H7" s="32" t="str">
        <f t="shared" ca="1" si="3"/>
        <v>$137.87</v>
      </c>
      <c r="I7" s="32" t="str">
        <f t="shared" ca="1" si="4"/>
        <v>-$0.50</v>
      </c>
      <c r="J7" s="33">
        <f t="shared" ca="1" si="5"/>
        <v>-3.6148062463851939E-3</v>
      </c>
      <c r="K7" s="34" t="str">
        <f t="shared" ca="1" si="6"/>
        <v>$129.24 - $147.12</v>
      </c>
      <c r="L7" s="35" t="str">
        <f t="shared" ca="1" si="7"/>
        <v>$3.718</v>
      </c>
      <c r="M7" s="34" t="str">
        <f t="shared" ca="1" si="8"/>
        <v>9.35</v>
      </c>
      <c r="N7" s="34" t="str">
        <f t="shared" ca="1" si="9"/>
        <v>#N/A</v>
      </c>
      <c r="O7" s="12" t="str">
        <f t="shared" ca="1" si="10"/>
        <v>#N/A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9" t="s">
        <v>45</v>
      </c>
      <c r="B8" s="29" t="s">
        <v>46</v>
      </c>
      <c r="C8" s="30">
        <v>69.709999999999994</v>
      </c>
      <c r="D8" s="31">
        <v>33</v>
      </c>
      <c r="E8" s="30" t="str">
        <f t="shared" ca="1" si="0"/>
        <v>$138.32</v>
      </c>
      <c r="F8" s="30" t="str">
        <f t="shared" ca="1" si="1"/>
        <v>$137.80</v>
      </c>
      <c r="G8" s="30" t="str">
        <f t="shared" ca="1" si="2"/>
        <v>$138.32</v>
      </c>
      <c r="H8" s="30" t="str">
        <f t="shared" ca="1" si="3"/>
        <v>$137.87</v>
      </c>
      <c r="I8" s="30" t="str">
        <f t="shared" ca="1" si="4"/>
        <v>-$0.50</v>
      </c>
      <c r="J8" s="36">
        <f t="shared" ca="1" si="5"/>
        <v>-3.6148062463851939E-3</v>
      </c>
      <c r="K8" s="29" t="str">
        <f t="shared" ca="1" si="6"/>
        <v>$129.24 - $147.12</v>
      </c>
      <c r="L8" s="39" t="str">
        <f t="shared" ca="1" si="7"/>
        <v>$3.718</v>
      </c>
      <c r="M8" s="41" t="str">
        <f t="shared" ca="1" si="8"/>
        <v>9.35</v>
      </c>
      <c r="N8" s="41" t="str">
        <f t="shared" ca="1" si="9"/>
        <v>#N/A</v>
      </c>
      <c r="O8" s="12" t="str">
        <f t="shared" ca="1" si="10"/>
        <v>#N/A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29" t="s">
        <v>47</v>
      </c>
      <c r="B9" s="29" t="s">
        <v>48</v>
      </c>
      <c r="C9" s="30">
        <v>79.3399</v>
      </c>
      <c r="D9" s="31">
        <v>23</v>
      </c>
      <c r="E9" s="30" t="str">
        <f t="shared" ca="1" si="0"/>
        <v>$138.32</v>
      </c>
      <c r="F9" s="30" t="str">
        <f t="shared" ca="1" si="1"/>
        <v>$137.80</v>
      </c>
      <c r="G9" s="30" t="str">
        <f t="shared" ca="1" si="2"/>
        <v>$138.32</v>
      </c>
      <c r="H9" s="30" t="str">
        <f t="shared" ca="1" si="3"/>
        <v>$137.87</v>
      </c>
      <c r="I9" s="30" t="str">
        <f t="shared" ca="1" si="4"/>
        <v>-$0.50</v>
      </c>
      <c r="J9" s="36">
        <f t="shared" ca="1" si="5"/>
        <v>-3.6148062463851939E-3</v>
      </c>
      <c r="K9" s="29" t="str">
        <f t="shared" ca="1" si="6"/>
        <v>$129.24 - $147.12</v>
      </c>
      <c r="L9" s="39" t="str">
        <f t="shared" ca="1" si="7"/>
        <v>$3.718</v>
      </c>
      <c r="M9" s="41" t="str">
        <f t="shared" ca="1" si="8"/>
        <v>9.35</v>
      </c>
      <c r="N9" s="41" t="str">
        <f t="shared" ca="1" si="9"/>
        <v>#N/A</v>
      </c>
      <c r="O9" s="12" t="str">
        <f t="shared" ca="1" si="10"/>
        <v>#N/A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9" t="s">
        <v>49</v>
      </c>
      <c r="B10" s="29" t="s">
        <v>50</v>
      </c>
      <c r="C10" s="30">
        <v>25.75</v>
      </c>
      <c r="D10" s="31">
        <v>25</v>
      </c>
      <c r="E10" s="30" t="str">
        <f t="shared" ca="1" si="0"/>
        <v>$138.32</v>
      </c>
      <c r="F10" s="30" t="str">
        <f t="shared" ca="1" si="1"/>
        <v>$137.80</v>
      </c>
      <c r="G10" s="30" t="str">
        <f t="shared" ca="1" si="2"/>
        <v>$138.32</v>
      </c>
      <c r="H10" s="30" t="str">
        <f t="shared" ca="1" si="3"/>
        <v>$137.87</v>
      </c>
      <c r="I10" s="30" t="str">
        <f t="shared" ca="1" si="4"/>
        <v>-$0.50</v>
      </c>
      <c r="J10" s="36">
        <f t="shared" ca="1" si="5"/>
        <v>-3.6148062463851939E-3</v>
      </c>
      <c r="K10" s="29" t="str">
        <f t="shared" ca="1" si="6"/>
        <v>$129.24 - $147.12</v>
      </c>
      <c r="L10" s="39" t="str">
        <f t="shared" ca="1" si="7"/>
        <v>$3.718</v>
      </c>
      <c r="M10" s="41" t="str">
        <f t="shared" ca="1" si="8"/>
        <v>9.35</v>
      </c>
      <c r="N10" s="41" t="str">
        <f t="shared" ca="1" si="9"/>
        <v>#N/A</v>
      </c>
      <c r="O10" s="12" t="str">
        <f t="shared" ca="1" si="10"/>
        <v>#N/A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 t="s">
        <v>51</v>
      </c>
      <c r="B11" s="37" t="s">
        <v>53</v>
      </c>
      <c r="C11" s="40">
        <v>70.05</v>
      </c>
      <c r="D11" s="38">
        <v>36</v>
      </c>
      <c r="E11" s="40" t="str">
        <f t="shared" ca="1" si="0"/>
        <v>$138.32</v>
      </c>
      <c r="F11" s="40" t="str">
        <f t="shared" ca="1" si="1"/>
        <v>$137.80</v>
      </c>
      <c r="G11" s="40" t="str">
        <f t="shared" ca="1" si="2"/>
        <v>$138.32</v>
      </c>
      <c r="H11" s="40" t="str">
        <f t="shared" ca="1" si="3"/>
        <v>$137.87</v>
      </c>
      <c r="I11" s="40" t="str">
        <f t="shared" ca="1" si="4"/>
        <v>-$0.50</v>
      </c>
      <c r="J11" s="42">
        <f t="shared" ca="1" si="5"/>
        <v>-3.6148062463851939E-3</v>
      </c>
      <c r="K11" s="37" t="str">
        <f t="shared" ca="1" si="6"/>
        <v>$129.24 - $147.12</v>
      </c>
      <c r="L11" s="43" t="str">
        <f t="shared" ca="1" si="7"/>
        <v>$3.718</v>
      </c>
      <c r="M11" s="46" t="str">
        <f t="shared" ca="1" si="8"/>
        <v>9.35</v>
      </c>
      <c r="N11" s="46" t="str">
        <f t="shared" ca="1" si="9"/>
        <v>#N/A</v>
      </c>
      <c r="O11" s="12" t="str">
        <f t="shared" ca="1" si="10"/>
        <v>#N/A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4" t="s">
        <v>54</v>
      </c>
      <c r="B12" s="44" t="s">
        <v>55</v>
      </c>
      <c r="C12" s="47">
        <v>101.28</v>
      </c>
      <c r="D12" s="45">
        <v>9</v>
      </c>
      <c r="E12" s="47" t="str">
        <f t="shared" ca="1" si="0"/>
        <v>$138.32</v>
      </c>
      <c r="F12" s="47" t="str">
        <f t="shared" ca="1" si="1"/>
        <v>$137.80</v>
      </c>
      <c r="G12" s="47" t="str">
        <f t="shared" ca="1" si="2"/>
        <v>$138.32</v>
      </c>
      <c r="H12" s="47" t="str">
        <f t="shared" ca="1" si="3"/>
        <v>$137.87</v>
      </c>
      <c r="I12" s="47" t="str">
        <f t="shared" ca="1" si="4"/>
        <v>-$0.50</v>
      </c>
      <c r="J12" s="48">
        <f t="shared" ca="1" si="5"/>
        <v>-3.6148062463851939E-3</v>
      </c>
      <c r="K12" s="44" t="str">
        <f t="shared" ca="1" si="6"/>
        <v>$129.24 - $147.12</v>
      </c>
      <c r="L12" s="49" t="str">
        <f t="shared" ca="1" si="7"/>
        <v>$3.718</v>
      </c>
      <c r="M12" s="50" t="str">
        <f t="shared" ca="1" si="8"/>
        <v>9.35</v>
      </c>
      <c r="N12" s="50" t="str">
        <f t="shared" ca="1" si="9"/>
        <v>#N/A</v>
      </c>
      <c r="O12" s="12" t="str">
        <f t="shared" ca="1" si="10"/>
        <v>#N/A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4" t="s">
        <v>59</v>
      </c>
      <c r="B13" s="44" t="s">
        <v>60</v>
      </c>
      <c r="C13" s="47">
        <v>188.72</v>
      </c>
      <c r="D13" s="45">
        <v>5</v>
      </c>
      <c r="E13" s="47" t="str">
        <f t="shared" ca="1" si="0"/>
        <v>$138.32</v>
      </c>
      <c r="F13" s="47" t="str">
        <f t="shared" ca="1" si="1"/>
        <v>$137.80</v>
      </c>
      <c r="G13" s="47" t="str">
        <f t="shared" ca="1" si="2"/>
        <v>$138.32</v>
      </c>
      <c r="H13" s="47" t="str">
        <f t="shared" ca="1" si="3"/>
        <v>$137.87</v>
      </c>
      <c r="I13" s="47" t="str">
        <f t="shared" ca="1" si="4"/>
        <v>-$0.50</v>
      </c>
      <c r="J13" s="48">
        <f t="shared" ca="1" si="5"/>
        <v>-3.6148062463851939E-3</v>
      </c>
      <c r="K13" s="44" t="str">
        <f t="shared" ca="1" si="6"/>
        <v>$129.24 - $147.12</v>
      </c>
      <c r="L13" s="49" t="str">
        <f t="shared" ca="1" si="7"/>
        <v>$3.718</v>
      </c>
      <c r="M13" s="50" t="str">
        <f t="shared" ca="1" si="8"/>
        <v>9.35</v>
      </c>
      <c r="N13" s="50" t="str">
        <f t="shared" ca="1" si="9"/>
        <v>#N/A</v>
      </c>
      <c r="O13" s="12" t="str">
        <f t="shared" ca="1" si="10"/>
        <v>#N/A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1" t="s">
        <v>67</v>
      </c>
      <c r="B14" s="51" t="s">
        <v>68</v>
      </c>
      <c r="C14" s="53">
        <v>168.82</v>
      </c>
      <c r="D14" s="52">
        <v>6</v>
      </c>
      <c r="E14" s="54" t="str">
        <f t="shared" ca="1" si="0"/>
        <v>$138.32</v>
      </c>
      <c r="F14" s="54" t="str">
        <f t="shared" ca="1" si="1"/>
        <v>$137.80</v>
      </c>
      <c r="G14" s="54" t="str">
        <f t="shared" ca="1" si="2"/>
        <v>$138.32</v>
      </c>
      <c r="H14" s="54" t="str">
        <f t="shared" ca="1" si="3"/>
        <v>$137.87</v>
      </c>
      <c r="I14" s="54" t="str">
        <f t="shared" ca="1" si="4"/>
        <v>-$0.50</v>
      </c>
      <c r="J14" s="55">
        <f t="shared" ca="1" si="5"/>
        <v>-3.6148062463851939E-3</v>
      </c>
      <c r="K14" s="56" t="str">
        <f t="shared" ca="1" si="6"/>
        <v>$129.24 - $147.12</v>
      </c>
      <c r="L14" s="58" t="str">
        <f t="shared" ca="1" si="7"/>
        <v>$3.718</v>
      </c>
      <c r="M14" s="60" t="str">
        <f t="shared" ca="1" si="8"/>
        <v>9.35</v>
      </c>
      <c r="N14" s="60" t="str">
        <f t="shared" ca="1" si="9"/>
        <v>#N/A</v>
      </c>
      <c r="O14" s="12" t="str">
        <f t="shared" ca="1" si="10"/>
        <v>#N/A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7" t="s">
        <v>69</v>
      </c>
      <c r="B15" s="61" t="s">
        <v>71</v>
      </c>
      <c r="C15" s="62">
        <v>98.67</v>
      </c>
      <c r="D15" s="59">
        <v>14</v>
      </c>
      <c r="E15" s="63" t="str">
        <f t="shared" ca="1" si="0"/>
        <v>$138.32</v>
      </c>
      <c r="F15" s="63" t="str">
        <f t="shared" ca="1" si="1"/>
        <v>$137.80</v>
      </c>
      <c r="G15" s="63" t="str">
        <f t="shared" ca="1" si="2"/>
        <v>$138.32</v>
      </c>
      <c r="H15" s="63" t="str">
        <f t="shared" ca="1" si="3"/>
        <v>$137.87</v>
      </c>
      <c r="I15" s="63" t="str">
        <f t="shared" ca="1" si="4"/>
        <v>-$0.50</v>
      </c>
      <c r="J15" s="64">
        <f t="shared" ca="1" si="5"/>
        <v>-3.6148062463851939E-3</v>
      </c>
      <c r="K15" s="57" t="str">
        <f t="shared" ca="1" si="6"/>
        <v>$129.24 - $147.12</v>
      </c>
      <c r="L15" s="67" t="str">
        <f t="shared" ca="1" si="7"/>
        <v>$3.718</v>
      </c>
      <c r="M15" s="69" t="str">
        <f t="shared" ca="1" si="8"/>
        <v>9.35</v>
      </c>
      <c r="N15" s="69" t="str">
        <f t="shared" ca="1" si="9"/>
        <v>#N/A</v>
      </c>
      <c r="O15" s="12" t="str">
        <f t="shared" ca="1" si="10"/>
        <v>#N/A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65" t="s">
        <v>76</v>
      </c>
      <c r="B16" s="68" t="s">
        <v>79</v>
      </c>
      <c r="C16" s="70">
        <v>42.54</v>
      </c>
      <c r="D16" s="66">
        <v>32</v>
      </c>
      <c r="E16" s="71" t="str">
        <f t="shared" ca="1" si="0"/>
        <v>$138.32</v>
      </c>
      <c r="F16" s="71" t="str">
        <f t="shared" ca="1" si="1"/>
        <v>$137.80</v>
      </c>
      <c r="G16" s="71" t="str">
        <f t="shared" ca="1" si="2"/>
        <v>$138.32</v>
      </c>
      <c r="H16" s="71" t="str">
        <f t="shared" ca="1" si="3"/>
        <v>$137.87</v>
      </c>
      <c r="I16" s="71" t="str">
        <f t="shared" ca="1" si="4"/>
        <v>-$0.50</v>
      </c>
      <c r="J16" s="72">
        <f t="shared" ca="1" si="5"/>
        <v>-3.6148062463851939E-3</v>
      </c>
      <c r="K16" s="65" t="str">
        <f t="shared" ca="1" si="6"/>
        <v>$129.24 - $147.12</v>
      </c>
      <c r="L16" s="73" t="str">
        <f t="shared" ca="1" si="7"/>
        <v>$3.718</v>
      </c>
      <c r="M16" s="74" t="str">
        <f t="shared" ca="1" si="8"/>
        <v>9.35</v>
      </c>
      <c r="N16" s="74" t="str">
        <f t="shared" ca="1" si="9"/>
        <v>#N/A</v>
      </c>
      <c r="O16" s="12" t="str">
        <f t="shared" ca="1" si="10"/>
        <v>#N/A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75" t="s">
        <v>91</v>
      </c>
      <c r="B17" s="75" t="s">
        <v>94</v>
      </c>
      <c r="C17" s="77">
        <v>89.86</v>
      </c>
      <c r="D17" s="76">
        <v>15</v>
      </c>
      <c r="E17" s="78" t="str">
        <f t="shared" ca="1" si="0"/>
        <v>$138.32</v>
      </c>
      <c r="F17" s="78" t="str">
        <f t="shared" ca="1" si="1"/>
        <v>$137.80</v>
      </c>
      <c r="G17" s="78" t="str">
        <f t="shared" ca="1" si="2"/>
        <v>$138.32</v>
      </c>
      <c r="H17" s="78" t="str">
        <f t="shared" ca="1" si="3"/>
        <v>$137.87</v>
      </c>
      <c r="I17" s="78" t="str">
        <f t="shared" ca="1" si="4"/>
        <v>-$0.50</v>
      </c>
      <c r="J17" s="79">
        <f t="shared" ca="1" si="5"/>
        <v>-3.6148062463851939E-3</v>
      </c>
      <c r="K17" s="75" t="str">
        <f t="shared" ca="1" si="6"/>
        <v>$129.24 - $147.12</v>
      </c>
      <c r="L17" s="81" t="str">
        <f t="shared" ca="1" si="7"/>
        <v>$3.718</v>
      </c>
      <c r="M17" s="82" t="str">
        <f t="shared" ca="1" si="8"/>
        <v>9.35</v>
      </c>
      <c r="N17" s="82" t="str">
        <f t="shared" ca="1" si="9"/>
        <v>#N/A</v>
      </c>
      <c r="O17" s="12" t="str">
        <f t="shared" ca="1" si="10"/>
        <v>#N/A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75" t="s">
        <v>101</v>
      </c>
      <c r="B18" s="75" t="s">
        <v>102</v>
      </c>
      <c r="C18" s="77">
        <v>43.53</v>
      </c>
      <c r="D18" s="76">
        <v>20</v>
      </c>
      <c r="E18" s="78" t="str">
        <f t="shared" ca="1" si="0"/>
        <v>$138.32</v>
      </c>
      <c r="F18" s="78" t="str">
        <f t="shared" ca="1" si="1"/>
        <v>$137.80</v>
      </c>
      <c r="G18" s="78" t="str">
        <f t="shared" ca="1" si="2"/>
        <v>$138.32</v>
      </c>
      <c r="H18" s="78" t="str">
        <f t="shared" ca="1" si="3"/>
        <v>$137.87</v>
      </c>
      <c r="I18" s="78" t="str">
        <f t="shared" ca="1" si="4"/>
        <v>-$0.50</v>
      </c>
      <c r="J18" s="79">
        <f t="shared" ca="1" si="5"/>
        <v>-3.6148062463851939E-3</v>
      </c>
      <c r="K18" s="75" t="str">
        <f t="shared" ca="1" si="6"/>
        <v>$129.24 - $147.12</v>
      </c>
      <c r="L18" s="81" t="str">
        <f t="shared" ca="1" si="7"/>
        <v>$3.718</v>
      </c>
      <c r="M18" s="82" t="str">
        <f t="shared" ca="1" si="8"/>
        <v>9.35</v>
      </c>
      <c r="N18" s="82" t="str">
        <f t="shared" ca="1" si="9"/>
        <v>#N/A</v>
      </c>
      <c r="O18" s="12" t="str">
        <f t="shared" ca="1" si="10"/>
        <v>#N/A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75" t="s">
        <v>98</v>
      </c>
      <c r="B19" s="75" t="s">
        <v>99</v>
      </c>
      <c r="C19" s="77">
        <v>42.75</v>
      </c>
      <c r="D19" s="76">
        <v>52</v>
      </c>
      <c r="E19" s="78" t="str">
        <f t="shared" ca="1" si="0"/>
        <v>$138.32</v>
      </c>
      <c r="F19" s="78" t="str">
        <f t="shared" ca="1" si="1"/>
        <v>$137.80</v>
      </c>
      <c r="G19" s="78" t="str">
        <f t="shared" ca="1" si="2"/>
        <v>$138.32</v>
      </c>
      <c r="H19" s="78" t="str">
        <f t="shared" ca="1" si="3"/>
        <v>$137.87</v>
      </c>
      <c r="I19" s="78" t="str">
        <f t="shared" ca="1" si="4"/>
        <v>-$0.50</v>
      </c>
      <c r="J19" s="79">
        <f t="shared" ca="1" si="5"/>
        <v>-3.6148062463851939E-3</v>
      </c>
      <c r="K19" s="75" t="str">
        <f t="shared" ca="1" si="6"/>
        <v>$129.24 - $147.12</v>
      </c>
      <c r="L19" s="81" t="str">
        <f t="shared" ca="1" si="7"/>
        <v>$3.718</v>
      </c>
      <c r="M19" s="82" t="str">
        <f t="shared" ca="1" si="8"/>
        <v>9.35</v>
      </c>
      <c r="N19" s="82" t="str">
        <f t="shared" ca="1" si="9"/>
        <v>#N/A</v>
      </c>
      <c r="O19" s="12" t="str">
        <f t="shared" ca="1" si="10"/>
        <v>#N/A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75" t="s">
        <v>106</v>
      </c>
      <c r="B20" s="75" t="s">
        <v>108</v>
      </c>
      <c r="C20" s="77">
        <v>74.599999999999994</v>
      </c>
      <c r="D20" s="76">
        <v>12</v>
      </c>
      <c r="E20" s="78" t="str">
        <f t="shared" ca="1" si="0"/>
        <v>$138.32</v>
      </c>
      <c r="F20" s="78" t="str">
        <f t="shared" ca="1" si="1"/>
        <v>$137.80</v>
      </c>
      <c r="G20" s="78" t="str">
        <f t="shared" ca="1" si="2"/>
        <v>$138.32</v>
      </c>
      <c r="H20" s="78" t="str">
        <f t="shared" ca="1" si="3"/>
        <v>$137.87</v>
      </c>
      <c r="I20" s="78" t="str">
        <f t="shared" ca="1" si="4"/>
        <v>-$0.50</v>
      </c>
      <c r="J20" s="79">
        <f t="shared" ca="1" si="5"/>
        <v>-3.6148062463851939E-3</v>
      </c>
      <c r="K20" s="75" t="str">
        <f t="shared" ca="1" si="6"/>
        <v>$129.24 - $147.12</v>
      </c>
      <c r="L20" s="81" t="str">
        <f t="shared" ca="1" si="7"/>
        <v>$3.718</v>
      </c>
      <c r="M20" s="82" t="str">
        <f t="shared" ca="1" si="8"/>
        <v>9.35</v>
      </c>
      <c r="N20" s="82" t="str">
        <f t="shared" ca="1" si="9"/>
        <v>#N/A</v>
      </c>
      <c r="O20" s="12" t="str">
        <f t="shared" ca="1" si="10"/>
        <v>#N/A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3" t="s">
        <v>115</v>
      </c>
      <c r="B21" s="83" t="s">
        <v>112</v>
      </c>
      <c r="C21" s="77">
        <v>16.2</v>
      </c>
      <c r="D21" s="76">
        <v>60</v>
      </c>
      <c r="E21" s="78" t="str">
        <f t="shared" ca="1" si="0"/>
        <v>$138.32</v>
      </c>
      <c r="F21" s="78" t="str">
        <f t="shared" ca="1" si="1"/>
        <v>$137.80</v>
      </c>
      <c r="G21" s="78" t="str">
        <f t="shared" ca="1" si="2"/>
        <v>$138.32</v>
      </c>
      <c r="H21" s="78" t="str">
        <f t="shared" ca="1" si="3"/>
        <v>$137.87</v>
      </c>
      <c r="I21" s="78" t="str">
        <f t="shared" ca="1" si="4"/>
        <v>-$0.50</v>
      </c>
      <c r="J21" s="79">
        <f t="shared" ca="1" si="5"/>
        <v>-3.6148062463851939E-3</v>
      </c>
      <c r="K21" s="75" t="str">
        <f t="shared" ca="1" si="6"/>
        <v>$129.24 - $147.12</v>
      </c>
      <c r="L21" s="81" t="str">
        <f t="shared" ca="1" si="7"/>
        <v>$3.718</v>
      </c>
      <c r="M21" s="82" t="str">
        <f t="shared" ca="1" si="8"/>
        <v>9.35</v>
      </c>
      <c r="N21" s="82" t="str">
        <f t="shared" ca="1" si="9"/>
        <v>#N/A</v>
      </c>
      <c r="O21" s="80" t="str">
        <f t="shared" ca="1" si="10"/>
        <v>#N/A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84" t="s">
        <v>119</v>
      </c>
      <c r="B22" s="84" t="s">
        <v>122</v>
      </c>
      <c r="C22" s="85">
        <f>(107.9*9+121.85*5)/14</f>
        <v>112.88214285714285</v>
      </c>
      <c r="D22" s="86">
        <v>7</v>
      </c>
      <c r="E22" s="85" t="str">
        <f t="shared" ca="1" si="0"/>
        <v>$138.32</v>
      </c>
      <c r="F22" s="85" t="str">
        <f t="shared" ca="1" si="1"/>
        <v>$137.80</v>
      </c>
      <c r="G22" s="85" t="str">
        <f t="shared" ca="1" si="2"/>
        <v>$138.32</v>
      </c>
      <c r="H22" s="85" t="str">
        <f t="shared" ca="1" si="3"/>
        <v>$137.87</v>
      </c>
      <c r="I22" s="85" t="str">
        <f t="shared" ca="1" si="4"/>
        <v>-$0.50</v>
      </c>
      <c r="J22" s="87">
        <f t="shared" ca="1" si="5"/>
        <v>-3.6148062463851939E-3</v>
      </c>
      <c r="K22" s="84" t="str">
        <f t="shared" ca="1" si="6"/>
        <v>$129.24 - $147.12</v>
      </c>
      <c r="L22" s="88" t="str">
        <f t="shared" ca="1" si="7"/>
        <v>$3.718</v>
      </c>
      <c r="M22" s="91" t="str">
        <f t="shared" ca="1" si="8"/>
        <v>9.35</v>
      </c>
      <c r="N22" s="91" t="str">
        <f t="shared" ca="1" si="9"/>
        <v>#N/A</v>
      </c>
      <c r="O22" s="12" t="str">
        <f t="shared" ca="1" si="10"/>
        <v>#N/A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9" t="s">
        <v>130</v>
      </c>
      <c r="B23" s="89" t="s">
        <v>131</v>
      </c>
      <c r="C23" s="92">
        <v>24.93</v>
      </c>
      <c r="D23" s="90">
        <v>30</v>
      </c>
      <c r="E23" s="92" t="str">
        <f t="shared" ca="1" si="0"/>
        <v>$138.32</v>
      </c>
      <c r="F23" s="92" t="str">
        <f t="shared" ca="1" si="1"/>
        <v>$137.80</v>
      </c>
      <c r="G23" s="92" t="str">
        <f t="shared" ca="1" si="2"/>
        <v>$138.32</v>
      </c>
      <c r="H23" s="92" t="str">
        <f t="shared" ca="1" si="3"/>
        <v>$137.87</v>
      </c>
      <c r="I23" s="92" t="str">
        <f t="shared" ca="1" si="4"/>
        <v>-$0.50</v>
      </c>
      <c r="J23" s="94">
        <f t="shared" ca="1" si="5"/>
        <v>-3.6148062463851939E-3</v>
      </c>
      <c r="K23" s="89" t="str">
        <f t="shared" ca="1" si="6"/>
        <v>$129.24 - $147.12</v>
      </c>
      <c r="L23" s="95" t="str">
        <f t="shared" ca="1" si="7"/>
        <v>$3.718</v>
      </c>
      <c r="M23" s="96" t="str">
        <f t="shared" ca="1" si="8"/>
        <v>9.35</v>
      </c>
      <c r="N23" s="96" t="str">
        <f t="shared" ca="1" si="9"/>
        <v>#N/A</v>
      </c>
      <c r="O23" s="12" t="str">
        <f t="shared" ca="1" si="10"/>
        <v>#N/A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97" t="s">
        <v>132</v>
      </c>
      <c r="B24" s="97" t="s">
        <v>133</v>
      </c>
      <c r="C24" s="93">
        <v>36.247999999999998</v>
      </c>
      <c r="D24" s="90">
        <v>23</v>
      </c>
      <c r="E24" s="92" t="str">
        <f t="shared" ca="1" si="0"/>
        <v>$138.32</v>
      </c>
      <c r="F24" s="92" t="str">
        <f t="shared" ca="1" si="1"/>
        <v>$137.80</v>
      </c>
      <c r="G24" s="92" t="str">
        <f t="shared" ca="1" si="2"/>
        <v>$138.32</v>
      </c>
      <c r="H24" s="92" t="str">
        <f t="shared" ca="1" si="3"/>
        <v>$137.87</v>
      </c>
      <c r="I24" s="92" t="str">
        <f t="shared" ca="1" si="4"/>
        <v>-$0.50</v>
      </c>
      <c r="J24" s="94">
        <f t="shared" ca="1" si="5"/>
        <v>-3.6148062463851939E-3</v>
      </c>
      <c r="K24" s="89" t="str">
        <f t="shared" ca="1" si="6"/>
        <v>$129.24 - $147.12</v>
      </c>
      <c r="L24" s="95" t="str">
        <f t="shared" ca="1" si="7"/>
        <v>$3.718</v>
      </c>
      <c r="M24" s="96" t="str">
        <f t="shared" ca="1" si="8"/>
        <v>9.35</v>
      </c>
      <c r="N24" s="96" t="str">
        <f t="shared" ca="1" si="9"/>
        <v>#N/A</v>
      </c>
      <c r="O24" s="12" t="str">
        <f t="shared" ca="1" si="10"/>
        <v>#N/A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97" t="s">
        <v>134</v>
      </c>
      <c r="B25" s="97" t="s">
        <v>135</v>
      </c>
      <c r="C25" s="93">
        <v>56.677999999999997</v>
      </c>
      <c r="D25" s="90">
        <v>14</v>
      </c>
      <c r="E25" s="92" t="str">
        <f t="shared" ca="1" si="0"/>
        <v>$138.32</v>
      </c>
      <c r="F25" s="92" t="str">
        <f t="shared" ca="1" si="1"/>
        <v>$137.80</v>
      </c>
      <c r="G25" s="92" t="str">
        <f t="shared" ca="1" si="2"/>
        <v>$138.32</v>
      </c>
      <c r="H25" s="92" t="str">
        <f t="shared" ca="1" si="3"/>
        <v>$137.87</v>
      </c>
      <c r="I25" s="92" t="str">
        <f t="shared" ca="1" si="4"/>
        <v>-$0.50</v>
      </c>
      <c r="J25" s="94">
        <f t="shared" ca="1" si="5"/>
        <v>-3.6148062463851939E-3</v>
      </c>
      <c r="K25" s="89" t="str">
        <f t="shared" ca="1" si="6"/>
        <v>$129.24 - $147.12</v>
      </c>
      <c r="L25" s="95" t="str">
        <f t="shared" ca="1" si="7"/>
        <v>$3.718</v>
      </c>
      <c r="M25" s="96" t="str">
        <f t="shared" ca="1" si="8"/>
        <v>9.35</v>
      </c>
      <c r="N25" s="96" t="str">
        <f t="shared" ca="1" si="9"/>
        <v>#N/A</v>
      </c>
      <c r="O25" s="12" t="str">
        <f t="shared" ca="1" si="10"/>
        <v>#N/A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9" t="s">
        <v>136</v>
      </c>
      <c r="B26" s="89" t="s">
        <v>137</v>
      </c>
      <c r="C26" s="92">
        <v>38.130000000000003</v>
      </c>
      <c r="D26" s="90">
        <v>30</v>
      </c>
      <c r="E26" s="92" t="str">
        <f t="shared" ca="1" si="0"/>
        <v>$138.32</v>
      </c>
      <c r="F26" s="92" t="str">
        <f t="shared" ca="1" si="1"/>
        <v>$137.80</v>
      </c>
      <c r="G26" s="92" t="str">
        <f t="shared" ca="1" si="2"/>
        <v>$138.32</v>
      </c>
      <c r="H26" s="92" t="str">
        <f t="shared" ca="1" si="3"/>
        <v>$137.87</v>
      </c>
      <c r="I26" s="92" t="str">
        <f t="shared" ca="1" si="4"/>
        <v>-$0.50</v>
      </c>
      <c r="J26" s="94">
        <f t="shared" ca="1" si="5"/>
        <v>-3.6148062463851939E-3</v>
      </c>
      <c r="K26" s="89" t="str">
        <f t="shared" ca="1" si="6"/>
        <v>$129.24 - $147.12</v>
      </c>
      <c r="L26" s="95" t="str">
        <f t="shared" ca="1" si="7"/>
        <v>$3.718</v>
      </c>
      <c r="M26" s="96" t="str">
        <f t="shared" ca="1" si="8"/>
        <v>9.35</v>
      </c>
      <c r="N26" s="96" t="str">
        <f t="shared" ca="1" si="9"/>
        <v>#N/A</v>
      </c>
      <c r="O26" s="12" t="str">
        <f t="shared" ca="1" si="10"/>
        <v>#N/A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98"/>
      <c r="B27" s="9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99"/>
      <c r="B30" s="100"/>
      <c r="C30" s="10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10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10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10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0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10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10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</sheetData>
  <mergeCells count="1">
    <mergeCell ref="F1:J1"/>
  </mergeCells>
  <conditionalFormatting sqref="I3:J26">
    <cfRule type="cellIs" dxfId="5" priority="1" operator="greaterThan">
      <formula>0</formula>
    </cfRule>
  </conditionalFormatting>
  <conditionalFormatting sqref="I3:J26">
    <cfRule type="cellIs" dxfId="4" priority="2" operator="lessThan">
      <formula>0</formula>
    </cfRule>
  </conditionalFormatting>
  <conditionalFormatting sqref="I3:J26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5"/>
  <sheetViews>
    <sheetView topLeftCell="F1" zoomScale="60" zoomScaleNormal="60" workbookViewId="0">
      <selection activeCell="L7" sqref="L7"/>
    </sheetView>
  </sheetViews>
  <sheetFormatPr defaultColWidth="14.44140625" defaultRowHeight="15.75" customHeight="1"/>
  <cols>
    <col min="1" max="3" width="14.44140625" style="236"/>
    <col min="4" max="4" width="5.44140625" style="236" customWidth="1"/>
    <col min="5" max="16384" width="14.44140625" style="236"/>
  </cols>
  <sheetData>
    <row r="1" spans="1:26" ht="15.75" customHeight="1">
      <c r="A1" s="230" t="s">
        <v>1</v>
      </c>
      <c r="B1" s="231" t="s">
        <v>2</v>
      </c>
      <c r="C1" s="232" t="s">
        <v>4</v>
      </c>
      <c r="D1" s="233"/>
      <c r="E1" s="234" t="s">
        <v>32</v>
      </c>
      <c r="F1" s="232" t="s">
        <v>4</v>
      </c>
      <c r="G1" s="248" t="s">
        <v>156</v>
      </c>
      <c r="H1" s="247" t="s">
        <v>157</v>
      </c>
      <c r="I1" s="235" t="s">
        <v>159</v>
      </c>
      <c r="J1" s="235" t="s">
        <v>160</v>
      </c>
      <c r="K1" s="235" t="s">
        <v>161</v>
      </c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5.75" customHeight="1">
      <c r="A2" s="237">
        <v>42248</v>
      </c>
      <c r="B2" s="238">
        <v>44597.440000000002</v>
      </c>
      <c r="C2" s="239" t="s">
        <v>35</v>
      </c>
      <c r="D2" s="233"/>
      <c r="E2" s="240">
        <v>1913.85</v>
      </c>
      <c r="F2" s="239" t="s">
        <v>35</v>
      </c>
      <c r="G2" s="248"/>
      <c r="H2" s="247">
        <f>B2/$B$2-1</f>
        <v>0</v>
      </c>
      <c r="I2" s="247">
        <f>E2/$E$2-1</f>
        <v>0</v>
      </c>
      <c r="J2" s="249">
        <f>H2-I2</f>
        <v>0</v>
      </c>
      <c r="K2" s="249">
        <f>I2*(1-'Postions Clean'!$J$27)</f>
        <v>0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5.75" customHeight="1">
      <c r="A3" s="237">
        <v>42278</v>
      </c>
      <c r="B3" s="238">
        <v>45500.93</v>
      </c>
      <c r="C3" s="241">
        <v>2.0258786154541575E-2</v>
      </c>
      <c r="D3" s="233"/>
      <c r="E3" s="240">
        <v>1923.82</v>
      </c>
      <c r="F3" s="241">
        <v>5.2093946756537335E-3</v>
      </c>
      <c r="G3" s="248"/>
      <c r="H3" s="247">
        <f t="shared" ref="H3:H28" si="0">B3/$B$2-1</f>
        <v>2.0258786154541575E-2</v>
      </c>
      <c r="I3" s="247">
        <f t="shared" ref="I3:I28" si="1">E3/$E$2-1</f>
        <v>5.2093946756537335E-3</v>
      </c>
      <c r="J3" s="249">
        <f t="shared" ref="J3:J28" si="2">H3-I3</f>
        <v>1.5049391478887841E-2</v>
      </c>
      <c r="K3" s="249">
        <f>I3*(1-'Postions Clean'!$J$27)</f>
        <v>4.0008151109020675E-3</v>
      </c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5.75" customHeight="1">
      <c r="A4" s="237">
        <v>42309</v>
      </c>
      <c r="B4" s="238">
        <v>49146.12</v>
      </c>
      <c r="C4" s="241">
        <v>8.0112428471242225E-2</v>
      </c>
      <c r="D4" s="233"/>
      <c r="E4" s="240">
        <v>2079.36</v>
      </c>
      <c r="F4" s="241">
        <v>8.0849559730120424E-2</v>
      </c>
      <c r="G4" s="248"/>
      <c r="H4" s="247">
        <f t="shared" si="0"/>
        <v>0.10199419518250386</v>
      </c>
      <c r="I4" s="247">
        <f t="shared" si="1"/>
        <v>8.6480131671761162E-2</v>
      </c>
      <c r="J4" s="249">
        <f t="shared" si="2"/>
        <v>1.5514063510742693E-2</v>
      </c>
      <c r="K4" s="249">
        <f>I4*(1-'Postions Clean'!$J$27)</f>
        <v>6.6416741123912576E-2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5.75" customHeight="1">
      <c r="A5" s="237">
        <v>42339</v>
      </c>
      <c r="B5" s="238">
        <v>49383.98</v>
      </c>
      <c r="C5" s="241">
        <v>4.8398530748714474E-3</v>
      </c>
      <c r="D5" s="233"/>
      <c r="E5" s="240">
        <v>2102.63</v>
      </c>
      <c r="F5" s="241">
        <v>1.1190943367189954E-2</v>
      </c>
      <c r="G5" s="248"/>
      <c r="H5" s="247">
        <f t="shared" si="0"/>
        <v>0.10732768517654834</v>
      </c>
      <c r="I5" s="247">
        <f t="shared" si="1"/>
        <v>9.8638869294876974E-2</v>
      </c>
      <c r="J5" s="249">
        <f t="shared" si="2"/>
        <v>8.6888158816713634E-3</v>
      </c>
      <c r="K5" s="249">
        <f>I5*(1-'Postions Clean'!$J$27)</f>
        <v>7.5754651618465521E-2</v>
      </c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5.75" customHeight="1">
      <c r="A6" s="237">
        <v>42370</v>
      </c>
      <c r="B6" s="238">
        <v>47816.83</v>
      </c>
      <c r="C6" s="241">
        <v>-3.1733975268902981E-2</v>
      </c>
      <c r="D6" s="233"/>
      <c r="E6" s="240">
        <v>2043.94</v>
      </c>
      <c r="F6" s="241">
        <v>-2.7912661761698487E-2</v>
      </c>
      <c r="G6" s="248"/>
      <c r="H6" s="247">
        <f t="shared" si="0"/>
        <v>7.2187775800583998E-2</v>
      </c>
      <c r="I6" s="247">
        <f t="shared" si="1"/>
        <v>6.7972934137994212E-2</v>
      </c>
      <c r="J6" s="249">
        <f t="shared" si="2"/>
        <v>4.2148416625897855E-3</v>
      </c>
      <c r="K6" s="249">
        <f>I6*(1-'Postions Clean'!$J$27)</f>
        <v>5.2203213417979559E-2</v>
      </c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5.75" customHeight="1">
      <c r="A7" s="237">
        <v>42401</v>
      </c>
      <c r="B7" s="238">
        <v>45825.16</v>
      </c>
      <c r="C7" s="241">
        <v>-4.1652071038586147E-2</v>
      </c>
      <c r="D7" s="233"/>
      <c r="E7" s="240">
        <v>1940.24</v>
      </c>
      <c r="F7" s="241">
        <v>-5.0735344481736222E-2</v>
      </c>
      <c r="G7" s="248"/>
      <c r="H7" s="247">
        <f t="shared" si="0"/>
        <v>2.7528934396234384E-2</v>
      </c>
      <c r="I7" s="247">
        <f t="shared" si="1"/>
        <v>1.3788959427332381E-2</v>
      </c>
      <c r="J7" s="249">
        <f t="shared" si="2"/>
        <v>1.3739974968902002E-2</v>
      </c>
      <c r="K7" s="249">
        <f>I7*(1-'Postions Clean'!$J$27)</f>
        <v>1.0589920840191268E-2</v>
      </c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5.75" customHeight="1">
      <c r="A8" s="237">
        <v>42430</v>
      </c>
      <c r="B8" s="238">
        <v>45479.91</v>
      </c>
      <c r="C8" s="241">
        <v>-7.5340708030261494E-3</v>
      </c>
      <c r="D8" s="233"/>
      <c r="E8" s="240">
        <v>1932.23</v>
      </c>
      <c r="F8" s="241">
        <v>-4.1283552550199776E-3</v>
      </c>
      <c r="G8" s="248"/>
      <c r="H8" s="247">
        <f t="shared" si="0"/>
        <v>1.9787458652335221E-2</v>
      </c>
      <c r="I8" s="247">
        <f t="shared" si="1"/>
        <v>9.6036784491992933E-3</v>
      </c>
      <c r="J8" s="249">
        <f t="shared" si="2"/>
        <v>1.0183780203135928E-2</v>
      </c>
      <c r="K8" s="249">
        <f>I8*(1-'Postions Clean'!$J$27)</f>
        <v>7.3756250489850576E-3</v>
      </c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5.75" customHeight="1">
      <c r="A9" s="237">
        <v>42461</v>
      </c>
      <c r="B9" s="238">
        <v>47637.74</v>
      </c>
      <c r="C9" s="241">
        <v>4.7445784303442817E-2</v>
      </c>
      <c r="D9" s="233"/>
      <c r="E9" s="240">
        <v>2059.7399999999998</v>
      </c>
      <c r="F9" s="241">
        <v>6.5991108718941094E-2</v>
      </c>
      <c r="G9" s="248"/>
      <c r="H9" s="247">
        <f t="shared" si="0"/>
        <v>6.8172074450910003E-2</v>
      </c>
      <c r="I9" s="247">
        <f t="shared" si="1"/>
        <v>7.6228544556783406E-2</v>
      </c>
      <c r="J9" s="249">
        <f t="shared" si="2"/>
        <v>-8.0564701058734034E-3</v>
      </c>
      <c r="K9" s="249">
        <f>I9*(1-'Postions Clean'!$J$27)</f>
        <v>5.8543522219609657E-2</v>
      </c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5.75" customHeight="1">
      <c r="A10" s="237">
        <v>42491</v>
      </c>
      <c r="B10" s="238">
        <v>47482.04</v>
      </c>
      <c r="C10" s="241">
        <v>-3.2684170155846681E-3</v>
      </c>
      <c r="D10" s="233"/>
      <c r="E10" s="240">
        <v>2087.38</v>
      </c>
      <c r="F10" s="241">
        <v>1.3419169409731424E-2</v>
      </c>
      <c r="G10" s="248"/>
      <c r="H10" s="247">
        <f t="shared" si="0"/>
        <v>6.468084266720231E-2</v>
      </c>
      <c r="I10" s="247">
        <f t="shared" si="1"/>
        <v>9.0670637719779679E-2</v>
      </c>
      <c r="J10" s="249">
        <f t="shared" si="2"/>
        <v>-2.5989795052577369E-2</v>
      </c>
      <c r="K10" s="249">
        <f>I10*(1-'Postions Clean'!$J$27)</f>
        <v>6.9635049768790799E-2</v>
      </c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5.75" customHeight="1">
      <c r="A11" s="237">
        <v>42522</v>
      </c>
      <c r="B11" s="238">
        <v>47133.56</v>
      </c>
      <c r="C11" s="241">
        <v>-7.3391960412821922E-3</v>
      </c>
      <c r="D11" s="233"/>
      <c r="E11" s="238">
        <v>2096.96</v>
      </c>
      <c r="F11" s="241">
        <v>4.58948538359083E-3</v>
      </c>
      <c r="G11" s="248"/>
      <c r="H11" s="247">
        <f t="shared" si="0"/>
        <v>5.6866941241470181E-2</v>
      </c>
      <c r="I11" s="247">
        <f t="shared" si="1"/>
        <v>9.5676254669906369E-2</v>
      </c>
      <c r="J11" s="249">
        <f t="shared" si="2"/>
        <v>-3.8809313428436187E-2</v>
      </c>
      <c r="K11" s="249">
        <f>I11*(1-'Postions Clean'!$J$27)</f>
        <v>7.3479363586488086E-2</v>
      </c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5.75" customHeight="1">
      <c r="A12" s="237">
        <v>42552</v>
      </c>
      <c r="B12" s="238">
        <v>47523.66</v>
      </c>
      <c r="C12" s="241">
        <v>8.2764807071651347E-3</v>
      </c>
      <c r="D12" s="233"/>
      <c r="E12" s="238">
        <v>2098.86</v>
      </c>
      <c r="F12" s="241">
        <v>9.0607355409733081E-4</v>
      </c>
      <c r="G12" s="248"/>
      <c r="H12" s="247">
        <f t="shared" si="0"/>
        <v>6.5614080090695914E-2</v>
      </c>
      <c r="I12" s="247">
        <f t="shared" si="1"/>
        <v>9.666901794811511E-2</v>
      </c>
      <c r="J12" s="249">
        <f t="shared" si="2"/>
        <v>-3.1054937857419196E-2</v>
      </c>
      <c r="K12" s="249">
        <f>I12*(1-'Postions Clean'!$J$27)</f>
        <v>7.4241805784152404E-2</v>
      </c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5.75" customHeight="1">
      <c r="A13" s="237">
        <v>42583</v>
      </c>
      <c r="B13" s="238">
        <v>48223.53</v>
      </c>
      <c r="C13" s="241">
        <v>1.4726769781620241E-2</v>
      </c>
      <c r="D13" s="233"/>
      <c r="E13" s="238">
        <v>2173.6</v>
      </c>
      <c r="F13" s="241">
        <v>3.5609807228685897E-2</v>
      </c>
      <c r="G13" s="248"/>
      <c r="H13" s="247">
        <f t="shared" si="0"/>
        <v>8.1307133324244552E-2</v>
      </c>
      <c r="I13" s="247">
        <f t="shared" si="1"/>
        <v>0.13572119027091989</v>
      </c>
      <c r="J13" s="249">
        <f t="shared" si="2"/>
        <v>-5.4414056946675338E-2</v>
      </c>
      <c r="K13" s="249">
        <f>I13*(1-'Postions Clean'!$J$27)</f>
        <v>0.10423387412806648</v>
      </c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5.75" customHeight="1">
      <c r="A14" s="237">
        <v>42614</v>
      </c>
      <c r="B14" s="238">
        <v>48012.03</v>
      </c>
      <c r="C14" s="241">
        <v>-4.3858257576747661E-3</v>
      </c>
      <c r="D14" s="233"/>
      <c r="E14" s="238">
        <v>2170.9499999999998</v>
      </c>
      <c r="F14" s="241">
        <v>-1.2191755612808164E-3</v>
      </c>
      <c r="G14" s="248"/>
      <c r="H14" s="247">
        <f t="shared" si="0"/>
        <v>7.6564708646953639E-2</v>
      </c>
      <c r="I14" s="247">
        <f t="shared" si="1"/>
        <v>0.13433654675131268</v>
      </c>
      <c r="J14" s="249">
        <f t="shared" si="2"/>
        <v>-5.7771838104359041E-2</v>
      </c>
      <c r="K14" s="249">
        <f>I14*(1-'Postions Clean'!$J$27)</f>
        <v>0.10317046790500814</v>
      </c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5.75" customHeight="1">
      <c r="A15" s="237">
        <v>42644</v>
      </c>
      <c r="B15" s="238">
        <v>47339.35</v>
      </c>
      <c r="C15" s="241">
        <v>-1.4010655246195602E-2</v>
      </c>
      <c r="D15" s="233"/>
      <c r="E15" s="238">
        <v>2168.27</v>
      </c>
      <c r="F15" s="241">
        <v>-1.2344825997834263E-3</v>
      </c>
      <c r="G15" s="248"/>
      <c r="H15" s="247">
        <f t="shared" si="0"/>
        <v>6.1481331663880256E-2</v>
      </c>
      <c r="I15" s="247">
        <f t="shared" si="1"/>
        <v>0.13293622802204985</v>
      </c>
      <c r="J15" s="249">
        <f t="shared" si="2"/>
        <v>-7.1454896358169595E-2</v>
      </c>
      <c r="K15" s="249">
        <f>I15*(1-'Postions Clean'!$J$27)</f>
        <v>0.10209502312093428</v>
      </c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5.75" customHeight="1">
      <c r="A16" s="237">
        <v>42675</v>
      </c>
      <c r="B16" s="238">
        <v>46692.7</v>
      </c>
      <c r="C16" s="241">
        <v>-1.3659883373979609E-2</v>
      </c>
      <c r="D16" s="233"/>
      <c r="E16" s="238">
        <v>2126.15</v>
      </c>
      <c r="F16" s="241">
        <v>-1.9425625037472249E-2</v>
      </c>
      <c r="G16" s="248"/>
      <c r="H16" s="247">
        <f t="shared" si="0"/>
        <v>4.6981620469694896E-2</v>
      </c>
      <c r="I16" s="247">
        <f t="shared" si="1"/>
        <v>0.11092823366512539</v>
      </c>
      <c r="J16" s="249">
        <f t="shared" si="2"/>
        <v>-6.3946613195430491E-2</v>
      </c>
      <c r="K16" s="249">
        <f>I16*(1-'Postions Clean'!$J$27)</f>
        <v>8.5192883454816293E-2</v>
      </c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5.75" customHeight="1">
      <c r="A17" s="237">
        <v>42705</v>
      </c>
      <c r="B17" s="242">
        <v>47263.65</v>
      </c>
      <c r="C17" s="241">
        <v>1.2227821479589007E-2</v>
      </c>
      <c r="D17" s="233"/>
      <c r="E17" s="238">
        <v>2200.17</v>
      </c>
      <c r="F17" s="241">
        <v>3.4814100604378728E-2</v>
      </c>
      <c r="G17" s="246">
        <f>B17/B5-1</f>
        <v>-4.2935583563738722E-2</v>
      </c>
      <c r="H17" s="247">
        <f t="shared" si="0"/>
        <v>5.9783924817209178E-2</v>
      </c>
      <c r="I17" s="247">
        <f t="shared" si="1"/>
        <v>0.14960420095618798</v>
      </c>
      <c r="J17" s="249">
        <f t="shared" si="2"/>
        <v>-8.9820276138978805E-2</v>
      </c>
      <c r="K17" s="249">
        <f>I17*(1-'Postions Clean'!$J$27)</f>
        <v>0.11489602633435238</v>
      </c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5.75" customHeight="1">
      <c r="A18" s="237">
        <v>42736</v>
      </c>
      <c r="B18" s="238">
        <v>48034.95</v>
      </c>
      <c r="C18" s="241">
        <v>1.6319095118553006E-2</v>
      </c>
      <c r="D18" s="233"/>
      <c r="E18" s="238">
        <v>2238.83</v>
      </c>
      <c r="F18" s="241">
        <v>1.7571369485085198E-2</v>
      </c>
      <c r="G18" s="246">
        <f t="shared" ref="G18:G28" si="3">B18/B6-1</f>
        <v>4.5615738224384916E-3</v>
      </c>
      <c r="H18" s="247">
        <f t="shared" si="0"/>
        <v>7.7078639491414691E-2</v>
      </c>
      <c r="I18" s="247">
        <f t="shared" si="1"/>
        <v>0.16980432113279509</v>
      </c>
      <c r="J18" s="249">
        <f t="shared" si="2"/>
        <v>-9.2725681641380397E-2</v>
      </c>
      <c r="K18" s="249">
        <f>I18*(1-'Postions Clean'!$J$27)</f>
        <v>0.13040971862998663</v>
      </c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5.75" customHeight="1">
      <c r="A19" s="243">
        <v>42767</v>
      </c>
      <c r="B19" s="244">
        <v>48528.62</v>
      </c>
      <c r="C19" s="241">
        <v>1.0277308501414284E-2</v>
      </c>
      <c r="D19" s="245"/>
      <c r="E19" s="238">
        <v>2278.87</v>
      </c>
      <c r="F19" s="241">
        <v>1.7884341374735824E-2</v>
      </c>
      <c r="G19" s="246">
        <f t="shared" si="3"/>
        <v>5.8995102253871057E-2</v>
      </c>
      <c r="H19" s="247">
        <f t="shared" si="0"/>
        <v>8.8148108949751336E-2</v>
      </c>
      <c r="I19" s="247">
        <f t="shared" si="1"/>
        <v>0.19072550095357532</v>
      </c>
      <c r="J19" s="249">
        <f t="shared" si="2"/>
        <v>-0.10257739200382399</v>
      </c>
      <c r="K19" s="249">
        <f>I19*(1-'Postions Clean'!$J$27)</f>
        <v>0.14647718473234586</v>
      </c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5.75" customHeight="1">
      <c r="A20" s="243">
        <v>42795</v>
      </c>
      <c r="B20" s="244">
        <v>49700.54</v>
      </c>
      <c r="C20" s="241">
        <v>2.4149048540840434E-2</v>
      </c>
      <c r="D20" s="245"/>
      <c r="E20" s="238">
        <v>2363.64</v>
      </c>
      <c r="F20" s="241">
        <v>3.7198260541408734E-2</v>
      </c>
      <c r="G20" s="246">
        <f t="shared" si="3"/>
        <v>9.2802074586339156E-2</v>
      </c>
      <c r="H20" s="247">
        <f t="shared" si="0"/>
        <v>0.1144258504524025</v>
      </c>
      <c r="I20" s="247">
        <f t="shared" si="1"/>
        <v>0.23501841837134574</v>
      </c>
      <c r="J20" s="249">
        <f t="shared" si="2"/>
        <v>-0.12059256791894324</v>
      </c>
      <c r="K20" s="249">
        <f>I20*(1-'Postions Clean'!$J$27)</f>
        <v>0.18049414530919353</v>
      </c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5.75" customHeight="1">
      <c r="A21" s="243">
        <v>42826</v>
      </c>
      <c r="B21" s="244">
        <v>49195.24</v>
      </c>
      <c r="C21" s="241">
        <v>-1.0166891546852463E-2</v>
      </c>
      <c r="D21" s="245"/>
      <c r="E21" s="238">
        <v>2362.7199999999998</v>
      </c>
      <c r="F21" s="241">
        <v>-3.8923017041514463E-4</v>
      </c>
      <c r="G21" s="246">
        <f t="shared" si="3"/>
        <v>3.2694666035794295E-2</v>
      </c>
      <c r="H21" s="247">
        <f t="shared" si="0"/>
        <v>0.10309560369384418</v>
      </c>
      <c r="I21" s="247">
        <f t="shared" si="1"/>
        <v>0.23453771194189721</v>
      </c>
      <c r="J21" s="249">
        <f t="shared" si="2"/>
        <v>-0.13144210824805302</v>
      </c>
      <c r="K21" s="249">
        <f>I21*(1-'Postions Clean'!$J$27)</f>
        <v>0.18012496277137707</v>
      </c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5.75" customHeight="1">
      <c r="A22" s="243">
        <v>42856</v>
      </c>
      <c r="B22" s="244">
        <v>49422.82</v>
      </c>
      <c r="C22" s="241">
        <v>4.6260573177405728E-3</v>
      </c>
      <c r="D22" s="245"/>
      <c r="E22" s="238">
        <v>2384.1999999999998</v>
      </c>
      <c r="F22" s="241">
        <v>9.0912169025529899E-3</v>
      </c>
      <c r="G22" s="246">
        <f t="shared" si="3"/>
        <v>4.0873980983125335E-2</v>
      </c>
      <c r="H22" s="247">
        <f t="shared" si="0"/>
        <v>0.10819858718347963</v>
      </c>
      <c r="I22" s="247">
        <f t="shared" si="1"/>
        <v>0.24576116205554244</v>
      </c>
      <c r="J22" s="249">
        <f t="shared" si="2"/>
        <v>-0.1375625748720628</v>
      </c>
      <c r="K22" s="249">
        <f>I22*(1-'Postions Clean'!$J$27)</f>
        <v>0.18874457245865658</v>
      </c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5.75" customHeight="1">
      <c r="A23" s="243">
        <v>42887</v>
      </c>
      <c r="B23" s="244">
        <v>49523.82</v>
      </c>
      <c r="C23" s="241">
        <v>2.0435903900262176E-3</v>
      </c>
      <c r="D23" s="245"/>
      <c r="E23" s="238">
        <v>2411.8000000000002</v>
      </c>
      <c r="F23" s="241">
        <v>1.1576210049492719E-2</v>
      </c>
      <c r="G23" s="246">
        <f t="shared" si="3"/>
        <v>5.0712485965414E-2</v>
      </c>
      <c r="H23" s="247">
        <f t="shared" si="0"/>
        <v>0.11046329116648845</v>
      </c>
      <c r="I23" s="247">
        <f t="shared" si="1"/>
        <v>0.26018235493899744</v>
      </c>
      <c r="J23" s="249">
        <f t="shared" si="2"/>
        <v>-0.14971906377250899</v>
      </c>
      <c r="K23" s="249">
        <f>I23*(1-'Postions Clean'!$J$27)</f>
        <v>0.19982004859315003</v>
      </c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5.75" customHeight="1">
      <c r="A24" s="243">
        <v>42917</v>
      </c>
      <c r="B24" s="244">
        <v>49821</v>
      </c>
      <c r="C24" s="241">
        <v>6.0007487306108498E-3</v>
      </c>
      <c r="D24" s="245"/>
      <c r="E24" s="238">
        <v>2423.41</v>
      </c>
      <c r="F24" s="241">
        <v>4.8138319927024664E-3</v>
      </c>
      <c r="G24" s="246">
        <f t="shared" si="3"/>
        <v>4.834097373813373E-2</v>
      </c>
      <c r="H24" s="247">
        <f t="shared" si="0"/>
        <v>0.11712690235134571</v>
      </c>
      <c r="I24" s="247">
        <f t="shared" si="1"/>
        <v>0.26624866107584189</v>
      </c>
      <c r="J24" s="249">
        <f t="shared" si="2"/>
        <v>-0.14912175872449618</v>
      </c>
      <c r="K24" s="249">
        <f>I24*(1-'Postions Clean'!$J$27)</f>
        <v>0.20447897170624657</v>
      </c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5.75" customHeight="1">
      <c r="A25" s="243">
        <v>42948</v>
      </c>
      <c r="B25" s="244">
        <v>50707.78</v>
      </c>
      <c r="C25" s="241">
        <v>1.779932157122488E-2</v>
      </c>
      <c r="D25" s="245"/>
      <c r="E25" s="238">
        <v>2470.3000000000002</v>
      </c>
      <c r="F25" s="241">
        <v>1.9348768883515444E-2</v>
      </c>
      <c r="G25" s="246">
        <f t="shared" si="3"/>
        <v>5.1515307983467817E-2</v>
      </c>
      <c r="H25" s="247">
        <f t="shared" si="0"/>
        <v>0.13701100332216365</v>
      </c>
      <c r="I25" s="247">
        <f t="shared" si="1"/>
        <v>0.29074901376805928</v>
      </c>
      <c r="J25" s="249">
        <f t="shared" si="2"/>
        <v>-0.15373801044589563</v>
      </c>
      <c r="K25" s="249">
        <f>I25*(1-'Postions Clean'!$J$27)</f>
        <v>0.22329524257386954</v>
      </c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5.75" customHeight="1">
      <c r="A26" s="243">
        <v>42979</v>
      </c>
      <c r="B26" s="244">
        <v>50364.54</v>
      </c>
      <c r="C26" s="241">
        <v>-6.7689810123811034E-3</v>
      </c>
      <c r="D26" s="245"/>
      <c r="E26" s="238">
        <v>2471.65</v>
      </c>
      <c r="F26" s="241">
        <v>5.4649232886694321E-4</v>
      </c>
      <c r="G26" s="246">
        <f t="shared" si="3"/>
        <v>4.8998344789837001E-2</v>
      </c>
      <c r="H26" s="247">
        <f t="shared" si="0"/>
        <v>0.12931459742980755</v>
      </c>
      <c r="I26" s="247">
        <f t="shared" si="1"/>
        <v>0.29145439820257613</v>
      </c>
      <c r="J26" s="249">
        <f t="shared" si="2"/>
        <v>-0.16213980077276857</v>
      </c>
      <c r="K26" s="249">
        <f>I26*(1-'Postions Clean'!$J$27)</f>
        <v>0.22383697781957848</v>
      </c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5.75" customHeight="1">
      <c r="A27" s="243">
        <v>43009</v>
      </c>
      <c r="B27" s="244">
        <v>50934.54</v>
      </c>
      <c r="C27" s="241">
        <f>B27/B25-1</f>
        <v>4.4718976062450011E-3</v>
      </c>
      <c r="D27" s="245"/>
      <c r="E27" s="238">
        <v>2519.36</v>
      </c>
      <c r="F27" s="241">
        <f>E27/E25-1</f>
        <v>1.9859936040157011E-2</v>
      </c>
      <c r="G27" s="246">
        <f t="shared" ref="G27" si="4">B27/B15-1</f>
        <v>7.5945064729448175E-2</v>
      </c>
      <c r="H27" s="247">
        <f t="shared" ref="H27" si="5">B27/$B$2-1</f>
        <v>0.14209560010619438</v>
      </c>
      <c r="I27" s="247">
        <f t="shared" si="1"/>
        <v>0.31638320662538866</v>
      </c>
      <c r="J27" s="249">
        <f t="shared" si="2"/>
        <v>-0.17428760651919428</v>
      </c>
      <c r="K27" s="249">
        <f>I27*(1-'Postions Clean'!$J$27)</f>
        <v>0.24298230268829848</v>
      </c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5.75" customHeight="1">
      <c r="A28" s="243">
        <v>43032</v>
      </c>
      <c r="B28" s="244">
        <v>51468.91</v>
      </c>
      <c r="C28" s="241">
        <f>B28/B27-1</f>
        <v>1.0491309040977059E-2</v>
      </c>
      <c r="D28" s="245"/>
      <c r="E28" s="238">
        <v>2569.13</v>
      </c>
      <c r="F28" s="241">
        <f>E28/E26-1</f>
        <v>3.9439240992859004E-2</v>
      </c>
      <c r="G28" s="246">
        <f t="shared" si="3"/>
        <v>0.10229029377183174</v>
      </c>
      <c r="H28" s="247">
        <f t="shared" si="0"/>
        <v>0.1540776780012485</v>
      </c>
      <c r="I28" s="247">
        <f t="shared" si="1"/>
        <v>0.34238837944457523</v>
      </c>
      <c r="J28" s="249">
        <f t="shared" si="2"/>
        <v>-0.18831070144332673</v>
      </c>
      <c r="K28" s="249">
        <f>I28*(1-'Postions Clean'!$J$27)</f>
        <v>0.2629542754134338</v>
      </c>
      <c r="L28" s="249">
        <f>K28-K15</f>
        <v>0.16085925229249953</v>
      </c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3.2">
      <c r="A29" s="243"/>
      <c r="B29" s="244"/>
      <c r="C29" s="241"/>
      <c r="D29" s="245"/>
      <c r="E29" s="238"/>
      <c r="F29" s="241"/>
      <c r="G29" s="235">
        <f>E28/E15-1</f>
        <v>0.18487549982243912</v>
      </c>
      <c r="H29" s="235"/>
      <c r="I29" s="235"/>
      <c r="J29" s="235"/>
      <c r="K29" s="235">
        <f>I28/I15-1</f>
        <v>1.5755836805282604</v>
      </c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3.2">
      <c r="A30" s="243"/>
      <c r="B30" s="244"/>
      <c r="C30" s="241"/>
      <c r="D30" s="245"/>
      <c r="E30" s="238"/>
      <c r="F30" s="241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3.2">
      <c r="A31" s="243"/>
      <c r="B31" s="244"/>
      <c r="C31" s="241"/>
      <c r="D31" s="245"/>
      <c r="E31" s="238" t="s">
        <v>158</v>
      </c>
      <c r="F31" s="250">
        <f>CORREL(E2:E28,B2:B28)</f>
        <v>0.90823653444688379</v>
      </c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3.2">
      <c r="A32" s="243"/>
      <c r="B32" s="244"/>
      <c r="C32" s="241"/>
      <c r="D32" s="245"/>
      <c r="E32" s="238"/>
      <c r="F32" s="241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3.2">
      <c r="A33" s="243"/>
      <c r="B33" s="244"/>
      <c r="C33" s="241"/>
      <c r="D33" s="245"/>
      <c r="E33" s="238"/>
      <c r="F33" s="241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3.2">
      <c r="A34" s="243"/>
      <c r="B34" s="244"/>
      <c r="C34" s="241"/>
      <c r="D34" s="245"/>
      <c r="E34" s="238"/>
      <c r="F34" s="241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3.2">
      <c r="A35" s="243"/>
      <c r="B35" s="244"/>
      <c r="C35" s="241"/>
      <c r="D35" s="245"/>
      <c r="E35" s="238"/>
      <c r="F35" s="241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3.2">
      <c r="A36" s="243"/>
      <c r="B36" s="244"/>
      <c r="C36" s="241"/>
      <c r="D36" s="245"/>
      <c r="E36" s="238"/>
      <c r="F36" s="241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3.2">
      <c r="A37" s="243"/>
      <c r="B37" s="244"/>
      <c r="C37" s="241"/>
      <c r="D37" s="245"/>
      <c r="E37" s="238"/>
      <c r="F37" s="241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3.2">
      <c r="A38" s="243"/>
      <c r="B38" s="244"/>
      <c r="C38" s="241"/>
      <c r="D38" s="245"/>
      <c r="E38" s="238"/>
      <c r="F38" s="241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3.2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3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3.2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3.2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3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3.2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3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3.2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3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3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3.2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3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3.2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3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3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3.2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3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11"/>
  <sheetViews>
    <sheetView topLeftCell="B11" workbookViewId="0">
      <selection activeCell="C18" sqref="C18"/>
    </sheetView>
  </sheetViews>
  <sheetFormatPr defaultColWidth="14.44140625" defaultRowHeight="15.75" customHeight="1"/>
  <cols>
    <col min="1" max="1" width="38.109375" customWidth="1"/>
    <col min="2" max="2" width="11.5546875" customWidth="1"/>
    <col min="5" max="5" width="11.6640625" customWidth="1"/>
    <col min="8" max="8" width="16.88671875" customWidth="1"/>
  </cols>
  <sheetData>
    <row r="1" spans="1:27" ht="15.75" customHeight="1">
      <c r="A1" s="251" t="s">
        <v>56</v>
      </c>
      <c r="B1" s="251" t="s">
        <v>57</v>
      </c>
      <c r="C1" s="251" t="s">
        <v>6</v>
      </c>
      <c r="D1" s="252" t="s">
        <v>8</v>
      </c>
      <c r="E1" s="253" t="s">
        <v>58</v>
      </c>
      <c r="F1" s="253" t="s">
        <v>61</v>
      </c>
      <c r="G1" s="253" t="s">
        <v>12</v>
      </c>
      <c r="H1" s="254" t="s">
        <v>62</v>
      </c>
      <c r="I1" s="254" t="s">
        <v>26</v>
      </c>
      <c r="J1" s="255" t="s">
        <v>27</v>
      </c>
      <c r="K1" s="251" t="s">
        <v>63</v>
      </c>
      <c r="L1" s="251" t="s">
        <v>64</v>
      </c>
      <c r="M1" s="251" t="s">
        <v>29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5.75" customHeight="1">
      <c r="A2" s="217" t="s">
        <v>65</v>
      </c>
      <c r="B2" s="217" t="s">
        <v>52</v>
      </c>
      <c r="C2" s="217" t="s">
        <v>66</v>
      </c>
      <c r="D2" s="256">
        <v>10</v>
      </c>
      <c r="E2" s="257">
        <v>119.18</v>
      </c>
      <c r="F2" s="257">
        <v>109.04</v>
      </c>
      <c r="G2" s="257">
        <v>121.21</v>
      </c>
      <c r="H2" s="258">
        <v>1191.8</v>
      </c>
      <c r="I2" s="285">
        <v>-101.43</v>
      </c>
      <c r="J2" s="286">
        <v>-8.5099999999999995E-2</v>
      </c>
      <c r="K2" s="259">
        <v>42041</v>
      </c>
      <c r="L2" s="259">
        <v>42128</v>
      </c>
      <c r="M2" s="260">
        <v>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.75" customHeight="1">
      <c r="A3" s="217" t="s">
        <v>72</v>
      </c>
      <c r="B3" s="217" t="s">
        <v>52</v>
      </c>
      <c r="C3" s="217" t="s">
        <v>73</v>
      </c>
      <c r="D3" s="256">
        <v>35</v>
      </c>
      <c r="E3" s="257">
        <v>45.51</v>
      </c>
      <c r="F3" s="257">
        <v>45.86</v>
      </c>
      <c r="G3" s="257">
        <v>40.479999999999997</v>
      </c>
      <c r="H3" s="258">
        <v>1592.9</v>
      </c>
      <c r="I3" s="285">
        <v>12.3</v>
      </c>
      <c r="J3" s="286">
        <v>7.7000000000000002E-3</v>
      </c>
      <c r="K3" s="259">
        <v>41940</v>
      </c>
      <c r="L3" s="259">
        <v>42128</v>
      </c>
      <c r="M3" s="260">
        <v>6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5.75" customHeight="1">
      <c r="A4" s="217" t="s">
        <v>74</v>
      </c>
      <c r="B4" s="217" t="s">
        <v>52</v>
      </c>
      <c r="C4" s="217" t="s">
        <v>75</v>
      </c>
      <c r="D4" s="256">
        <v>10</v>
      </c>
      <c r="E4" s="257">
        <v>94.67</v>
      </c>
      <c r="F4" s="257">
        <v>79.03</v>
      </c>
      <c r="G4" s="257">
        <v>76.010000000000005</v>
      </c>
      <c r="H4" s="258">
        <v>946.7</v>
      </c>
      <c r="I4" s="285">
        <v>-156.4</v>
      </c>
      <c r="J4" s="286">
        <v>-0.16520000000000001</v>
      </c>
      <c r="K4" s="259">
        <v>42338</v>
      </c>
      <c r="L4" s="259">
        <v>42727</v>
      </c>
      <c r="M4" s="260">
        <v>12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5.75" customHeight="1">
      <c r="A5" s="217" t="s">
        <v>77</v>
      </c>
      <c r="B5" s="217" t="s">
        <v>52</v>
      </c>
      <c r="C5" s="217" t="s">
        <v>78</v>
      </c>
      <c r="D5" s="256">
        <v>7</v>
      </c>
      <c r="E5" s="257">
        <v>67.63</v>
      </c>
      <c r="F5" s="257">
        <v>74.17</v>
      </c>
      <c r="G5" s="257">
        <v>79.569999999999993</v>
      </c>
      <c r="H5" s="258">
        <v>473.41</v>
      </c>
      <c r="I5" s="285">
        <v>45.78</v>
      </c>
      <c r="J5" s="286">
        <v>9.6699999999999994E-2</v>
      </c>
      <c r="K5" s="259">
        <v>42349</v>
      </c>
      <c r="L5" s="259">
        <v>42727</v>
      </c>
      <c r="M5" s="260">
        <v>12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5.75" customHeight="1">
      <c r="A6" s="217" t="s">
        <v>80</v>
      </c>
      <c r="B6" s="217" t="s">
        <v>44</v>
      </c>
      <c r="C6" s="217" t="s">
        <v>81</v>
      </c>
      <c r="D6" s="256">
        <v>25</v>
      </c>
      <c r="E6" s="257">
        <v>22.01</v>
      </c>
      <c r="F6" s="257">
        <v>23.72</v>
      </c>
      <c r="G6" s="257">
        <v>45.5</v>
      </c>
      <c r="H6" s="258">
        <v>550.25</v>
      </c>
      <c r="I6" s="285">
        <v>42.73</v>
      </c>
      <c r="J6" s="286">
        <v>7.7700000000000005E-2</v>
      </c>
      <c r="K6" s="259">
        <v>41981</v>
      </c>
      <c r="L6" s="259">
        <v>42128</v>
      </c>
      <c r="M6" s="260">
        <v>4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5.75" customHeight="1">
      <c r="A7" s="217" t="s">
        <v>47</v>
      </c>
      <c r="B7" s="217" t="s">
        <v>44</v>
      </c>
      <c r="C7" s="217" t="s">
        <v>48</v>
      </c>
      <c r="D7" s="256">
        <v>25</v>
      </c>
      <c r="E7" s="257">
        <v>79.34</v>
      </c>
      <c r="F7" s="257">
        <v>70.760000000000005</v>
      </c>
      <c r="G7" s="257">
        <v>108.41</v>
      </c>
      <c r="H7" s="258">
        <v>1983.5</v>
      </c>
      <c r="I7" s="285">
        <v>-214.5</v>
      </c>
      <c r="J7" s="286">
        <v>-0.1081</v>
      </c>
      <c r="K7" s="259">
        <v>42338</v>
      </c>
      <c r="L7" s="259">
        <v>42424</v>
      </c>
      <c r="M7" s="260">
        <v>2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5.75" customHeight="1">
      <c r="A8" s="217" t="s">
        <v>82</v>
      </c>
      <c r="B8" s="217" t="s">
        <v>44</v>
      </c>
      <c r="C8" s="217" t="s">
        <v>83</v>
      </c>
      <c r="D8" s="256">
        <v>25</v>
      </c>
      <c r="E8" s="257">
        <v>37.22</v>
      </c>
      <c r="F8" s="257">
        <v>43.25</v>
      </c>
      <c r="G8" s="257">
        <v>50.96</v>
      </c>
      <c r="H8" s="258">
        <v>930.5</v>
      </c>
      <c r="I8" s="285">
        <v>150.75</v>
      </c>
      <c r="J8" s="286">
        <v>0.16200000000000001</v>
      </c>
      <c r="K8" s="259">
        <v>42424</v>
      </c>
      <c r="L8" s="259">
        <v>42860</v>
      </c>
      <c r="M8" s="260">
        <v>14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5.75" customHeight="1">
      <c r="A9" s="217" t="s">
        <v>84</v>
      </c>
      <c r="B9" s="217" t="s">
        <v>52</v>
      </c>
      <c r="C9" s="217" t="s">
        <v>85</v>
      </c>
      <c r="D9" s="256">
        <v>28</v>
      </c>
      <c r="E9" s="257">
        <v>119.56</v>
      </c>
      <c r="F9" s="257">
        <v>111.01</v>
      </c>
      <c r="G9" s="257">
        <v>120.34</v>
      </c>
      <c r="H9" s="258">
        <v>3347.8</v>
      </c>
      <c r="I9" s="285">
        <v>-239.42</v>
      </c>
      <c r="J9" s="286">
        <v>-7.1499999999999994E-2</v>
      </c>
      <c r="K9" s="259">
        <v>41981</v>
      </c>
      <c r="L9" s="259">
        <v>42128</v>
      </c>
      <c r="M9" s="260">
        <v>4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5.75" customHeight="1">
      <c r="A10" s="217" t="s">
        <v>86</v>
      </c>
      <c r="B10" s="217" t="s">
        <v>44</v>
      </c>
      <c r="C10" s="217" t="s">
        <v>87</v>
      </c>
      <c r="D10" s="256">
        <v>16</v>
      </c>
      <c r="E10" s="257">
        <v>314.95</v>
      </c>
      <c r="F10" s="257">
        <v>368.66</v>
      </c>
      <c r="G10" s="257">
        <v>473.72</v>
      </c>
      <c r="H10" s="258">
        <v>5039.2</v>
      </c>
      <c r="I10" s="285">
        <v>859.41</v>
      </c>
      <c r="J10" s="286">
        <v>0.17050000000000001</v>
      </c>
      <c r="K10" s="259">
        <v>41729</v>
      </c>
      <c r="L10" s="259">
        <v>42128</v>
      </c>
      <c r="M10" s="260">
        <v>13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5.75" customHeight="1">
      <c r="A11" s="217" t="s">
        <v>76</v>
      </c>
      <c r="B11" s="217" t="s">
        <v>88</v>
      </c>
      <c r="C11" s="217" t="s">
        <v>79</v>
      </c>
      <c r="D11" s="256">
        <v>48</v>
      </c>
      <c r="E11" s="257">
        <v>42.54</v>
      </c>
      <c r="F11" s="257">
        <v>40.54</v>
      </c>
      <c r="G11" s="257">
        <v>58.96</v>
      </c>
      <c r="H11" s="258">
        <v>2041.92</v>
      </c>
      <c r="I11" s="285">
        <v>-96</v>
      </c>
      <c r="J11" s="286">
        <v>-4.7E-2</v>
      </c>
      <c r="K11" s="259">
        <v>42373</v>
      </c>
      <c r="L11" s="259">
        <v>42424</v>
      </c>
      <c r="M11" s="260">
        <v>1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5.75" customHeight="1">
      <c r="A12" s="217" t="s">
        <v>69</v>
      </c>
      <c r="B12" s="217" t="s">
        <v>88</v>
      </c>
      <c r="C12" s="217" t="s">
        <v>71</v>
      </c>
      <c r="D12" s="256">
        <v>21</v>
      </c>
      <c r="E12" s="257">
        <v>98.67</v>
      </c>
      <c r="F12" s="257">
        <v>96.19</v>
      </c>
      <c r="G12" s="257">
        <v>137.4</v>
      </c>
      <c r="H12" s="258">
        <v>2072.0700000000002</v>
      </c>
      <c r="I12" s="285">
        <v>-52.08</v>
      </c>
      <c r="J12" s="286">
        <v>-2.5100000000000001E-2</v>
      </c>
      <c r="K12" s="259">
        <v>42373</v>
      </c>
      <c r="L12" s="259">
        <v>42424</v>
      </c>
      <c r="M12" s="260">
        <v>1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5.75" customHeight="1">
      <c r="A13" s="217" t="s">
        <v>89</v>
      </c>
      <c r="B13" s="217" t="s">
        <v>88</v>
      </c>
      <c r="C13" s="217" t="s">
        <v>90</v>
      </c>
      <c r="D13" s="256">
        <v>100</v>
      </c>
      <c r="E13" s="257">
        <v>39.03</v>
      </c>
      <c r="F13" s="257">
        <v>42.81</v>
      </c>
      <c r="G13" s="257">
        <v>41.37</v>
      </c>
      <c r="H13" s="258">
        <v>3903</v>
      </c>
      <c r="I13" s="285">
        <v>378</v>
      </c>
      <c r="J13" s="286">
        <v>9.6799999999999997E-2</v>
      </c>
      <c r="K13" s="259">
        <v>41984</v>
      </c>
      <c r="L13" s="259">
        <v>42181</v>
      </c>
      <c r="M13" s="260">
        <v>6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5.75" customHeight="1">
      <c r="A14" s="217" t="s">
        <v>92</v>
      </c>
      <c r="B14" s="217" t="s">
        <v>88</v>
      </c>
      <c r="C14" s="217" t="s">
        <v>93</v>
      </c>
      <c r="D14" s="256">
        <v>47</v>
      </c>
      <c r="E14" s="257">
        <v>53.23</v>
      </c>
      <c r="F14" s="257">
        <v>34.19</v>
      </c>
      <c r="G14" s="257">
        <v>56.99</v>
      </c>
      <c r="H14" s="258">
        <v>2501.81</v>
      </c>
      <c r="I14" s="285">
        <v>-894.88</v>
      </c>
      <c r="J14" s="286">
        <v>-0.35770000000000002</v>
      </c>
      <c r="K14" s="259">
        <v>42324</v>
      </c>
      <c r="L14" s="259">
        <v>42499</v>
      </c>
      <c r="M14" s="260">
        <v>5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5.75" customHeight="1">
      <c r="A15" s="217" t="s">
        <v>91</v>
      </c>
      <c r="B15" s="217" t="s">
        <v>88</v>
      </c>
      <c r="C15" s="217" t="s">
        <v>94</v>
      </c>
      <c r="D15" s="256">
        <v>13</v>
      </c>
      <c r="E15" s="257">
        <v>89.86</v>
      </c>
      <c r="F15" s="257">
        <v>77.41</v>
      </c>
      <c r="G15" s="257">
        <v>91.83</v>
      </c>
      <c r="H15" s="258">
        <v>1168.18</v>
      </c>
      <c r="I15" s="285">
        <v>-161.85</v>
      </c>
      <c r="J15" s="286">
        <v>-0.13850000000000001</v>
      </c>
      <c r="K15" s="259">
        <v>42324</v>
      </c>
      <c r="L15" s="259">
        <v>42499</v>
      </c>
      <c r="M15" s="260">
        <v>5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5.75" customHeight="1">
      <c r="A16" s="261" t="s">
        <v>95</v>
      </c>
      <c r="B16" s="217" t="s">
        <v>88</v>
      </c>
      <c r="C16" s="217" t="s">
        <v>96</v>
      </c>
      <c r="D16" s="256">
        <v>10</v>
      </c>
      <c r="E16" s="257">
        <v>60.22</v>
      </c>
      <c r="F16" s="257">
        <v>63.93</v>
      </c>
      <c r="G16" s="257">
        <v>67.55</v>
      </c>
      <c r="H16" s="258">
        <v>602.20000000000005</v>
      </c>
      <c r="I16" s="285">
        <v>37.1</v>
      </c>
      <c r="J16" s="286">
        <v>6.1600000000000002E-2</v>
      </c>
      <c r="K16" s="259">
        <v>42373</v>
      </c>
      <c r="L16" s="259">
        <v>42499</v>
      </c>
      <c r="M16" s="260">
        <v>4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5.75" customHeight="1">
      <c r="A17" s="261" t="s">
        <v>98</v>
      </c>
      <c r="B17" s="262" t="s">
        <v>88</v>
      </c>
      <c r="C17" s="217" t="s">
        <v>99</v>
      </c>
      <c r="D17" s="256">
        <v>10</v>
      </c>
      <c r="E17" s="257">
        <v>42.75</v>
      </c>
      <c r="F17" s="257">
        <v>51.53</v>
      </c>
      <c r="G17" s="257">
        <v>54.94</v>
      </c>
      <c r="H17" s="258">
        <v>427.5</v>
      </c>
      <c r="I17" s="285">
        <v>87.8</v>
      </c>
      <c r="J17" s="286">
        <v>0.2054</v>
      </c>
      <c r="K17" s="259">
        <v>42373</v>
      </c>
      <c r="L17" s="259">
        <v>42825</v>
      </c>
      <c r="M17" s="260">
        <v>14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5.75" customHeight="1">
      <c r="A18" s="263" t="s">
        <v>100</v>
      </c>
      <c r="B18" s="264" t="s">
        <v>88</v>
      </c>
      <c r="C18" s="265" t="s">
        <v>103</v>
      </c>
      <c r="D18" s="256">
        <v>19</v>
      </c>
      <c r="E18" s="257">
        <v>51.42</v>
      </c>
      <c r="F18" s="257">
        <v>55.44</v>
      </c>
      <c r="G18" s="257">
        <v>53.19</v>
      </c>
      <c r="H18" s="258">
        <v>976.98</v>
      </c>
      <c r="I18" s="285">
        <v>76.38</v>
      </c>
      <c r="J18" s="286">
        <v>7.8200000000000006E-2</v>
      </c>
      <c r="K18" s="259">
        <v>42499</v>
      </c>
      <c r="L18" s="259">
        <v>42860</v>
      </c>
      <c r="M18" s="260">
        <v>11</v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5.75" customHeight="1">
      <c r="A19" s="266" t="s">
        <v>104</v>
      </c>
      <c r="B19" s="266" t="s">
        <v>105</v>
      </c>
      <c r="C19" s="217" t="s">
        <v>107</v>
      </c>
      <c r="D19" s="256">
        <v>25</v>
      </c>
      <c r="E19" s="257">
        <v>78.41</v>
      </c>
      <c r="F19" s="257">
        <v>81.98</v>
      </c>
      <c r="G19" s="257">
        <v>117.27</v>
      </c>
      <c r="H19" s="258">
        <v>1960.25</v>
      </c>
      <c r="I19" s="285">
        <v>89.25</v>
      </c>
      <c r="J19" s="286">
        <v>4.5499999999999999E-2</v>
      </c>
      <c r="K19" s="259">
        <v>41984</v>
      </c>
      <c r="L19" s="259">
        <v>42282</v>
      </c>
      <c r="M19" s="260">
        <v>9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5.75" customHeight="1">
      <c r="A20" s="267" t="s">
        <v>109</v>
      </c>
      <c r="B20" s="266" t="s">
        <v>105</v>
      </c>
      <c r="C20" s="217" t="s">
        <v>111</v>
      </c>
      <c r="D20" s="256">
        <v>20</v>
      </c>
      <c r="E20" s="257">
        <v>84.67</v>
      </c>
      <c r="F20" s="257">
        <v>93.41</v>
      </c>
      <c r="G20" s="257">
        <v>90.56</v>
      </c>
      <c r="H20" s="258">
        <v>1693.4</v>
      </c>
      <c r="I20" s="285">
        <v>174.8</v>
      </c>
      <c r="J20" s="286">
        <v>0.1032</v>
      </c>
      <c r="K20" s="259">
        <v>42361</v>
      </c>
      <c r="L20" s="259">
        <v>42860</v>
      </c>
      <c r="M20" s="260">
        <v>16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5.75" customHeight="1">
      <c r="A21" s="217" t="s">
        <v>113</v>
      </c>
      <c r="B21" s="217" t="s">
        <v>52</v>
      </c>
      <c r="C21" s="217" t="s">
        <v>114</v>
      </c>
      <c r="D21" s="256">
        <v>20</v>
      </c>
      <c r="E21" s="257">
        <v>89.39</v>
      </c>
      <c r="F21" s="257">
        <v>93.74</v>
      </c>
      <c r="G21" s="257">
        <v>149.69</v>
      </c>
      <c r="H21" s="258">
        <v>1787.8</v>
      </c>
      <c r="I21" s="285">
        <v>87</v>
      </c>
      <c r="J21" s="286">
        <v>4.87E-2</v>
      </c>
      <c r="K21" s="259">
        <v>41960</v>
      </c>
      <c r="L21" s="259">
        <v>42305</v>
      </c>
      <c r="M21" s="260">
        <v>11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5.75" customHeight="1">
      <c r="A22" s="217" t="s">
        <v>51</v>
      </c>
      <c r="B22" s="217" t="s">
        <v>52</v>
      </c>
      <c r="C22" s="217" t="s">
        <v>53</v>
      </c>
      <c r="D22" s="256">
        <v>7</v>
      </c>
      <c r="E22" s="257">
        <v>70.05</v>
      </c>
      <c r="F22" s="257">
        <v>69.430000000000007</v>
      </c>
      <c r="G22" s="257">
        <v>83.11</v>
      </c>
      <c r="H22" s="258">
        <v>490.35</v>
      </c>
      <c r="I22" s="285">
        <v>-4.34</v>
      </c>
      <c r="J22" s="286">
        <v>-8.8999999999999999E-3</v>
      </c>
      <c r="K22" s="259">
        <v>42349</v>
      </c>
      <c r="L22" s="259">
        <v>42468</v>
      </c>
      <c r="M22" s="260">
        <v>3</v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5.75" customHeight="1">
      <c r="A23" s="217" t="s">
        <v>116</v>
      </c>
      <c r="B23" s="217" t="s">
        <v>117</v>
      </c>
      <c r="C23" s="217" t="s">
        <v>118</v>
      </c>
      <c r="D23" s="256">
        <v>24</v>
      </c>
      <c r="E23" s="257">
        <v>213.14</v>
      </c>
      <c r="F23" s="257">
        <v>210.22</v>
      </c>
      <c r="G23" s="257">
        <v>258.25</v>
      </c>
      <c r="H23" s="258">
        <v>5115.3599999999997</v>
      </c>
      <c r="I23" s="285">
        <v>-70.08</v>
      </c>
      <c r="J23" s="286">
        <v>-1.37E-2</v>
      </c>
      <c r="K23" s="259">
        <v>42128</v>
      </c>
      <c r="L23" s="259">
        <v>42307</v>
      </c>
      <c r="M23" s="260">
        <v>5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5.75" customHeight="1">
      <c r="A24" s="217" t="s">
        <v>120</v>
      </c>
      <c r="B24" s="217" t="s">
        <v>105</v>
      </c>
      <c r="C24" s="217" t="s">
        <v>121</v>
      </c>
      <c r="D24" s="256">
        <v>27</v>
      </c>
      <c r="E24" s="257">
        <v>111.22</v>
      </c>
      <c r="F24" s="257">
        <v>114</v>
      </c>
      <c r="G24" s="257">
        <v>157.1</v>
      </c>
      <c r="H24" s="258">
        <v>3002.94</v>
      </c>
      <c r="I24" s="285">
        <v>75.06</v>
      </c>
      <c r="J24" s="286">
        <v>2.5000000000000001E-2</v>
      </c>
      <c r="K24" s="259">
        <v>41960</v>
      </c>
      <c r="L24" s="259">
        <v>42321</v>
      </c>
      <c r="M24" s="260">
        <v>11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5.75" customHeight="1">
      <c r="A25" s="217" t="s">
        <v>123</v>
      </c>
      <c r="B25" s="217" t="s">
        <v>105</v>
      </c>
      <c r="C25" s="217" t="s">
        <v>124</v>
      </c>
      <c r="D25" s="256">
        <v>17</v>
      </c>
      <c r="E25" s="257">
        <v>40.450000000000003</v>
      </c>
      <c r="F25" s="257">
        <v>38.69</v>
      </c>
      <c r="G25" s="257">
        <v>49.98</v>
      </c>
      <c r="H25" s="258">
        <v>687.65</v>
      </c>
      <c r="I25" s="285">
        <v>-29.92</v>
      </c>
      <c r="J25" s="286">
        <v>-4.3499999999999997E-2</v>
      </c>
      <c r="K25" s="259">
        <v>42468</v>
      </c>
      <c r="L25" s="259">
        <v>42727</v>
      </c>
      <c r="M25" s="260">
        <v>8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5.75" customHeight="1">
      <c r="A26" s="217" t="s">
        <v>116</v>
      </c>
      <c r="B26" s="217" t="s">
        <v>117</v>
      </c>
      <c r="C26" s="217" t="s">
        <v>118</v>
      </c>
      <c r="D26" s="256">
        <v>24</v>
      </c>
      <c r="E26" s="257">
        <v>213.14</v>
      </c>
      <c r="F26" s="257">
        <v>205.88</v>
      </c>
      <c r="G26" s="257">
        <v>258.25</v>
      </c>
      <c r="H26" s="258">
        <v>5115.3599999999997</v>
      </c>
      <c r="I26" s="285">
        <v>-174.24</v>
      </c>
      <c r="J26" s="286">
        <v>-3.4099999999999998E-2</v>
      </c>
      <c r="K26" s="259">
        <v>42128</v>
      </c>
      <c r="L26" s="259">
        <v>42324</v>
      </c>
      <c r="M26" s="260">
        <v>6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5.75" customHeight="1">
      <c r="A27" s="217" t="s">
        <v>116</v>
      </c>
      <c r="B27" s="217" t="s">
        <v>117</v>
      </c>
      <c r="C27" s="217" t="s">
        <v>118</v>
      </c>
      <c r="D27" s="256">
        <v>20</v>
      </c>
      <c r="E27" s="257">
        <v>213.14</v>
      </c>
      <c r="F27" s="257">
        <v>211.01</v>
      </c>
      <c r="G27" s="257">
        <v>258.25</v>
      </c>
      <c r="H27" s="258">
        <v>4262.8</v>
      </c>
      <c r="I27" s="285">
        <v>-42.6</v>
      </c>
      <c r="J27" s="286">
        <v>-0.01</v>
      </c>
      <c r="K27" s="259">
        <v>42128</v>
      </c>
      <c r="L27" s="259">
        <v>42338</v>
      </c>
      <c r="M27" s="260">
        <v>6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5.75" customHeight="1">
      <c r="A28" s="217" t="s">
        <v>116</v>
      </c>
      <c r="B28" s="217" t="s">
        <v>117</v>
      </c>
      <c r="C28" s="217" t="s">
        <v>118</v>
      </c>
      <c r="D28" s="256">
        <v>108</v>
      </c>
      <c r="E28" s="257">
        <v>213.14</v>
      </c>
      <c r="F28" s="257">
        <v>207.69</v>
      </c>
      <c r="G28" s="257">
        <v>258.25</v>
      </c>
      <c r="H28" s="258">
        <v>23019.119999999999</v>
      </c>
      <c r="I28" s="285">
        <v>-588.6</v>
      </c>
      <c r="J28" s="286">
        <v>-2.5600000000000001E-2</v>
      </c>
      <c r="K28" s="259">
        <v>42128</v>
      </c>
      <c r="L28" s="259">
        <v>42346</v>
      </c>
      <c r="M28" s="260">
        <v>7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217" t="s">
        <v>125</v>
      </c>
      <c r="B29" s="217" t="s">
        <v>105</v>
      </c>
      <c r="C29" s="217" t="s">
        <v>126</v>
      </c>
      <c r="D29" s="256">
        <v>97</v>
      </c>
      <c r="E29" s="257">
        <v>18.89</v>
      </c>
      <c r="F29" s="257">
        <v>18.39</v>
      </c>
      <c r="G29" s="257">
        <v>31.94</v>
      </c>
      <c r="H29" s="258">
        <v>1832.33</v>
      </c>
      <c r="I29" s="285">
        <v>-48.5</v>
      </c>
      <c r="J29" s="286">
        <v>-2.6499999999999999E-2</v>
      </c>
      <c r="K29" s="259">
        <v>42338</v>
      </c>
      <c r="L29" s="259">
        <v>42361</v>
      </c>
      <c r="M29" s="260">
        <v>0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217" t="s">
        <v>127</v>
      </c>
      <c r="B30" s="217" t="s">
        <v>105</v>
      </c>
      <c r="C30" s="217" t="s">
        <v>128</v>
      </c>
      <c r="D30" s="256">
        <v>18</v>
      </c>
      <c r="E30" s="257">
        <v>25.6</v>
      </c>
      <c r="F30" s="257">
        <v>25.55</v>
      </c>
      <c r="G30" s="257">
        <v>52.81</v>
      </c>
      <c r="H30" s="258">
        <v>460.8</v>
      </c>
      <c r="I30" s="285">
        <v>-0.9</v>
      </c>
      <c r="J30" s="286">
        <v>-2E-3</v>
      </c>
      <c r="K30" s="259">
        <v>42361</v>
      </c>
      <c r="L30" s="259">
        <v>42468</v>
      </c>
      <c r="M30" s="260">
        <v>3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7" t="s">
        <v>125</v>
      </c>
      <c r="B31" s="217" t="s">
        <v>105</v>
      </c>
      <c r="C31" s="217" t="s">
        <v>126</v>
      </c>
      <c r="D31" s="256">
        <v>53</v>
      </c>
      <c r="E31" s="257">
        <v>18.89</v>
      </c>
      <c r="F31" s="257">
        <v>18.420000000000002</v>
      </c>
      <c r="G31" s="257">
        <v>31.94</v>
      </c>
      <c r="H31" s="258">
        <v>1001.17</v>
      </c>
      <c r="I31" s="285">
        <v>-24.91</v>
      </c>
      <c r="J31" s="286">
        <v>-2.4899999999999999E-2</v>
      </c>
      <c r="K31" s="259">
        <v>42338</v>
      </c>
      <c r="L31" s="259">
        <v>42499</v>
      </c>
      <c r="M31" s="260">
        <v>5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119</v>
      </c>
      <c r="B32" s="217" t="s">
        <v>105</v>
      </c>
      <c r="C32" s="217" t="s">
        <v>122</v>
      </c>
      <c r="D32" s="256">
        <v>7</v>
      </c>
      <c r="E32" s="257">
        <v>112.88</v>
      </c>
      <c r="F32" s="257">
        <v>135.49</v>
      </c>
      <c r="G32" s="257">
        <v>155.71</v>
      </c>
      <c r="H32" s="258">
        <v>790.16</v>
      </c>
      <c r="I32" s="285">
        <v>158.27000000000001</v>
      </c>
      <c r="J32" s="286">
        <v>0.20030000000000001</v>
      </c>
      <c r="K32" s="259">
        <v>42361</v>
      </c>
      <c r="L32" s="259">
        <v>42825</v>
      </c>
      <c r="M32" s="260">
        <v>15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36</v>
      </c>
      <c r="B33" s="217" t="s">
        <v>129</v>
      </c>
      <c r="C33" s="217" t="s">
        <v>37</v>
      </c>
      <c r="D33" s="256">
        <v>34</v>
      </c>
      <c r="E33" s="257">
        <v>63.26</v>
      </c>
      <c r="F33" s="257">
        <v>58.98</v>
      </c>
      <c r="G33" s="257">
        <v>53.42</v>
      </c>
      <c r="H33" s="258">
        <v>2150.84</v>
      </c>
      <c r="I33" s="285">
        <v>-145.52000000000001</v>
      </c>
      <c r="J33" s="286">
        <v>-6.7699999999999996E-2</v>
      </c>
      <c r="K33" s="259">
        <v>42290</v>
      </c>
      <c r="L33" s="259">
        <v>42499</v>
      </c>
      <c r="M33" s="260">
        <v>6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36</v>
      </c>
      <c r="B34" s="217" t="s">
        <v>129</v>
      </c>
      <c r="C34" s="217" t="s">
        <v>37</v>
      </c>
      <c r="D34" s="256">
        <v>23</v>
      </c>
      <c r="E34" s="257">
        <v>63.26</v>
      </c>
      <c r="F34" s="257">
        <v>51.87</v>
      </c>
      <c r="G34" s="257">
        <v>53.42</v>
      </c>
      <c r="H34" s="258">
        <v>1454.98</v>
      </c>
      <c r="I34" s="285">
        <v>-261.92</v>
      </c>
      <c r="J34" s="286">
        <v>-0.18</v>
      </c>
      <c r="K34" s="259">
        <v>42290</v>
      </c>
      <c r="L34" s="259">
        <v>42727</v>
      </c>
      <c r="M34" s="260">
        <v>14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61" t="s">
        <v>20</v>
      </c>
      <c r="B35" s="261" t="s">
        <v>129</v>
      </c>
      <c r="C35" s="261" t="s">
        <v>31</v>
      </c>
      <c r="D35" s="268">
        <v>34</v>
      </c>
      <c r="E35" s="269">
        <v>127.18</v>
      </c>
      <c r="F35" s="269">
        <v>136.83000000000001</v>
      </c>
      <c r="G35" s="269">
        <v>137.87</v>
      </c>
      <c r="H35" s="270">
        <v>4324.12</v>
      </c>
      <c r="I35" s="287">
        <v>328.1</v>
      </c>
      <c r="J35" s="288">
        <v>7.5899999999999995E-2</v>
      </c>
      <c r="K35" s="271">
        <v>42349</v>
      </c>
      <c r="L35" s="271">
        <v>42499</v>
      </c>
      <c r="M35" s="272">
        <v>4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20</v>
      </c>
      <c r="B36" s="217" t="s">
        <v>129</v>
      </c>
      <c r="C36" s="217" t="s">
        <v>31</v>
      </c>
      <c r="D36" s="256">
        <v>8</v>
      </c>
      <c r="E36" s="257">
        <v>127.18</v>
      </c>
      <c r="F36" s="257">
        <v>142.72999999999999</v>
      </c>
      <c r="G36" s="257">
        <v>137.87</v>
      </c>
      <c r="H36" s="258">
        <v>1017.44</v>
      </c>
      <c r="I36" s="285">
        <v>124.4</v>
      </c>
      <c r="J36" s="286">
        <v>0.12230000000000001</v>
      </c>
      <c r="K36" s="259">
        <v>42349</v>
      </c>
      <c r="L36" s="259">
        <v>42817</v>
      </c>
      <c r="M36" s="260">
        <v>15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138</v>
      </c>
      <c r="B37" s="217" t="s">
        <v>52</v>
      </c>
      <c r="C37" s="217" t="s">
        <v>139</v>
      </c>
      <c r="D37" s="256">
        <v>18</v>
      </c>
      <c r="E37" s="257">
        <v>56.22</v>
      </c>
      <c r="F37" s="257">
        <v>33.65</v>
      </c>
      <c r="G37" s="257">
        <v>14.28</v>
      </c>
      <c r="H37" s="258">
        <v>1011.96</v>
      </c>
      <c r="I37" s="285">
        <v>-406.26</v>
      </c>
      <c r="J37" s="286">
        <v>-0.40150000000000002</v>
      </c>
      <c r="K37" s="259">
        <v>42468</v>
      </c>
      <c r="L37" s="259">
        <v>42817</v>
      </c>
      <c r="M37" s="260">
        <v>11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09"/>
      <c r="B38" s="209"/>
      <c r="C38" s="209"/>
      <c r="D38" s="273"/>
      <c r="E38" s="273"/>
      <c r="F38" s="273"/>
      <c r="G38" s="273"/>
      <c r="H38" s="274"/>
      <c r="I38" s="274"/>
      <c r="J38" s="275"/>
      <c r="K38" s="209"/>
      <c r="L38" s="209"/>
      <c r="M38" s="209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8" customHeight="1">
      <c r="A39" s="209"/>
      <c r="B39" s="209"/>
      <c r="C39" s="209"/>
      <c r="D39" s="276" t="s">
        <v>140</v>
      </c>
      <c r="E39" s="277"/>
      <c r="F39" s="278"/>
      <c r="G39" s="279"/>
      <c r="H39" s="280"/>
      <c r="I39" s="258">
        <v>-987.22</v>
      </c>
      <c r="J39" s="275"/>
      <c r="K39" s="209"/>
      <c r="L39" s="209"/>
      <c r="M39" s="209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09"/>
      <c r="B40" s="209"/>
      <c r="C40" s="209"/>
      <c r="D40" s="281"/>
      <c r="E40" s="282"/>
      <c r="F40" s="283" t="s">
        <v>141</v>
      </c>
      <c r="G40" s="283"/>
      <c r="H40" s="280"/>
      <c r="I40" s="284">
        <v>-1.09E-2</v>
      </c>
      <c r="J40" s="209"/>
      <c r="K40" s="209"/>
      <c r="L40" s="209"/>
      <c r="M40" s="209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 spans="1:27" ht="15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</row>
    <row r="64" spans="1:27" ht="15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</row>
    <row r="65" spans="1:27" ht="15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</row>
    <row r="66" spans="1:27" ht="15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</row>
    <row r="67" spans="1:27" ht="15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</row>
    <row r="68" spans="1:27" ht="15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 spans="1:27" ht="15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</row>
    <row r="70" spans="1:27" ht="15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</row>
    <row r="71" spans="1:27" ht="15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</row>
    <row r="72" spans="1:27" ht="15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</row>
    <row r="73" spans="1:27" ht="15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</row>
    <row r="74" spans="1:27" ht="15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</row>
    <row r="75" spans="1:27" ht="15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</row>
    <row r="76" spans="1:27" ht="15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</row>
    <row r="77" spans="1:27" ht="15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</row>
    <row r="78" spans="1:27" ht="15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</row>
    <row r="79" spans="1:27" ht="15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</row>
    <row r="80" spans="1:27" ht="15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</row>
    <row r="81" spans="1:27" ht="15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</row>
    <row r="82" spans="1:27" ht="15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spans="1:27" ht="15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</row>
    <row r="84" spans="1:27" ht="15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</row>
    <row r="85" spans="1:27" ht="15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</row>
    <row r="86" spans="1:27" ht="15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</row>
    <row r="87" spans="1:27" ht="15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</row>
    <row r="88" spans="1:27" ht="15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</row>
    <row r="89" spans="1:27" ht="15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</row>
    <row r="90" spans="1:27" ht="15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</row>
    <row r="91" spans="1:27" ht="15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</row>
    <row r="92" spans="1:27" ht="15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</row>
    <row r="93" spans="1:27" ht="15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</row>
    <row r="94" spans="1:27" ht="15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27" ht="15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 spans="1:27" ht="15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</row>
    <row r="97" spans="1:27" ht="15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</row>
    <row r="98" spans="1:27" ht="15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</row>
    <row r="99" spans="1:27" ht="15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</row>
    <row r="100" spans="1:27" ht="15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</row>
    <row r="101" spans="1:27" ht="15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</row>
    <row r="102" spans="1:27" ht="15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</row>
    <row r="103" spans="1:27" ht="15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</row>
    <row r="104" spans="1:27" ht="15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</row>
    <row r="105" spans="1:27" ht="15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</row>
    <row r="106" spans="1:27" ht="15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</row>
    <row r="107" spans="1:27" ht="15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</row>
    <row r="108" spans="1:27" ht="15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</row>
    <row r="109" spans="1:27" ht="15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</row>
    <row r="110" spans="1:27" ht="15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</row>
    <row r="111" spans="1:27" ht="15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</row>
    <row r="112" spans="1:27" ht="15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</row>
    <row r="113" spans="1:27" ht="15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</row>
    <row r="114" spans="1:27" ht="15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</row>
    <row r="115" spans="1:27" ht="15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</row>
    <row r="116" spans="1:27" ht="15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</row>
    <row r="117" spans="1:27" ht="15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</row>
    <row r="118" spans="1:27" ht="15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</row>
    <row r="119" spans="1:27" ht="15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</row>
    <row r="120" spans="1:27" ht="15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</row>
    <row r="121" spans="1:27" ht="15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</row>
    <row r="122" spans="1:27" ht="15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</row>
    <row r="123" spans="1:27" ht="15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</row>
    <row r="124" spans="1:27" ht="15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</row>
    <row r="125" spans="1:27" ht="15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</row>
    <row r="126" spans="1:27" ht="15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</row>
    <row r="127" spans="1:27" ht="15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</row>
    <row r="128" spans="1:27" ht="15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</row>
    <row r="129" spans="1:27" ht="15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</row>
    <row r="130" spans="1:27" ht="15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</row>
    <row r="131" spans="1:27" ht="15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</row>
    <row r="132" spans="1:27" ht="15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</row>
    <row r="133" spans="1:27" ht="15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</row>
    <row r="134" spans="1:27" ht="15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</row>
    <row r="135" spans="1:27" ht="15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</row>
    <row r="136" spans="1:27" ht="15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</row>
    <row r="137" spans="1:27" ht="15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</row>
    <row r="138" spans="1:27" ht="15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</row>
    <row r="139" spans="1:27" ht="15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</row>
    <row r="140" spans="1:27" ht="15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</row>
    <row r="141" spans="1:27" ht="15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</row>
    <row r="142" spans="1:27" ht="15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</row>
    <row r="143" spans="1:27" ht="15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</row>
    <row r="144" spans="1:27" ht="15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</row>
    <row r="145" spans="1:27" ht="15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</row>
    <row r="146" spans="1:27" ht="15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</row>
    <row r="147" spans="1:27" ht="15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</row>
    <row r="148" spans="1:27" ht="15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</row>
    <row r="149" spans="1:27" ht="15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</row>
    <row r="150" spans="1:27" ht="15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</row>
    <row r="151" spans="1:27" ht="15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</row>
    <row r="152" spans="1:27" ht="15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</row>
    <row r="153" spans="1:27" ht="15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</row>
    <row r="154" spans="1:27" ht="15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</row>
    <row r="155" spans="1:27" ht="15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</row>
    <row r="156" spans="1:27" ht="15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</row>
    <row r="157" spans="1:27" ht="15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</row>
    <row r="158" spans="1:27" ht="15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</row>
    <row r="159" spans="1:27" ht="15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</row>
    <row r="160" spans="1:27" ht="15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</row>
    <row r="161" spans="1:27" ht="15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</row>
    <row r="162" spans="1:27" ht="15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</row>
    <row r="163" spans="1:27" ht="15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</row>
    <row r="164" spans="1:27" ht="15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</row>
    <row r="165" spans="1:27" ht="15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</row>
    <row r="166" spans="1:27" ht="15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</row>
    <row r="167" spans="1:27" ht="15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</row>
    <row r="168" spans="1:27" ht="15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</row>
    <row r="169" spans="1:27" ht="15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</row>
    <row r="170" spans="1:27" ht="15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</row>
    <row r="171" spans="1:27" ht="15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</row>
    <row r="172" spans="1:27" ht="15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</row>
    <row r="173" spans="1:27" ht="15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</row>
    <row r="174" spans="1:27" ht="15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</row>
    <row r="175" spans="1:27" ht="15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</row>
    <row r="176" spans="1:27" ht="15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</row>
    <row r="177" spans="1:27" ht="15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</row>
    <row r="178" spans="1:27" ht="15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</row>
    <row r="179" spans="1:27" ht="15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</row>
    <row r="180" spans="1:27" ht="15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</row>
    <row r="181" spans="1:27" ht="15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</row>
    <row r="182" spans="1:27" ht="15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</row>
    <row r="183" spans="1:27" ht="15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</row>
    <row r="184" spans="1:27" ht="15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</row>
    <row r="185" spans="1:27" ht="15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</row>
    <row r="186" spans="1:27" ht="15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</row>
    <row r="187" spans="1:27" ht="15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</row>
    <row r="188" spans="1:27" ht="15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</row>
    <row r="189" spans="1:27" ht="15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</row>
    <row r="190" spans="1:27" ht="15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</row>
    <row r="191" spans="1:27" ht="15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</row>
    <row r="192" spans="1:27" ht="15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</row>
    <row r="193" spans="1:27" ht="15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</row>
    <row r="194" spans="1:27" ht="15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</row>
    <row r="195" spans="1:27" ht="15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</row>
    <row r="196" spans="1:27" ht="15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</row>
    <row r="197" spans="1:27" ht="15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</row>
    <row r="198" spans="1:27" ht="15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</row>
    <row r="199" spans="1:27" ht="15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</row>
    <row r="200" spans="1:27" ht="15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</row>
    <row r="201" spans="1:27" ht="15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</row>
    <row r="202" spans="1:27" ht="15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</row>
    <row r="203" spans="1:27" ht="15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</row>
    <row r="204" spans="1:27" ht="15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</row>
    <row r="205" spans="1:27" ht="15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27" ht="15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</row>
    <row r="207" spans="1:27" ht="15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</row>
    <row r="208" spans="1:27" ht="15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</row>
    <row r="209" spans="1:27" ht="15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</row>
    <row r="210" spans="1:27" ht="15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</row>
    <row r="211" spans="1:27" ht="15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 spans="1:27" ht="15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</row>
    <row r="213" spans="1:27" ht="15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</row>
    <row r="214" spans="1:27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</row>
    <row r="215" spans="1:27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</row>
    <row r="216" spans="1:27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</row>
    <row r="217" spans="1:2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</row>
    <row r="218" spans="1:27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</row>
    <row r="219" spans="1:27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</row>
    <row r="220" spans="1:27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</row>
    <row r="221" spans="1:27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</row>
    <row r="222" spans="1:27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</row>
    <row r="223" spans="1:27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</row>
    <row r="224" spans="1:27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</row>
    <row r="225" spans="1:27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</row>
    <row r="226" spans="1:27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</row>
    <row r="227" spans="1: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</row>
    <row r="228" spans="1:27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</row>
    <row r="229" spans="1:27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</row>
    <row r="230" spans="1:27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</row>
    <row r="231" spans="1:27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</row>
    <row r="232" spans="1:27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</row>
    <row r="233" spans="1:27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</row>
    <row r="234" spans="1:27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</row>
    <row r="235" spans="1:27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</row>
    <row r="236" spans="1:27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</row>
    <row r="237" spans="1:2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</row>
    <row r="238" spans="1:27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</row>
    <row r="239" spans="1:27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</row>
    <row r="240" spans="1:27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</row>
    <row r="241" spans="1:27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</row>
    <row r="242" spans="1:27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</row>
    <row r="243" spans="1:27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</row>
    <row r="244" spans="1:27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</row>
    <row r="245" spans="1:27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</row>
    <row r="246" spans="1:27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</row>
    <row r="247" spans="1:2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</row>
    <row r="248" spans="1:27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</row>
    <row r="249" spans="1:27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</row>
    <row r="250" spans="1:27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</row>
    <row r="251" spans="1:27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</row>
    <row r="252" spans="1:27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</row>
    <row r="253" spans="1:27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</row>
    <row r="254" spans="1:27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</row>
    <row r="255" spans="1:27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</row>
    <row r="256" spans="1:27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</row>
    <row r="257" spans="1:2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</row>
    <row r="258" spans="1:27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</row>
    <row r="259" spans="1:27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</row>
    <row r="260" spans="1:27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</row>
    <row r="261" spans="1:27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</row>
    <row r="262" spans="1:27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</row>
    <row r="263" spans="1:27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</row>
    <row r="264" spans="1:27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</row>
    <row r="265" spans="1:27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</row>
    <row r="266" spans="1:27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</row>
    <row r="267" spans="1:2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</row>
    <row r="268" spans="1:27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</row>
    <row r="269" spans="1:27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</row>
    <row r="270" spans="1:27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</row>
    <row r="271" spans="1:27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</row>
    <row r="272" spans="1:27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</row>
    <row r="273" spans="1:27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</row>
    <row r="274" spans="1:27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</row>
    <row r="275" spans="1:27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</row>
    <row r="276" spans="1:27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</row>
    <row r="277" spans="1:2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</row>
    <row r="278" spans="1:27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</row>
    <row r="279" spans="1:27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</row>
    <row r="280" spans="1:27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</row>
    <row r="281" spans="1:27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</row>
    <row r="282" spans="1:27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</row>
    <row r="283" spans="1:27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</row>
    <row r="284" spans="1:27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</row>
    <row r="285" spans="1:27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</row>
    <row r="286" spans="1:27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</row>
    <row r="287" spans="1:2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</row>
    <row r="288" spans="1:27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</row>
    <row r="289" spans="1:27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</row>
    <row r="290" spans="1:27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</row>
    <row r="291" spans="1:27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</row>
    <row r="292" spans="1:27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</row>
    <row r="293" spans="1:27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</row>
    <row r="294" spans="1:27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</row>
    <row r="295" spans="1:27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</row>
    <row r="296" spans="1:27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</row>
    <row r="297" spans="1:2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</row>
    <row r="298" spans="1:27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</row>
    <row r="299" spans="1:27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</row>
    <row r="300" spans="1:27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</row>
    <row r="301" spans="1:27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</row>
    <row r="302" spans="1:27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</row>
    <row r="303" spans="1:27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</row>
    <row r="304" spans="1:27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</row>
    <row r="305" spans="1:27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</row>
    <row r="306" spans="1:27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</row>
    <row r="307" spans="1:2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</row>
    <row r="308" spans="1:27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</row>
    <row r="309" spans="1:27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</row>
    <row r="310" spans="1:27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</row>
    <row r="311" spans="1:27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</row>
    <row r="312" spans="1:27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</row>
    <row r="313" spans="1:27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</row>
    <row r="314" spans="1:27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</row>
    <row r="315" spans="1:27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</row>
    <row r="316" spans="1:27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</row>
    <row r="317" spans="1:2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</row>
    <row r="318" spans="1:27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</row>
    <row r="319" spans="1:27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</row>
    <row r="320" spans="1:27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</row>
    <row r="321" spans="1:27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 spans="1:27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 spans="1:27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</row>
    <row r="324" spans="1:27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</row>
    <row r="325" spans="1:27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</row>
    <row r="326" spans="1:27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</row>
    <row r="327" spans="1: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</row>
    <row r="328" spans="1:27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</row>
    <row r="329" spans="1:27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</row>
    <row r="330" spans="1:27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</row>
    <row r="331" spans="1:27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</row>
    <row r="332" spans="1:27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</row>
    <row r="333" spans="1:27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</row>
    <row r="334" spans="1:27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</row>
    <row r="335" spans="1:27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</row>
    <row r="336" spans="1:27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</row>
    <row r="337" spans="1:2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</row>
    <row r="338" spans="1:27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</row>
    <row r="339" spans="1:27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</row>
    <row r="340" spans="1:27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</row>
    <row r="341" spans="1:27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</row>
    <row r="342" spans="1:27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</row>
    <row r="343" spans="1:27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</row>
    <row r="344" spans="1:27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</row>
    <row r="345" spans="1:27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</row>
    <row r="346" spans="1:27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</row>
    <row r="347" spans="1:2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</row>
    <row r="348" spans="1:27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</row>
    <row r="349" spans="1:27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</row>
    <row r="350" spans="1:27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</row>
    <row r="351" spans="1:27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</row>
    <row r="352" spans="1:27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</row>
    <row r="353" spans="1:27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</row>
    <row r="354" spans="1:27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</row>
    <row r="355" spans="1:27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</row>
    <row r="356" spans="1:27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</row>
    <row r="357" spans="1:2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</row>
    <row r="358" spans="1:27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</row>
    <row r="359" spans="1:27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</row>
    <row r="360" spans="1:27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</row>
    <row r="361" spans="1:27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</row>
    <row r="362" spans="1:27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</row>
    <row r="363" spans="1:27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</row>
    <row r="364" spans="1:27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</row>
    <row r="365" spans="1:27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</row>
    <row r="366" spans="1:27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</row>
    <row r="367" spans="1:2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</row>
    <row r="368" spans="1:27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</row>
    <row r="369" spans="1:27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</row>
    <row r="370" spans="1:27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</row>
    <row r="371" spans="1:27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</row>
    <row r="372" spans="1:27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</row>
    <row r="373" spans="1:27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</row>
    <row r="374" spans="1:27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</row>
    <row r="375" spans="1:27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</row>
    <row r="376" spans="1:27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</row>
    <row r="377" spans="1:2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</row>
    <row r="378" spans="1:27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</row>
    <row r="379" spans="1:27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</row>
    <row r="380" spans="1:27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</row>
    <row r="381" spans="1:27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</row>
    <row r="382" spans="1:27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</row>
    <row r="383" spans="1:27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</row>
    <row r="384" spans="1:27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</row>
    <row r="385" spans="1:27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</row>
    <row r="386" spans="1:27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</row>
    <row r="387" spans="1:2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</row>
    <row r="388" spans="1:27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</row>
    <row r="389" spans="1:27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</row>
    <row r="390" spans="1:27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</row>
    <row r="391" spans="1:27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</row>
    <row r="392" spans="1:27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</row>
    <row r="393" spans="1:27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</row>
    <row r="394" spans="1:27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</row>
    <row r="395" spans="1:27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</row>
    <row r="396" spans="1:27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</row>
    <row r="397" spans="1:2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</row>
    <row r="398" spans="1:27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</row>
    <row r="399" spans="1:27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</row>
    <row r="400" spans="1:27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</row>
    <row r="401" spans="1:27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</row>
    <row r="402" spans="1:27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</row>
    <row r="403" spans="1:27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</row>
    <row r="404" spans="1:27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</row>
    <row r="405" spans="1:27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</row>
    <row r="406" spans="1:27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</row>
    <row r="407" spans="1:2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</row>
    <row r="408" spans="1:27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</row>
    <row r="409" spans="1:27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</row>
    <row r="410" spans="1:27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</row>
    <row r="411" spans="1:27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</row>
    <row r="412" spans="1:27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</row>
    <row r="413" spans="1:27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</row>
    <row r="414" spans="1:27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</row>
    <row r="415" spans="1:27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</row>
    <row r="416" spans="1:27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</row>
    <row r="417" spans="1:2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</row>
    <row r="418" spans="1:27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</row>
    <row r="419" spans="1:27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</row>
    <row r="420" spans="1:27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</row>
    <row r="421" spans="1:27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</row>
    <row r="422" spans="1:27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</row>
    <row r="423" spans="1:27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</row>
    <row r="424" spans="1:27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</row>
    <row r="425" spans="1:27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</row>
    <row r="426" spans="1:27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</row>
    <row r="427" spans="1: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</row>
    <row r="428" spans="1:27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</row>
    <row r="429" spans="1:27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</row>
    <row r="430" spans="1:27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</row>
    <row r="431" spans="1:27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</row>
    <row r="432" spans="1:27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</row>
    <row r="433" spans="1:27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</row>
    <row r="434" spans="1:27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</row>
    <row r="435" spans="1:27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</row>
    <row r="436" spans="1:27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</row>
    <row r="437" spans="1:2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</row>
    <row r="438" spans="1:27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</row>
    <row r="439" spans="1:27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</row>
    <row r="440" spans="1:27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</row>
    <row r="441" spans="1:27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</row>
    <row r="442" spans="1:27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</row>
    <row r="443" spans="1:27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</row>
    <row r="444" spans="1:27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</row>
    <row r="445" spans="1:27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</row>
    <row r="446" spans="1:27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</row>
    <row r="447" spans="1:2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</row>
    <row r="448" spans="1:27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</row>
    <row r="449" spans="1:27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</row>
    <row r="450" spans="1:27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</row>
    <row r="451" spans="1:27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</row>
    <row r="452" spans="1:27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</row>
    <row r="453" spans="1:27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</row>
    <row r="454" spans="1:27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</row>
    <row r="455" spans="1:27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</row>
    <row r="456" spans="1:27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</row>
    <row r="457" spans="1:2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</row>
    <row r="458" spans="1:27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</row>
    <row r="459" spans="1:27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</row>
    <row r="460" spans="1:27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</row>
    <row r="461" spans="1:27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</row>
    <row r="462" spans="1:27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</row>
    <row r="463" spans="1:27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</row>
    <row r="464" spans="1:27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</row>
    <row r="465" spans="1:27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</row>
    <row r="466" spans="1:27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</row>
    <row r="467" spans="1:2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</row>
    <row r="468" spans="1:27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</row>
    <row r="469" spans="1:27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</row>
    <row r="470" spans="1:27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</row>
    <row r="471" spans="1:27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</row>
    <row r="472" spans="1:27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</row>
    <row r="473" spans="1:27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</row>
    <row r="474" spans="1:27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</row>
    <row r="475" spans="1:27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</row>
    <row r="476" spans="1:27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</row>
    <row r="477" spans="1:2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</row>
    <row r="478" spans="1:27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</row>
    <row r="479" spans="1:27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</row>
    <row r="480" spans="1:27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</row>
    <row r="481" spans="1:27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</row>
    <row r="482" spans="1:27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</row>
    <row r="483" spans="1:27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</row>
    <row r="484" spans="1:27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</row>
    <row r="485" spans="1:27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</row>
    <row r="486" spans="1:27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</row>
    <row r="487" spans="1:2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</row>
    <row r="488" spans="1:27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</row>
    <row r="489" spans="1:27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</row>
    <row r="490" spans="1:27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</row>
    <row r="491" spans="1:27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</row>
    <row r="492" spans="1:27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</row>
    <row r="493" spans="1:27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</row>
    <row r="494" spans="1:27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</row>
    <row r="495" spans="1:27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</row>
    <row r="496" spans="1:27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</row>
    <row r="497" spans="1:2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</row>
    <row r="498" spans="1:27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</row>
    <row r="499" spans="1:27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</row>
    <row r="500" spans="1:27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</row>
    <row r="501" spans="1:27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</row>
    <row r="502" spans="1:27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</row>
    <row r="503" spans="1:27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</row>
    <row r="504" spans="1:27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</row>
    <row r="505" spans="1:27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</row>
    <row r="506" spans="1:27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</row>
    <row r="507" spans="1:2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</row>
    <row r="508" spans="1:27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</row>
    <row r="509" spans="1:27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</row>
    <row r="510" spans="1:27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</row>
    <row r="511" spans="1:27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</row>
    <row r="512" spans="1:27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</row>
    <row r="513" spans="1:27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</row>
    <row r="514" spans="1:27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</row>
    <row r="515" spans="1:27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</row>
    <row r="516" spans="1:27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</row>
    <row r="517" spans="1:2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</row>
    <row r="518" spans="1:27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</row>
    <row r="519" spans="1:27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</row>
    <row r="520" spans="1:27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</row>
    <row r="521" spans="1:27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</row>
    <row r="522" spans="1:27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</row>
    <row r="523" spans="1:27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</row>
    <row r="524" spans="1:27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</row>
    <row r="525" spans="1:27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</row>
    <row r="526" spans="1:27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</row>
    <row r="527" spans="1: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</row>
    <row r="528" spans="1:27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</row>
    <row r="529" spans="1:27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</row>
    <row r="530" spans="1:27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</row>
    <row r="531" spans="1:27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</row>
    <row r="532" spans="1:27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</row>
    <row r="533" spans="1:27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</row>
    <row r="534" spans="1:27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</row>
    <row r="535" spans="1:27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</row>
    <row r="536" spans="1:27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</row>
    <row r="537" spans="1:2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</row>
    <row r="538" spans="1:27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</row>
    <row r="539" spans="1:27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</row>
    <row r="540" spans="1:27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</row>
    <row r="541" spans="1:27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</row>
    <row r="542" spans="1:27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</row>
    <row r="543" spans="1:27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</row>
    <row r="544" spans="1:27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</row>
    <row r="545" spans="1:27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</row>
    <row r="546" spans="1:27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</row>
    <row r="547" spans="1:2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</row>
    <row r="548" spans="1:27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</row>
    <row r="549" spans="1:27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</row>
    <row r="550" spans="1:27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</row>
    <row r="551" spans="1:27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</row>
    <row r="552" spans="1:27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</row>
    <row r="553" spans="1:27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</row>
    <row r="554" spans="1:27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</row>
    <row r="555" spans="1:27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</row>
    <row r="556" spans="1:27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</row>
    <row r="557" spans="1:2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</row>
    <row r="558" spans="1:27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</row>
    <row r="559" spans="1:27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</row>
    <row r="560" spans="1:27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</row>
    <row r="561" spans="1:27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</row>
    <row r="562" spans="1:27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</row>
    <row r="563" spans="1:27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</row>
    <row r="564" spans="1:27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</row>
    <row r="565" spans="1:27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</row>
    <row r="566" spans="1:27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</row>
    <row r="567" spans="1:2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</row>
    <row r="568" spans="1:27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</row>
    <row r="569" spans="1:27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</row>
    <row r="570" spans="1:27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</row>
    <row r="571" spans="1:27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</row>
    <row r="572" spans="1:27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</row>
    <row r="573" spans="1:27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</row>
    <row r="574" spans="1:27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</row>
    <row r="575" spans="1:27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</row>
    <row r="576" spans="1:27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</row>
    <row r="577" spans="1:2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</row>
    <row r="578" spans="1:27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</row>
    <row r="579" spans="1:27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</row>
    <row r="580" spans="1:27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</row>
    <row r="581" spans="1:27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</row>
    <row r="582" spans="1:27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</row>
    <row r="583" spans="1:27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</row>
    <row r="584" spans="1:27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</row>
    <row r="585" spans="1:27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</row>
    <row r="586" spans="1:27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</row>
    <row r="587" spans="1:2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</row>
    <row r="588" spans="1:27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</row>
    <row r="589" spans="1:27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</row>
    <row r="590" spans="1:27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</row>
    <row r="591" spans="1:27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</row>
    <row r="592" spans="1:27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</row>
    <row r="593" spans="1:27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</row>
    <row r="594" spans="1:27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</row>
    <row r="595" spans="1:27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</row>
    <row r="596" spans="1:27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</row>
    <row r="597" spans="1:2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</row>
    <row r="598" spans="1:27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</row>
    <row r="599" spans="1:27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</row>
    <row r="600" spans="1:27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</row>
    <row r="601" spans="1:27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</row>
    <row r="602" spans="1:27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</row>
    <row r="603" spans="1:27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</row>
    <row r="604" spans="1:27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</row>
    <row r="605" spans="1:27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</row>
    <row r="606" spans="1:27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</row>
    <row r="607" spans="1:2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</row>
    <row r="608" spans="1:27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</row>
    <row r="609" spans="1:27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</row>
    <row r="610" spans="1:27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</row>
    <row r="611" spans="1:27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</row>
    <row r="612" spans="1:27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</row>
    <row r="613" spans="1:27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</row>
    <row r="614" spans="1:27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</row>
    <row r="615" spans="1:27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</row>
    <row r="616" spans="1:27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</row>
    <row r="617" spans="1:2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</row>
    <row r="618" spans="1:27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</row>
    <row r="619" spans="1:27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</row>
    <row r="620" spans="1:27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</row>
    <row r="621" spans="1:27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</row>
    <row r="622" spans="1:27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</row>
    <row r="623" spans="1:27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</row>
    <row r="624" spans="1:27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</row>
    <row r="625" spans="1:27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</row>
    <row r="626" spans="1:27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</row>
    <row r="627" spans="1: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</row>
    <row r="628" spans="1:27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</row>
    <row r="629" spans="1:27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</row>
    <row r="630" spans="1:27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</row>
    <row r="631" spans="1:27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</row>
    <row r="632" spans="1:27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</row>
    <row r="633" spans="1:27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</row>
    <row r="634" spans="1:27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</row>
    <row r="635" spans="1:27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</row>
    <row r="636" spans="1:27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</row>
    <row r="637" spans="1:2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</row>
    <row r="638" spans="1:27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</row>
    <row r="639" spans="1:27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</row>
    <row r="640" spans="1:27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</row>
    <row r="641" spans="1:27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</row>
    <row r="642" spans="1:27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</row>
    <row r="643" spans="1:27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</row>
    <row r="644" spans="1:27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</row>
    <row r="645" spans="1:27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</row>
    <row r="646" spans="1:27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</row>
    <row r="647" spans="1:2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</row>
    <row r="648" spans="1:27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</row>
    <row r="649" spans="1:27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</row>
    <row r="650" spans="1:27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</row>
    <row r="651" spans="1:27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</row>
    <row r="652" spans="1:27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</row>
    <row r="653" spans="1:27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</row>
    <row r="654" spans="1:27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</row>
    <row r="655" spans="1:27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</row>
    <row r="656" spans="1:27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</row>
    <row r="657" spans="1:2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</row>
    <row r="658" spans="1:27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</row>
    <row r="659" spans="1:27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</row>
    <row r="660" spans="1:27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</row>
    <row r="661" spans="1:27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</row>
    <row r="662" spans="1:27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</row>
    <row r="663" spans="1:27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</row>
    <row r="664" spans="1:27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</row>
    <row r="665" spans="1:27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</row>
    <row r="666" spans="1:27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</row>
    <row r="667" spans="1:2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</row>
    <row r="668" spans="1:27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</row>
    <row r="669" spans="1:27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</row>
    <row r="670" spans="1:27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</row>
    <row r="671" spans="1:27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</row>
    <row r="672" spans="1:27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</row>
    <row r="673" spans="1:27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</row>
    <row r="674" spans="1:27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</row>
    <row r="675" spans="1:27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</row>
    <row r="676" spans="1:27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</row>
    <row r="677" spans="1:2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</row>
    <row r="678" spans="1:27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</row>
    <row r="679" spans="1:27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</row>
    <row r="680" spans="1:27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</row>
    <row r="681" spans="1:27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</row>
    <row r="682" spans="1:27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</row>
    <row r="683" spans="1:27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</row>
    <row r="684" spans="1:27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</row>
    <row r="685" spans="1:27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</row>
    <row r="686" spans="1:27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</row>
    <row r="687" spans="1:2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</row>
    <row r="688" spans="1:27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</row>
    <row r="689" spans="1:27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</row>
    <row r="690" spans="1:27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</row>
    <row r="691" spans="1:27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</row>
    <row r="692" spans="1:27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</row>
    <row r="693" spans="1:27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</row>
    <row r="694" spans="1:27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</row>
    <row r="695" spans="1:27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</row>
    <row r="696" spans="1:27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</row>
    <row r="697" spans="1:2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</row>
    <row r="698" spans="1:27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</row>
    <row r="699" spans="1:27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</row>
    <row r="700" spans="1:27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</row>
    <row r="701" spans="1:27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</row>
    <row r="702" spans="1:27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</row>
    <row r="703" spans="1:27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</row>
    <row r="704" spans="1:27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</row>
    <row r="705" spans="1:27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</row>
    <row r="706" spans="1:27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</row>
    <row r="707" spans="1:2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</row>
    <row r="708" spans="1:27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</row>
    <row r="709" spans="1:27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</row>
    <row r="710" spans="1:27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</row>
    <row r="711" spans="1:27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</row>
    <row r="712" spans="1:27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</row>
    <row r="713" spans="1:27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</row>
    <row r="714" spans="1:27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</row>
    <row r="715" spans="1:27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</row>
    <row r="716" spans="1:27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</row>
    <row r="717" spans="1:2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</row>
    <row r="718" spans="1:27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</row>
    <row r="719" spans="1:27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</row>
    <row r="720" spans="1:27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</row>
    <row r="721" spans="1:27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</row>
    <row r="722" spans="1:27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</row>
    <row r="723" spans="1:27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</row>
    <row r="724" spans="1:27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</row>
    <row r="725" spans="1:27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</row>
    <row r="726" spans="1:27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</row>
    <row r="727" spans="1: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</row>
    <row r="728" spans="1:27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</row>
    <row r="729" spans="1:27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</row>
    <row r="730" spans="1:27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</row>
    <row r="731" spans="1:27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</row>
    <row r="732" spans="1:27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</row>
    <row r="733" spans="1:27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</row>
    <row r="734" spans="1:27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</row>
    <row r="735" spans="1:27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</row>
    <row r="736" spans="1:27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</row>
    <row r="737" spans="1:2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</row>
    <row r="738" spans="1:27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</row>
    <row r="739" spans="1:27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</row>
    <row r="740" spans="1:27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</row>
    <row r="741" spans="1:27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</row>
    <row r="742" spans="1:27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</row>
    <row r="743" spans="1:27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</row>
    <row r="744" spans="1:27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</row>
    <row r="745" spans="1:27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</row>
    <row r="746" spans="1:27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</row>
    <row r="747" spans="1:2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</row>
    <row r="748" spans="1:27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</row>
    <row r="749" spans="1:27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</row>
    <row r="750" spans="1:27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</row>
    <row r="751" spans="1:27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</row>
    <row r="752" spans="1:27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</row>
    <row r="753" spans="1:27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</row>
    <row r="754" spans="1:27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</row>
    <row r="755" spans="1:27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</row>
    <row r="756" spans="1:27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</row>
    <row r="757" spans="1:2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</row>
    <row r="758" spans="1:27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</row>
    <row r="759" spans="1:27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</row>
    <row r="760" spans="1:27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</row>
    <row r="761" spans="1:27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</row>
    <row r="762" spans="1:27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</row>
    <row r="763" spans="1:27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</row>
    <row r="764" spans="1:27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</row>
    <row r="765" spans="1:27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</row>
    <row r="766" spans="1:27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</row>
    <row r="767" spans="1:2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</row>
    <row r="768" spans="1:27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</row>
    <row r="769" spans="1:27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</row>
    <row r="770" spans="1:27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</row>
    <row r="771" spans="1:27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</row>
    <row r="772" spans="1:27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</row>
    <row r="773" spans="1:27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</row>
    <row r="774" spans="1:27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</row>
    <row r="775" spans="1:27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</row>
    <row r="776" spans="1:27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</row>
    <row r="777" spans="1:2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</row>
    <row r="778" spans="1:27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</row>
    <row r="779" spans="1:27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</row>
    <row r="780" spans="1:27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</row>
    <row r="781" spans="1:27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</row>
    <row r="782" spans="1:27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</row>
    <row r="783" spans="1:27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</row>
    <row r="784" spans="1:27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</row>
    <row r="785" spans="1:27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</row>
    <row r="786" spans="1:27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</row>
    <row r="787" spans="1:2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</row>
    <row r="788" spans="1:27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</row>
    <row r="789" spans="1:27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</row>
    <row r="790" spans="1:27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</row>
    <row r="791" spans="1:27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</row>
    <row r="792" spans="1:27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</row>
    <row r="793" spans="1:27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</row>
    <row r="794" spans="1:27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</row>
    <row r="795" spans="1:27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</row>
    <row r="796" spans="1:27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</row>
    <row r="797" spans="1:2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</row>
    <row r="798" spans="1:27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</row>
    <row r="799" spans="1:27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</row>
    <row r="800" spans="1:27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</row>
    <row r="801" spans="1:27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</row>
    <row r="802" spans="1:27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</row>
    <row r="803" spans="1:27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</row>
    <row r="804" spans="1:27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</row>
    <row r="805" spans="1:27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</row>
    <row r="806" spans="1:27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</row>
    <row r="807" spans="1:2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</row>
    <row r="808" spans="1:27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</row>
    <row r="809" spans="1:27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</row>
    <row r="810" spans="1:27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</row>
    <row r="811" spans="1:27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</row>
    <row r="812" spans="1:27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</row>
    <row r="813" spans="1:27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</row>
    <row r="814" spans="1:27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</row>
    <row r="815" spans="1:27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</row>
    <row r="816" spans="1:27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</row>
    <row r="817" spans="1:2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</row>
    <row r="818" spans="1:27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</row>
    <row r="819" spans="1:27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</row>
    <row r="820" spans="1:27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</row>
    <row r="821" spans="1:27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</row>
    <row r="822" spans="1:27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</row>
    <row r="823" spans="1:27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</row>
    <row r="824" spans="1:27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</row>
    <row r="825" spans="1:27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</row>
    <row r="826" spans="1:27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</row>
    <row r="827" spans="1: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</row>
    <row r="828" spans="1:27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</row>
    <row r="829" spans="1:27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</row>
    <row r="830" spans="1:27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</row>
    <row r="831" spans="1:27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</row>
    <row r="832" spans="1:27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</row>
    <row r="833" spans="1:27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</row>
    <row r="834" spans="1:27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</row>
    <row r="835" spans="1:27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</row>
    <row r="836" spans="1:27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</row>
    <row r="837" spans="1:2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</row>
    <row r="838" spans="1:27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</row>
    <row r="839" spans="1:27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</row>
    <row r="840" spans="1:27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</row>
    <row r="841" spans="1:27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</row>
    <row r="842" spans="1:27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</row>
    <row r="843" spans="1:27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</row>
    <row r="844" spans="1:27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</row>
    <row r="845" spans="1:27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</row>
    <row r="846" spans="1:27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</row>
    <row r="847" spans="1:2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</row>
    <row r="848" spans="1:27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</row>
    <row r="849" spans="1:27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</row>
    <row r="850" spans="1:27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</row>
    <row r="851" spans="1:27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</row>
    <row r="852" spans="1:27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</row>
    <row r="853" spans="1:27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</row>
    <row r="854" spans="1:27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</row>
    <row r="855" spans="1:27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</row>
    <row r="856" spans="1:27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</row>
    <row r="857" spans="1:2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</row>
    <row r="858" spans="1:27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</row>
    <row r="859" spans="1:27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</row>
    <row r="860" spans="1:27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</row>
    <row r="861" spans="1:27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</row>
    <row r="862" spans="1:27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</row>
    <row r="863" spans="1:27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</row>
    <row r="864" spans="1:27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</row>
    <row r="865" spans="1:27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</row>
    <row r="866" spans="1:27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</row>
    <row r="867" spans="1:2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</row>
    <row r="868" spans="1:27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</row>
    <row r="869" spans="1:27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</row>
    <row r="870" spans="1:27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</row>
    <row r="871" spans="1:27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</row>
    <row r="872" spans="1:27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</row>
    <row r="873" spans="1:27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</row>
    <row r="874" spans="1:27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</row>
    <row r="875" spans="1:27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</row>
    <row r="876" spans="1:27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</row>
    <row r="877" spans="1:2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</row>
    <row r="878" spans="1:27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</row>
    <row r="879" spans="1:27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</row>
    <row r="880" spans="1:27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</row>
    <row r="881" spans="1:27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</row>
    <row r="882" spans="1:27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</row>
    <row r="883" spans="1:27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</row>
    <row r="884" spans="1:27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</row>
    <row r="885" spans="1:27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</row>
    <row r="886" spans="1:27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</row>
    <row r="887" spans="1:2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</row>
    <row r="888" spans="1:27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</row>
    <row r="889" spans="1:27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</row>
    <row r="890" spans="1:27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</row>
    <row r="891" spans="1:27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</row>
    <row r="892" spans="1:27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</row>
    <row r="893" spans="1:27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</row>
    <row r="894" spans="1:27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</row>
    <row r="895" spans="1:27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</row>
    <row r="896" spans="1:27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</row>
    <row r="897" spans="1:2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</row>
    <row r="898" spans="1:27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</row>
    <row r="899" spans="1:27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</row>
    <row r="900" spans="1:27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</row>
    <row r="901" spans="1:27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</row>
    <row r="902" spans="1:27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</row>
    <row r="903" spans="1:27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</row>
    <row r="904" spans="1:27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</row>
    <row r="905" spans="1:27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</row>
    <row r="906" spans="1:27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</row>
    <row r="907" spans="1:2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</row>
    <row r="908" spans="1:27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</row>
    <row r="909" spans="1:27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</row>
    <row r="910" spans="1:27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</row>
    <row r="911" spans="1:27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</row>
    <row r="912" spans="1:27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</row>
    <row r="913" spans="1:27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</row>
    <row r="914" spans="1:27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</row>
    <row r="915" spans="1:27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</row>
    <row r="916" spans="1:27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</row>
    <row r="917" spans="1:2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</row>
    <row r="918" spans="1:27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</row>
    <row r="919" spans="1:27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</row>
    <row r="920" spans="1:27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</row>
    <row r="921" spans="1:27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</row>
    <row r="922" spans="1:27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</row>
    <row r="923" spans="1:27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</row>
    <row r="924" spans="1:27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</row>
    <row r="925" spans="1:27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</row>
    <row r="926" spans="1:27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</row>
    <row r="927" spans="1: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</row>
    <row r="928" spans="1:27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</row>
    <row r="929" spans="1:27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</row>
    <row r="930" spans="1:27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</row>
    <row r="931" spans="1:27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</row>
    <row r="932" spans="1:27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</row>
    <row r="933" spans="1:27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</row>
    <row r="934" spans="1:27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</row>
    <row r="935" spans="1:27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</row>
    <row r="936" spans="1:27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</row>
    <row r="937" spans="1:2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</row>
    <row r="938" spans="1:27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</row>
    <row r="939" spans="1:27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</row>
    <row r="940" spans="1:27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</row>
    <row r="941" spans="1:27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</row>
    <row r="942" spans="1:27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</row>
    <row r="943" spans="1:27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</row>
    <row r="944" spans="1:27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</row>
    <row r="945" spans="1:27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</row>
    <row r="946" spans="1:27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</row>
    <row r="947" spans="1:2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</row>
    <row r="948" spans="1:27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</row>
    <row r="949" spans="1:27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</row>
    <row r="950" spans="1:27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</row>
    <row r="951" spans="1:27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</row>
    <row r="952" spans="1:27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</row>
    <row r="953" spans="1:27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</row>
    <row r="954" spans="1:27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</row>
    <row r="955" spans="1:27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</row>
    <row r="956" spans="1:27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</row>
    <row r="957" spans="1:2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</row>
    <row r="958" spans="1:27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</row>
    <row r="959" spans="1:27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</row>
    <row r="960" spans="1:27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</row>
    <row r="961" spans="1:27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</row>
    <row r="962" spans="1:27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</row>
    <row r="963" spans="1:27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</row>
    <row r="964" spans="1:27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</row>
    <row r="965" spans="1:27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</row>
    <row r="966" spans="1:27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</row>
    <row r="967" spans="1:2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</row>
    <row r="968" spans="1:27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</row>
    <row r="969" spans="1:27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</row>
    <row r="970" spans="1:27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</row>
    <row r="971" spans="1:27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</row>
    <row r="972" spans="1:27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</row>
    <row r="973" spans="1:27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</row>
    <row r="974" spans="1:27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</row>
    <row r="975" spans="1:27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</row>
    <row r="976" spans="1:27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</row>
    <row r="977" spans="1:2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</row>
    <row r="978" spans="1:27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</row>
    <row r="979" spans="1:27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</row>
    <row r="980" spans="1:27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</row>
    <row r="981" spans="1:27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</row>
    <row r="982" spans="1:27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</row>
    <row r="983" spans="1:27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</row>
    <row r="984" spans="1:27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</row>
    <row r="985" spans="1:27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</row>
    <row r="986" spans="1:27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</row>
    <row r="987" spans="1:2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</row>
    <row r="988" spans="1:27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</row>
    <row r="989" spans="1:27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</row>
    <row r="990" spans="1:27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</row>
    <row r="991" spans="1:27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</row>
    <row r="992" spans="1:27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</row>
    <row r="993" spans="1:27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</row>
    <row r="994" spans="1:27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</row>
    <row r="995" spans="1:27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</row>
    <row r="996" spans="1:27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</row>
    <row r="997" spans="1:2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</row>
    <row r="998" spans="1:27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</row>
    <row r="999" spans="1:27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</row>
    <row r="1000" spans="1:27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</row>
    <row r="1001" spans="1:27" ht="15.75" customHeight="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</row>
    <row r="1002" spans="1:27" ht="15.75" customHeight="1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  <c r="AA1002" s="105"/>
    </row>
    <row r="1003" spans="1:27" ht="15.75" customHeight="1">
      <c r="A1003" s="105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  <c r="Z1003" s="105"/>
      <c r="AA1003" s="105"/>
    </row>
    <row r="1004" spans="1:27" ht="15.75" customHeight="1">
      <c r="A1004" s="105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  <c r="AA1004" s="105"/>
    </row>
    <row r="1005" spans="1:27" ht="15.75" customHeight="1">
      <c r="A1005" s="105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  <c r="Z1005" s="105"/>
      <c r="AA1005" s="105"/>
    </row>
    <row r="1006" spans="1:27" ht="15.75" customHeight="1">
      <c r="A1006" s="105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  <c r="Z1006" s="105"/>
      <c r="AA1006" s="105"/>
    </row>
    <row r="1007" spans="1:27" ht="15.75" customHeight="1">
      <c r="A1007" s="105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  <c r="Z1007" s="105"/>
      <c r="AA1007" s="105"/>
    </row>
    <row r="1008" spans="1:27" ht="15.75" customHeight="1">
      <c r="A1008" s="105"/>
      <c r="B1008" s="105"/>
      <c r="C1008" s="105"/>
      <c r="D1008" s="105"/>
      <c r="E1008" s="105"/>
      <c r="F1008" s="105"/>
      <c r="G1008" s="105"/>
      <c r="H1008" s="105"/>
      <c r="I1008" s="105"/>
      <c r="J1008" s="105"/>
      <c r="K1008" s="105"/>
      <c r="L1008" s="105"/>
      <c r="M1008" s="105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  <c r="Z1008" s="105"/>
      <c r="AA1008" s="105"/>
    </row>
    <row r="1009" spans="1:27" ht="15.75" customHeight="1">
      <c r="A1009" s="105"/>
      <c r="B1009" s="105"/>
      <c r="C1009" s="105"/>
      <c r="D1009" s="105"/>
      <c r="E1009" s="105"/>
      <c r="F1009" s="105"/>
      <c r="G1009" s="105"/>
      <c r="H1009" s="105"/>
      <c r="I1009" s="105"/>
      <c r="J1009" s="105"/>
      <c r="K1009" s="105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  <c r="Z1009" s="105"/>
      <c r="AA1009" s="105"/>
    </row>
    <row r="1010" spans="1:27" ht="15.75" customHeight="1">
      <c r="A1010" s="105"/>
      <c r="B1010" s="105"/>
      <c r="C1010" s="105"/>
      <c r="D1010" s="105"/>
      <c r="E1010" s="105"/>
      <c r="F1010" s="105"/>
      <c r="G1010" s="105"/>
      <c r="H1010" s="105"/>
      <c r="I1010" s="105"/>
      <c r="J1010" s="105"/>
      <c r="K1010" s="105"/>
      <c r="L1010" s="105"/>
      <c r="M1010" s="105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  <c r="Z1010" s="105"/>
      <c r="AA1010" s="105"/>
    </row>
    <row r="1011" spans="1:27" ht="15.75" customHeight="1">
      <c r="A1011" s="105"/>
      <c r="B1011" s="105"/>
      <c r="C1011" s="105"/>
      <c r="D1011" s="105"/>
      <c r="E1011" s="105"/>
      <c r="F1011" s="105"/>
      <c r="G1011" s="105"/>
      <c r="H1011" s="105"/>
      <c r="I1011" s="105"/>
      <c r="J1011" s="105"/>
      <c r="K1011" s="105"/>
      <c r="L1011" s="105"/>
      <c r="M1011" s="105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  <c r="Z1011" s="105"/>
      <c r="AA1011" s="105"/>
    </row>
  </sheetData>
  <conditionalFormatting sqref="I2:J37 I39:I40">
    <cfRule type="cellIs" dxfId="2" priority="1" operator="greaterThan">
      <formula>0</formula>
    </cfRule>
  </conditionalFormatting>
  <conditionalFormatting sqref="I2:J37 I39:I40">
    <cfRule type="cellIs" dxfId="1" priority="2" operator="lessThan">
      <formula>0</formula>
    </cfRule>
  </conditionalFormatting>
  <conditionalFormatting sqref="I2:J37 I39:I4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Postions Print</vt:lpstr>
      <vt:lpstr>Postions Clean (2)</vt:lpstr>
      <vt:lpstr>Positions ETF</vt:lpstr>
      <vt:lpstr>Postions Active</vt:lpstr>
      <vt:lpstr>Postions Clean</vt:lpstr>
      <vt:lpstr>Overview</vt:lpstr>
      <vt:lpstr>POSITIONS</vt:lpstr>
      <vt:lpstr>BENCHMARKS</vt:lpstr>
      <vt:lpstr>CLOSED POSITIONS</vt:lpstr>
      <vt:lpstr>Benchmark Chart</vt:lpstr>
      <vt:lpstr>'Postions Print'!Print_Area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Hiles</dc:creator>
  <cp:lastModifiedBy>David Hiles</cp:lastModifiedBy>
  <cp:lastPrinted>2017-10-26T12:44:39Z</cp:lastPrinted>
  <dcterms:created xsi:type="dcterms:W3CDTF">2017-10-24T23:57:39Z</dcterms:created>
  <dcterms:modified xsi:type="dcterms:W3CDTF">2017-10-26T12:45:29Z</dcterms:modified>
</cp:coreProperties>
</file>