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Hiles\Documents\TSF (git)\tsf\"/>
    </mc:Choice>
  </mc:AlternateContent>
  <bookViews>
    <workbookView xWindow="324" yWindow="540" windowWidth="17916" windowHeight="10260" activeTab="3" xr2:uid="{00000000-000D-0000-FFFF-FFFF00000000}"/>
  </bookViews>
  <sheets>
    <sheet name="Sheet4" sheetId="9" r:id="rId1"/>
    <sheet name="Postions Clean (2)" sheetId="8" r:id="rId2"/>
    <sheet name="Positions Filter" sheetId="7" r:id="rId3"/>
    <sheet name="Postions Clean" sheetId="5" r:id="rId4"/>
    <sheet name="Overview" sheetId="1" r:id="rId5"/>
    <sheet name="POSITIONS" sheetId="2" r:id="rId6"/>
    <sheet name="Benchmark Chart" sheetId="6" r:id="rId7"/>
    <sheet name="BENCHMARKS" sheetId="3" r:id="rId8"/>
    <sheet name="CLOSED POSITIONS" sheetId="4" r:id="rId9"/>
  </sheets>
  <definedNames>
    <definedName name="_xlnm._FilterDatabase" localSheetId="2" hidden="1">'Positions Filter'!$A$1:$N$25</definedName>
    <definedName name="_xlnm._FilterDatabase" localSheetId="1" hidden="1">'Postions Clean (2)'!$A$1:$N$28</definedName>
  </definedNames>
  <calcPr calcId="171027"/>
</workbook>
</file>

<file path=xl/calcChain.xml><?xml version="1.0" encoding="utf-8"?>
<calcChain xmlns="http://schemas.openxmlformats.org/spreadsheetml/2006/main">
  <c r="K16" i="9" l="1"/>
  <c r="K27" i="5"/>
  <c r="K26" i="5"/>
  <c r="K26" i="7"/>
  <c r="K26" i="8"/>
  <c r="J31" i="8"/>
  <c r="M27" i="8"/>
  <c r="J31" i="7"/>
  <c r="L28" i="3"/>
  <c r="K2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" i="3"/>
  <c r="M27" i="7"/>
  <c r="G29" i="3"/>
  <c r="F31" i="3" l="1"/>
  <c r="F28" i="3"/>
  <c r="F27" i="3"/>
  <c r="G27" i="3"/>
  <c r="H27" i="3"/>
  <c r="J27" i="3" s="1"/>
  <c r="I27" i="3"/>
  <c r="C28" i="3"/>
  <c r="C27" i="3"/>
  <c r="J6" i="3"/>
  <c r="J10" i="3"/>
  <c r="J22" i="3"/>
  <c r="J2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8" i="3"/>
  <c r="I2" i="3"/>
  <c r="H3" i="3"/>
  <c r="J3" i="3" s="1"/>
  <c r="H4" i="3"/>
  <c r="J4" i="3" s="1"/>
  <c r="H5" i="3"/>
  <c r="J5" i="3" s="1"/>
  <c r="H6" i="3"/>
  <c r="H7" i="3"/>
  <c r="J7" i="3" s="1"/>
  <c r="H8" i="3"/>
  <c r="J8" i="3" s="1"/>
  <c r="H9" i="3"/>
  <c r="J9" i="3" s="1"/>
  <c r="H10" i="3"/>
  <c r="H11" i="3"/>
  <c r="J11" i="3" s="1"/>
  <c r="H12" i="3"/>
  <c r="J12" i="3" s="1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 s="1"/>
  <c r="H19" i="3"/>
  <c r="J19" i="3" s="1"/>
  <c r="H20" i="3"/>
  <c r="J20" i="3" s="1"/>
  <c r="H21" i="3"/>
  <c r="J21" i="3" s="1"/>
  <c r="H22" i="3"/>
  <c r="H23" i="3"/>
  <c r="J23" i="3" s="1"/>
  <c r="H24" i="3"/>
  <c r="J24" i="3" s="1"/>
  <c r="H25" i="3"/>
  <c r="J25" i="3" s="1"/>
  <c r="H26" i="3"/>
  <c r="H28" i="3"/>
  <c r="J28" i="3" s="1"/>
  <c r="H2" i="3"/>
  <c r="J2" i="3" s="1"/>
  <c r="G28" i="3"/>
  <c r="G18" i="3"/>
  <c r="G19" i="3"/>
  <c r="G20" i="3"/>
  <c r="G21" i="3"/>
  <c r="G22" i="3"/>
  <c r="G23" i="3"/>
  <c r="G24" i="3"/>
  <c r="G25" i="3"/>
  <c r="G26" i="3"/>
  <c r="G17" i="3"/>
  <c r="J31" i="5"/>
  <c r="M27" i="5"/>
  <c r="C22" i="2"/>
  <c r="N25" i="1"/>
  <c r="N24" i="1"/>
  <c r="N23" i="1"/>
  <c r="N22" i="1"/>
  <c r="N21" i="1"/>
  <c r="N20" i="1"/>
  <c r="N19" i="1"/>
  <c r="N18" i="1"/>
  <c r="H18" i="1"/>
  <c r="N17" i="1"/>
  <c r="N16" i="1"/>
  <c r="N15" i="1"/>
  <c r="N14" i="1"/>
  <c r="N13" i="1"/>
  <c r="N12" i="1"/>
  <c r="N11" i="1"/>
  <c r="N10" i="1"/>
  <c r="H10" i="1"/>
  <c r="N9" i="1"/>
  <c r="N8" i="1"/>
  <c r="N7" i="1"/>
  <c r="N6" i="1"/>
  <c r="N5" i="1"/>
  <c r="N4" i="1"/>
  <c r="N3" i="1"/>
  <c r="N2" i="1"/>
  <c r="H25" i="2"/>
  <c r="I22" i="2"/>
  <c r="K19" i="2"/>
  <c r="L16" i="2"/>
  <c r="E13" i="2"/>
  <c r="F10" i="2"/>
  <c r="G7" i="2"/>
  <c r="K3" i="2"/>
  <c r="F18" i="1"/>
  <c r="P3" i="1"/>
  <c r="F10" i="1"/>
  <c r="E22" i="2"/>
  <c r="I13" i="2"/>
  <c r="P7" i="1"/>
  <c r="O25" i="2"/>
  <c r="H22" i="2"/>
  <c r="M18" i="2"/>
  <c r="N15" i="2"/>
  <c r="O12" i="2"/>
  <c r="H9" i="2"/>
  <c r="I6" i="2"/>
  <c r="O25" i="1"/>
  <c r="O3" i="1"/>
  <c r="E17" i="2"/>
  <c r="F7" i="1"/>
  <c r="I24" i="2"/>
  <c r="K21" i="2"/>
  <c r="L18" i="2"/>
  <c r="E15" i="2"/>
  <c r="F12" i="2"/>
  <c r="G9" i="2"/>
  <c r="K5" i="2"/>
  <c r="O24" i="1"/>
  <c r="P16" i="1"/>
  <c r="I21" i="2"/>
  <c r="O22" i="1"/>
  <c r="H21" i="2"/>
  <c r="G16" i="2"/>
  <c r="H24" i="2"/>
  <c r="M20" i="2"/>
  <c r="N17" i="2"/>
  <c r="O14" i="2"/>
  <c r="H11" i="2"/>
  <c r="I8" i="2"/>
  <c r="M4" i="2"/>
  <c r="P22" i="1"/>
  <c r="F15" i="1"/>
  <c r="L25" i="2"/>
  <c r="H16" i="2"/>
  <c r="E9" i="2"/>
  <c r="O3" i="2"/>
  <c r="F14" i="1"/>
  <c r="M14" i="2"/>
  <c r="F26" i="2"/>
  <c r="F5" i="2"/>
  <c r="F1" i="2"/>
  <c r="H10" i="2"/>
  <c r="E14" i="2"/>
  <c r="L24" i="2"/>
  <c r="E8" i="2"/>
  <c r="K20" i="2"/>
  <c r="K4" i="2"/>
  <c r="M11" i="2"/>
  <c r="O20" i="1"/>
  <c r="E24" i="2"/>
  <c r="N13" i="2"/>
  <c r="M3" i="2"/>
  <c r="P11" i="1"/>
  <c r="G21" i="2"/>
  <c r="F11" i="2"/>
  <c r="O7" i="1"/>
  <c r="H23" i="2"/>
  <c r="O8" i="2"/>
  <c r="G23" i="2"/>
  <c r="E3" i="2"/>
  <c r="P6" i="1"/>
  <c r="M24" i="2"/>
  <c r="I4" i="2"/>
  <c r="K24" i="2"/>
  <c r="N18" i="2"/>
  <c r="O15" i="2"/>
  <c r="H12" i="2"/>
  <c r="I9" i="2"/>
  <c r="M5" i="2"/>
  <c r="P25" i="1"/>
  <c r="F3" i="1"/>
  <c r="I26" i="2"/>
  <c r="O19" i="2"/>
  <c r="O11" i="2"/>
  <c r="K25" i="2"/>
  <c r="L21" i="2"/>
  <c r="E18" i="2"/>
  <c r="G12" i="2"/>
  <c r="K8" i="2"/>
  <c r="L5" i="2"/>
  <c r="P2" i="1"/>
  <c r="K26" i="2"/>
  <c r="L23" i="2"/>
  <c r="O17" i="2"/>
  <c r="I11" i="2"/>
  <c r="N4" i="2"/>
  <c r="P23" i="1"/>
  <c r="K15" i="2"/>
  <c r="N19" i="2"/>
  <c r="H13" i="2"/>
  <c r="M21" i="2"/>
  <c r="O11" i="1"/>
  <c r="G25" i="2"/>
  <c r="F15" i="2"/>
  <c r="P24" i="1"/>
  <c r="L4" i="2"/>
  <c r="N20" i="2"/>
  <c r="H14" i="2"/>
  <c r="M7" i="2"/>
  <c r="F16" i="1"/>
  <c r="N24" i="2"/>
  <c r="K23" i="2"/>
  <c r="M26" i="2"/>
  <c r="E21" i="2"/>
  <c r="G15" i="2"/>
  <c r="L8" i="2"/>
  <c r="F25" i="1"/>
  <c r="P17" i="1"/>
  <c r="M17" i="2"/>
  <c r="F19" i="2"/>
  <c r="O20" i="2"/>
  <c r="I14" i="2"/>
  <c r="N7" i="2"/>
  <c r="F24" i="1"/>
  <c r="P14" i="1"/>
  <c r="O22" i="2"/>
  <c r="G17" i="2"/>
  <c r="L10" i="2"/>
  <c r="F4" i="2"/>
  <c r="P9" i="1"/>
  <c r="I23" i="2"/>
  <c r="M25" i="2"/>
  <c r="E20" i="2"/>
  <c r="I16" i="2"/>
  <c r="E12" i="2"/>
  <c r="L7" i="2"/>
  <c r="H3" i="2"/>
  <c r="P15" i="1"/>
  <c r="M22" i="2"/>
  <c r="L12" i="2"/>
  <c r="F6" i="2"/>
  <c r="H26" i="2"/>
  <c r="E11" i="2"/>
  <c r="N8" i="2"/>
  <c r="P18" i="1"/>
  <c r="P4" i="1"/>
  <c r="F20" i="1"/>
  <c r="N3" i="2"/>
  <c r="K17" i="2"/>
  <c r="O21" i="2"/>
  <c r="I20" i="2"/>
  <c r="E19" i="2"/>
  <c r="N5" i="2"/>
  <c r="P5" i="1"/>
  <c r="E16" i="2"/>
  <c r="L3" i="2"/>
  <c r="F21" i="2"/>
  <c r="F3" i="2"/>
  <c r="M6" i="2"/>
  <c r="I25" i="2"/>
  <c r="N11" i="2"/>
  <c r="N22" i="2"/>
  <c r="N9" i="2"/>
  <c r="P8" i="1"/>
  <c r="F21" i="1"/>
  <c r="G18" i="2"/>
  <c r="O13" i="2"/>
  <c r="F11" i="1"/>
  <c r="O26" i="2"/>
  <c r="O23" i="2"/>
  <c r="F4" i="1"/>
  <c r="P12" i="1"/>
  <c r="L19" i="2"/>
  <c r="I17" i="2"/>
  <c r="O4" i="1"/>
  <c r="E23" i="2"/>
  <c r="E10" i="2"/>
  <c r="I19" i="2"/>
  <c r="O17" i="1"/>
  <c r="O16" i="2"/>
  <c r="M12" i="2"/>
  <c r="E4" i="2"/>
  <c r="F14" i="2"/>
  <c r="O15" i="1"/>
  <c r="L6" i="2"/>
  <c r="L9" i="2"/>
  <c r="N21" i="2"/>
  <c r="O18" i="2"/>
  <c r="G26" i="2"/>
  <c r="O14" i="1"/>
  <c r="E26" i="2"/>
  <c r="H20" i="2"/>
  <c r="M13" i="2"/>
  <c r="O7" i="2"/>
  <c r="O18" i="1"/>
  <c r="F17" i="1"/>
  <c r="N14" i="2"/>
  <c r="L26" i="2"/>
  <c r="G20" i="2"/>
  <c r="L13" i="2"/>
  <c r="F7" i="2"/>
  <c r="O10" i="1"/>
  <c r="O8" i="1"/>
  <c r="G22" i="2"/>
  <c r="M15" i="2"/>
  <c r="O9" i="2"/>
  <c r="I3" i="2"/>
  <c r="F9" i="1"/>
  <c r="L22" i="2"/>
  <c r="E25" i="2"/>
  <c r="H19" i="2"/>
  <c r="L15" i="2"/>
  <c r="K10" i="2"/>
  <c r="O6" i="2"/>
  <c r="O23" i="1"/>
  <c r="O9" i="1"/>
  <c r="L20" i="2"/>
  <c r="G11" i="2"/>
  <c r="P21" i="1"/>
  <c r="F24" i="2"/>
  <c r="H7" i="2"/>
  <c r="L14" i="2"/>
  <c r="O12" i="1"/>
  <c r="M19" i="2"/>
  <c r="M16" i="2"/>
  <c r="P19" i="1"/>
  <c r="M8" i="2"/>
  <c r="O5" i="2"/>
  <c r="I12" i="2"/>
  <c r="F16" i="2"/>
  <c r="O21" i="1"/>
  <c r="N26" i="2"/>
  <c r="G13" i="2"/>
  <c r="O5" i="1"/>
  <c r="H18" i="2"/>
  <c r="F13" i="1"/>
  <c r="P20" i="1"/>
  <c r="K14" i="2"/>
  <c r="F8" i="2"/>
  <c r="M9" i="2"/>
  <c r="G14" i="2"/>
  <c r="F22" i="1"/>
  <c r="G19" i="2"/>
  <c r="L17" i="2"/>
  <c r="I10" i="2"/>
  <c r="G10" i="2"/>
  <c r="P13" i="1"/>
  <c r="F12" i="1"/>
  <c r="O19" i="1"/>
  <c r="I7" i="2"/>
  <c r="H15" i="2"/>
  <c r="G8" i="2"/>
  <c r="F23" i="2"/>
  <c r="H4" i="2"/>
  <c r="G24" i="2"/>
  <c r="K16" i="2"/>
  <c r="G4" i="2"/>
  <c r="F25" i="2"/>
  <c r="H6" i="2"/>
  <c r="I5" i="2"/>
  <c r="F17" i="2"/>
  <c r="F9" i="2"/>
  <c r="F8" i="1"/>
  <c r="N6" i="2"/>
  <c r="K12" i="2"/>
  <c r="O6" i="1"/>
  <c r="F19" i="1"/>
  <c r="K22" i="2"/>
  <c r="K9" i="2"/>
  <c r="H5" i="2"/>
  <c r="O10" i="2"/>
  <c r="N16" i="2"/>
  <c r="N23" i="2"/>
  <c r="F18" i="2"/>
  <c r="K11" i="2"/>
  <c r="E5" i="2"/>
  <c r="P10" i="1"/>
  <c r="O24" i="2"/>
  <c r="K7" i="2"/>
  <c r="M23" i="2"/>
  <c r="H17" i="2"/>
  <c r="M10" i="2"/>
  <c r="O4" i="2"/>
  <c r="F2" i="1"/>
  <c r="N25" i="2"/>
  <c r="F20" i="2"/>
  <c r="K13" i="2"/>
  <c r="E7" i="2"/>
  <c r="F23" i="1"/>
  <c r="I18" i="2"/>
  <c r="K18" i="2"/>
  <c r="G6" i="2"/>
  <c r="H8" i="2"/>
  <c r="F5" i="1"/>
  <c r="L11" i="2"/>
  <c r="I15" i="2"/>
  <c r="N10" i="2"/>
  <c r="G3" i="2"/>
  <c r="O2" i="1"/>
  <c r="N12" i="2"/>
  <c r="F22" i="2"/>
  <c r="O16" i="1"/>
  <c r="F13" i="2"/>
  <c r="E6" i="2"/>
  <c r="K6" i="2"/>
  <c r="O13" i="1"/>
  <c r="G5" i="2"/>
  <c r="F6" i="1"/>
  <c r="I6" i="1" l="1"/>
  <c r="J6" i="1" s="1"/>
  <c r="J4" i="2"/>
  <c r="J25" i="2"/>
  <c r="I13" i="1"/>
  <c r="J13" i="1" s="1"/>
  <c r="J15" i="2"/>
  <c r="I4" i="1"/>
  <c r="J4" i="1" s="1"/>
  <c r="J7" i="2"/>
  <c r="J12" i="2"/>
  <c r="J20" i="2"/>
  <c r="I12" i="1"/>
  <c r="J12" i="1" s="1"/>
  <c r="I11" i="1"/>
  <c r="J11" i="1" s="1"/>
  <c r="I19" i="1"/>
  <c r="J19" i="1" s="1"/>
  <c r="I20" i="1"/>
  <c r="J20" i="1" s="1"/>
  <c r="I5" i="1"/>
  <c r="J5" i="1" s="1"/>
  <c r="J10" i="2"/>
  <c r="I14" i="1"/>
  <c r="J14" i="1" s="1"/>
  <c r="I21" i="1"/>
  <c r="J21" i="1" s="1"/>
  <c r="I8" i="1"/>
  <c r="J8" i="1" s="1"/>
  <c r="I15" i="1"/>
  <c r="J15" i="1" s="1"/>
  <c r="I22" i="1"/>
  <c r="J22" i="1" s="1"/>
  <c r="J8" i="2"/>
  <c r="J16" i="2"/>
  <c r="J18" i="2"/>
  <c r="J23" i="2"/>
  <c r="J5" i="2"/>
  <c r="J21" i="2"/>
  <c r="I9" i="1"/>
  <c r="J9" i="1" s="1"/>
  <c r="I16" i="1"/>
  <c r="J16" i="1" s="1"/>
  <c r="I23" i="1"/>
  <c r="J23" i="1" s="1"/>
  <c r="J3" i="2"/>
  <c r="J11" i="2"/>
  <c r="J19" i="2"/>
  <c r="J24" i="2"/>
  <c r="I7" i="1"/>
  <c r="J7" i="1" s="1"/>
  <c r="I2" i="1"/>
  <c r="J2" i="1" s="1"/>
  <c r="I24" i="1"/>
  <c r="J24" i="1" s="1"/>
  <c r="J6" i="2"/>
  <c r="J14" i="2"/>
  <c r="J13" i="2"/>
  <c r="J26" i="2"/>
  <c r="I10" i="1"/>
  <c r="J10" i="1" s="1"/>
  <c r="I17" i="1"/>
  <c r="J17" i="1" s="1"/>
  <c r="I3" i="1"/>
  <c r="J3" i="1" s="1"/>
  <c r="I18" i="1"/>
  <c r="J18" i="1" s="1"/>
  <c r="I25" i="1"/>
  <c r="J25" i="1" s="1"/>
  <c r="J9" i="2"/>
  <c r="J17" i="2"/>
  <c r="J22" i="2"/>
  <c r="K5" i="1" l="1"/>
  <c r="L5" i="1" s="1"/>
  <c r="K4" i="1"/>
  <c r="L4" i="1" s="1"/>
  <c r="K25" i="1"/>
  <c r="L25" i="1" s="1"/>
  <c r="K23" i="1"/>
  <c r="L23" i="1" s="1"/>
  <c r="K20" i="1"/>
  <c r="L20" i="1" s="1"/>
  <c r="K18" i="1"/>
  <c r="L18" i="1" s="1"/>
  <c r="K24" i="1"/>
  <c r="L24" i="1" s="1"/>
  <c r="D36" i="1"/>
  <c r="C36" i="1"/>
  <c r="K16" i="1"/>
  <c r="L16" i="1" s="1"/>
  <c r="K22" i="1"/>
  <c r="L22" i="1" s="1"/>
  <c r="K19" i="1"/>
  <c r="L19" i="1" s="1"/>
  <c r="K13" i="1"/>
  <c r="L13" i="1" s="1"/>
  <c r="K3" i="1"/>
  <c r="L3" i="1" s="1"/>
  <c r="D32" i="1"/>
  <c r="C32" i="1"/>
  <c r="J28" i="1"/>
  <c r="M3" i="1" s="1"/>
  <c r="K2" i="1"/>
  <c r="L2" i="1" s="1"/>
  <c r="K9" i="1"/>
  <c r="L9" i="1" s="1"/>
  <c r="K15" i="1"/>
  <c r="L15" i="1" s="1"/>
  <c r="K11" i="1"/>
  <c r="L11" i="1" s="1"/>
  <c r="K17" i="1"/>
  <c r="L17" i="1" s="1"/>
  <c r="K7" i="1"/>
  <c r="L7" i="1" s="1"/>
  <c r="K8" i="1"/>
  <c r="L8" i="1" s="1"/>
  <c r="K12" i="1"/>
  <c r="L12" i="1" s="1"/>
  <c r="D34" i="1"/>
  <c r="C34" i="1"/>
  <c r="K10" i="1"/>
  <c r="L10" i="1" s="1"/>
  <c r="K21" i="1"/>
  <c r="L21" i="1" s="1"/>
  <c r="D37" i="1"/>
  <c r="C37" i="1"/>
  <c r="D33" i="1"/>
  <c r="K6" i="1"/>
  <c r="L6" i="1" s="1"/>
  <c r="C33" i="1"/>
  <c r="K14" i="1"/>
  <c r="L14" i="1" s="1"/>
  <c r="D35" i="1"/>
  <c r="C35" i="1"/>
  <c r="B35" i="1" l="1"/>
  <c r="M6" i="1"/>
  <c r="M25" i="1"/>
  <c r="M9" i="1"/>
  <c r="B32" i="1"/>
  <c r="M17" i="1"/>
  <c r="M10" i="1"/>
  <c r="B33" i="1"/>
  <c r="M19" i="1"/>
  <c r="M24" i="1"/>
  <c r="M4" i="1"/>
  <c r="M14" i="1"/>
  <c r="M21" i="1"/>
  <c r="M22" i="1"/>
  <c r="M12" i="1"/>
  <c r="M11" i="1"/>
  <c r="M18" i="1"/>
  <c r="M8" i="1"/>
  <c r="M15" i="1"/>
  <c r="M16" i="1"/>
  <c r="M5" i="1"/>
  <c r="B37" i="1"/>
  <c r="B36" i="1"/>
  <c r="M20" i="1"/>
  <c r="B34" i="1"/>
  <c r="M7" i="1"/>
  <c r="E38" i="1"/>
  <c r="M27" i="1"/>
  <c r="M13" i="1"/>
  <c r="M2" i="1"/>
  <c r="M23" i="1"/>
  <c r="E35" i="1" l="1"/>
  <c r="E33" i="1"/>
  <c r="E34" i="1"/>
  <c r="E36" i="1"/>
  <c r="E37" i="1"/>
  <c r="P28" i="1"/>
  <c r="E32" i="1"/>
  <c r="P27" i="1"/>
  <c r="M28" i="1"/>
  <c r="E39" i="1" l="1"/>
  <c r="F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Hiles</author>
  </authors>
  <commentList>
    <comment ref="K27" authorId="0" shapeId="0" xr:uid="{F4CCE314-3567-4804-BD5B-879F218D868F}">
      <text>
        <r>
          <rPr>
            <b/>
            <sz val="9"/>
            <color indexed="81"/>
            <rFont val="Tahoma"/>
            <family val="2"/>
          </rPr>
          <t>David Hiles:</t>
        </r>
        <r>
          <rPr>
            <sz val="9"/>
            <color indexed="81"/>
            <rFont val="Tahoma"/>
            <family val="2"/>
          </rPr>
          <t xml:space="preserve">
Cash Check</t>
        </r>
      </text>
    </comment>
  </commentList>
</comments>
</file>

<file path=xl/sharedStrings.xml><?xml version="1.0" encoding="utf-8"?>
<sst xmlns="http://schemas.openxmlformats.org/spreadsheetml/2006/main" count="701" uniqueCount="162">
  <si>
    <t>POSITION</t>
  </si>
  <si>
    <t>DATE</t>
  </si>
  <si>
    <t>TSF VALUE</t>
  </si>
  <si>
    <t>LONG/SHORT</t>
  </si>
  <si>
    <t>MoM CHANGE</t>
  </si>
  <si>
    <t>INDUSTRY GROUP</t>
  </si>
  <si>
    <t>TICKER</t>
  </si>
  <si>
    <t>ENTRY COST</t>
  </si>
  <si>
    <t>QUANTITY</t>
  </si>
  <si>
    <t>OPEN PRICE</t>
  </si>
  <si>
    <t>LOW</t>
  </si>
  <si>
    <t>HIGH</t>
  </si>
  <si>
    <t>CURRENT</t>
  </si>
  <si>
    <t>$ CHANGE</t>
  </si>
  <si>
    <t>% CHANGE</t>
  </si>
  <si>
    <t>52 WK RANGE</t>
  </si>
  <si>
    <t>MKT CAP ($BN)</t>
  </si>
  <si>
    <t>P/E</t>
  </si>
  <si>
    <t>BETA</t>
  </si>
  <si>
    <t>TRENDLINE</t>
  </si>
  <si>
    <t>Vanguard Consumer Staples ETF</t>
  </si>
  <si>
    <t>PRICE</t>
  </si>
  <si>
    <t>OPEN</t>
  </si>
  <si>
    <t>ENTRY</t>
  </si>
  <si>
    <t>LAST QUOTE</t>
  </si>
  <si>
    <t>MKT VALUE</t>
  </si>
  <si>
    <t>$ GAIN/LOSS</t>
  </si>
  <si>
    <t>% GAIN/LOSS</t>
  </si>
  <si>
    <t>WEIGHT</t>
  </si>
  <si>
    <t>MONTHS HELD</t>
  </si>
  <si>
    <t>P/E MULTIPLE</t>
  </si>
  <si>
    <t>VDC</t>
  </si>
  <si>
    <t xml:space="preserve">S&amp;P 500 </t>
  </si>
  <si>
    <t>LONG</t>
  </si>
  <si>
    <t>C/R</t>
  </si>
  <si>
    <t>-</t>
  </si>
  <si>
    <t>Nike</t>
  </si>
  <si>
    <t>NKE</t>
  </si>
  <si>
    <t>Kraft Heinz Company</t>
  </si>
  <si>
    <t>KHC</t>
  </si>
  <si>
    <t>Vanguard Consumer Discretionary ETF</t>
  </si>
  <si>
    <t>VCR</t>
  </si>
  <si>
    <t>Vanguard Financials ETF</t>
  </si>
  <si>
    <t>VFH</t>
  </si>
  <si>
    <t>FIG</t>
  </si>
  <si>
    <t>SPDR S&amp;P Insurance ETF</t>
  </si>
  <si>
    <t>KIE</t>
  </si>
  <si>
    <t>Visa</t>
  </si>
  <si>
    <t>V</t>
  </si>
  <si>
    <t>Fifth Third Bancorp</t>
  </si>
  <si>
    <t>FITB</t>
  </si>
  <si>
    <t>Health Care Select Sector SPDR ETF</t>
  </si>
  <si>
    <t>HC</t>
  </si>
  <si>
    <t>XLV</t>
  </si>
  <si>
    <t>Gilead Sciences</t>
  </si>
  <si>
    <t>GILD</t>
  </si>
  <si>
    <t>COMPANY</t>
  </si>
  <si>
    <t>INDUSTRY</t>
  </si>
  <si>
    <t>UNIT PRICE</t>
  </si>
  <si>
    <t>McKesson</t>
  </si>
  <si>
    <t>MCK</t>
  </si>
  <si>
    <t>CLOSE PRICE</t>
  </si>
  <si>
    <t>POSITION VALUE</t>
  </si>
  <si>
    <t>OPEN DATE</t>
  </si>
  <si>
    <t>CLOSE DATE</t>
  </si>
  <si>
    <t>Zimmer Holdings</t>
  </si>
  <si>
    <t>ZMH</t>
  </si>
  <si>
    <t>UnitedHealth Group Inc</t>
  </si>
  <si>
    <t>UNH</t>
  </si>
  <si>
    <t>Vanguard Industrials ETF</t>
  </si>
  <si>
    <t>I</t>
  </si>
  <si>
    <t>VIS</t>
  </si>
  <si>
    <t>GlaxoSmithKline</t>
  </si>
  <si>
    <t>GSK</t>
  </si>
  <si>
    <t>CVS Health Corporation</t>
  </si>
  <si>
    <t>CVS</t>
  </si>
  <si>
    <t>Materials Select Sector SPDR ETF</t>
  </si>
  <si>
    <t>HCA Holdings</t>
  </si>
  <si>
    <t>HCA</t>
  </si>
  <si>
    <t>XLB</t>
  </si>
  <si>
    <t>Employers Holdings</t>
  </si>
  <si>
    <t>EIG</t>
  </si>
  <si>
    <t>First American Financial Corporation</t>
  </si>
  <si>
    <t>FAF</t>
  </si>
  <si>
    <t>Celgene</t>
  </si>
  <si>
    <t>CELG</t>
  </si>
  <si>
    <t>Blackrock</t>
  </si>
  <si>
    <t>BLK</t>
  </si>
  <si>
    <t>PU</t>
  </si>
  <si>
    <t>Halliburton</t>
  </si>
  <si>
    <t>HAL</t>
  </si>
  <si>
    <t>Phillips 66</t>
  </si>
  <si>
    <t>Marathon Petroleum</t>
  </si>
  <si>
    <t>MPC</t>
  </si>
  <si>
    <t>PSX</t>
  </si>
  <si>
    <t>Energy Select Sector SPDR ETF</t>
  </si>
  <si>
    <t>XLE</t>
  </si>
  <si>
    <t>P/U</t>
  </si>
  <si>
    <t>Utilities Select Sector SPDR ETF</t>
  </si>
  <si>
    <t>XLU</t>
  </si>
  <si>
    <t>Guggenheim S&amp;P Equal Weight Energy ETF</t>
  </si>
  <si>
    <t>Spectra Energy Partners LP</t>
  </si>
  <si>
    <t>SEP</t>
  </si>
  <si>
    <t>RYE</t>
  </si>
  <si>
    <t>CheckPoint Software Technologies</t>
  </si>
  <si>
    <t>TMT</t>
  </si>
  <si>
    <t>Duke Energy Corporation</t>
  </si>
  <si>
    <t>CHKP</t>
  </si>
  <si>
    <t>DUK</t>
  </si>
  <si>
    <t>Vanguard Telecommunication Services ETF</t>
  </si>
  <si>
    <t>CONSOL Energy Inc.</t>
  </si>
  <si>
    <t>VOX</t>
  </si>
  <si>
    <t>CNX</t>
  </si>
  <si>
    <t>Stryker</t>
  </si>
  <si>
    <t>SYK</t>
  </si>
  <si>
    <t>CONSOL Energy</t>
  </si>
  <si>
    <t>iShares Core S&amp;P 500 ETF</t>
  </si>
  <si>
    <t>S&amp;P</t>
  </si>
  <si>
    <t>IVV</t>
  </si>
  <si>
    <t>iShares US Technology ETF</t>
  </si>
  <si>
    <t>Apple</t>
  </si>
  <si>
    <t>AAPL</t>
  </si>
  <si>
    <t>IYW</t>
  </si>
  <si>
    <t>Oracle Corporation</t>
  </si>
  <si>
    <t>ORCL</t>
  </si>
  <si>
    <t>Corning</t>
  </si>
  <si>
    <t>GLW</t>
  </si>
  <si>
    <t>PowerShares Dynamic Semiconductors ETF</t>
  </si>
  <si>
    <t>PSI</t>
  </si>
  <si>
    <t>CR</t>
  </si>
  <si>
    <t>PowerShares Dynamic Media ETF</t>
  </si>
  <si>
    <t>PBS</t>
  </si>
  <si>
    <t>Intel Corporation</t>
  </si>
  <si>
    <t>INTC</t>
  </si>
  <si>
    <t>QUALCOMM Inc.</t>
  </si>
  <si>
    <t>QCOM</t>
  </si>
  <si>
    <t>AT&amp;T Inc.</t>
  </si>
  <si>
    <t>T</t>
  </si>
  <si>
    <t>Teva Pharmaceutical Industries</t>
  </si>
  <si>
    <t>TEVA</t>
  </si>
  <si>
    <t>TOTAL REALIZED $ GAIN/LOSS</t>
  </si>
  <si>
    <t>RETURN ON CLOSED POSITIONS</t>
  </si>
  <si>
    <t>CASH</t>
  </si>
  <si>
    <t xml:space="preserve"> </t>
  </si>
  <si>
    <t>AVG. BETA</t>
  </si>
  <si>
    <t>TOTAL FUND VALUE</t>
  </si>
  <si>
    <t>AVG. BETA ($)</t>
  </si>
  <si>
    <t>INDUSTRY AVERAGES</t>
  </si>
  <si>
    <t>RETURNS</t>
  </si>
  <si>
    <t>CONSUMER / RETAIL</t>
  </si>
  <si>
    <t>FINANCIALS</t>
  </si>
  <si>
    <t>HEALTHCARE</t>
  </si>
  <si>
    <t>INDUSTRIALS</t>
  </si>
  <si>
    <t>POWER / UTILITIES</t>
  </si>
  <si>
    <t>TECHNOLOGY / MEDIA / TELECOM</t>
  </si>
  <si>
    <t>x</t>
  </si>
  <si>
    <t>YoY Change</t>
  </si>
  <si>
    <t>TOTAL</t>
  </si>
  <si>
    <t>Correl</t>
  </si>
  <si>
    <t>SPY Total return\</t>
  </si>
  <si>
    <t>Difference\</t>
  </si>
  <si>
    <t>SPY +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</si>
</sst>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0.000%"/>
    <numFmt numFmtId="166" formatCode="&quot;$&quot;#,##0.000"/>
    <numFmt numFmtId="167" formatCode="0.0"/>
    <numFmt numFmtId="168" formatCode="\$#,##0.00&quot; &quot;;\(\$#,##0.00\)"/>
    <numFmt numFmtId="169" formatCode="#0.00%&quot; &quot;;\(#0.00%\)"/>
    <numFmt numFmtId="170" formatCode="0.0000"/>
    <numFmt numFmtId="171" formatCode="0.0%"/>
  </numFmts>
  <fonts count="18">
    <font>
      <sz val="10"/>
      <color rgb="FF000000"/>
      <name val="Arial"/>
    </font>
    <font>
      <sz val="10"/>
      <name val="Times New Roman"/>
      <family val="1"/>
    </font>
    <font>
      <sz val="10"/>
      <color rgb="FFFFFFFF"/>
      <name val="Times New Roman"/>
      <family val="1"/>
    </font>
    <font>
      <sz val="1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0"/>
      <color rgb="FF000000"/>
      <name val="Arial"/>
      <family val="2"/>
    </font>
    <font>
      <b/>
      <sz val="10"/>
      <name val="Times New Roman"/>
      <family val="1"/>
    </font>
    <font>
      <sz val="10"/>
      <name val="&quot;Times New Roman&quot;"/>
    </font>
    <font>
      <sz val="10"/>
      <color theme="0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theme="0"/>
        <bgColor rgb="FF43434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90000"/>
      </patternFill>
    </fill>
  </fills>
  <borders count="29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 style="thin">
        <color rgb="FFB45F06"/>
      </left>
      <right style="thin">
        <color rgb="FFB45F06"/>
      </right>
      <top/>
      <bottom style="thin">
        <color rgb="FFB45F06"/>
      </bottom>
      <diagonal/>
    </border>
    <border>
      <left style="thin">
        <color rgb="FFB45F06"/>
      </left>
      <right style="thin">
        <color rgb="FFB45F06"/>
      </right>
      <top style="thin">
        <color rgb="FFB45F06"/>
      </top>
      <bottom style="thin">
        <color rgb="FFB45F06"/>
      </bottom>
      <diagonal/>
    </border>
    <border>
      <left style="thin">
        <color rgb="FFB45F06"/>
      </left>
      <right style="thin">
        <color rgb="FFB45F06"/>
      </right>
      <top style="thin">
        <color rgb="FFB45F06"/>
      </top>
      <bottom/>
      <diagonal/>
    </border>
    <border>
      <left/>
      <right style="thin">
        <color rgb="FFB45F06"/>
      </right>
      <top style="thin">
        <color rgb="FFB45F06"/>
      </top>
      <bottom style="thin">
        <color rgb="FFB45F06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/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6AA84F"/>
      </right>
      <top style="thin">
        <color rgb="FF6AA84F"/>
      </top>
      <bottom/>
      <diagonal/>
    </border>
    <border>
      <left style="thin">
        <color rgb="FF1155CC"/>
      </left>
      <right style="thin">
        <color rgb="FF1155CC"/>
      </right>
      <top/>
      <bottom style="thin">
        <color rgb="FF1155CC"/>
      </bottom>
      <diagonal/>
    </border>
    <border>
      <left style="thin">
        <color rgb="FF1155CC"/>
      </left>
      <right style="thin">
        <color rgb="FF1155CC"/>
      </right>
      <top style="thin">
        <color rgb="FF1155CC"/>
      </top>
      <bottom style="thin">
        <color rgb="FF1155CC"/>
      </bottom>
      <diagonal/>
    </border>
    <border>
      <left style="thin">
        <color rgb="FF1155CC"/>
      </left>
      <right style="thin">
        <color rgb="FF1155CC"/>
      </right>
      <top style="thin">
        <color rgb="FF1155CC"/>
      </top>
      <bottom/>
      <diagonal/>
    </border>
    <border>
      <left style="thin">
        <color rgb="FF351C75"/>
      </left>
      <right style="thin">
        <color rgb="FF351C75"/>
      </right>
      <top style="thin">
        <color rgb="FF351C75"/>
      </top>
      <bottom style="thin">
        <color rgb="FF351C75"/>
      </bottom>
      <diagonal/>
    </border>
    <border>
      <left style="thin">
        <color rgb="FF351C75"/>
      </left>
      <right style="thin">
        <color rgb="FF351C75"/>
      </right>
      <top style="thin">
        <color rgb="FF351C75"/>
      </top>
      <bottom/>
      <diagonal/>
    </border>
    <border>
      <left style="thin">
        <color rgb="FFBF9000"/>
      </left>
      <right style="thin">
        <color rgb="FFBF9000"/>
      </right>
      <top style="thin">
        <color rgb="FFBF9000"/>
      </top>
      <bottom style="thin">
        <color rgb="FFBF9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F9000"/>
      </left>
      <right style="thin">
        <color rgb="FFBF9000"/>
      </right>
      <top style="thin">
        <color rgb="FFBF9000"/>
      </top>
      <bottom/>
      <diagonal/>
    </border>
    <border>
      <left style="thin">
        <color rgb="FFCC0000"/>
      </left>
      <right style="thin">
        <color rgb="FFCC0000"/>
      </right>
      <top/>
      <bottom style="thin">
        <color rgb="FFCC0000"/>
      </bottom>
      <diagonal/>
    </border>
    <border>
      <left style="thin">
        <color rgb="FFCC0000"/>
      </left>
      <right style="thin">
        <color rgb="FFCC0000"/>
      </right>
      <top style="thin">
        <color rgb="FFCC0000"/>
      </top>
      <bottom style="thin">
        <color rgb="FFCC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B7B7B7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00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/>
    <xf numFmtId="164" fontId="2" fillId="2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/>
    <xf numFmtId="164" fontId="2" fillId="2" borderId="5" xfId="0" applyNumberFormat="1" applyFont="1" applyFill="1" applyBorder="1"/>
    <xf numFmtId="0" fontId="2" fillId="2" borderId="6" xfId="0" applyFont="1" applyFill="1" applyBorder="1" applyAlignment="1"/>
    <xf numFmtId="165" fontId="2" fillId="2" borderId="5" xfId="0" applyNumberFormat="1" applyFont="1" applyFill="1" applyBorder="1"/>
    <xf numFmtId="164" fontId="2" fillId="2" borderId="6" xfId="0" applyNumberFormat="1" applyFont="1" applyFill="1" applyBorder="1"/>
    <xf numFmtId="0" fontId="2" fillId="2" borderId="5" xfId="0" applyFont="1" applyFill="1" applyBorder="1"/>
    <xf numFmtId="164" fontId="2" fillId="2" borderId="6" xfId="0" applyNumberFormat="1" applyFont="1" applyFill="1" applyBorder="1" applyAlignment="1">
      <alignment horizontal="right"/>
    </xf>
    <xf numFmtId="166" fontId="2" fillId="2" borderId="5" xfId="0" applyNumberFormat="1" applyFont="1" applyFill="1" applyBorder="1"/>
    <xf numFmtId="0" fontId="2" fillId="2" borderId="6" xfId="0" applyFont="1" applyFill="1" applyBorder="1" applyAlignment="1"/>
    <xf numFmtId="165" fontId="2" fillId="2" borderId="6" xfId="0" applyNumberFormat="1" applyFont="1" applyFill="1" applyBorder="1"/>
    <xf numFmtId="0" fontId="2" fillId="2" borderId="6" xfId="0" applyFont="1" applyFill="1" applyBorder="1"/>
    <xf numFmtId="166" fontId="2" fillId="2" borderId="6" xfId="0" applyNumberFormat="1" applyFont="1" applyFill="1" applyBorder="1"/>
    <xf numFmtId="0" fontId="2" fillId="2" borderId="7" xfId="0" applyFont="1" applyFill="1" applyBorder="1" applyAlignment="1"/>
    <xf numFmtId="164" fontId="2" fillId="2" borderId="7" xfId="0" applyNumberFormat="1" applyFont="1" applyFill="1" applyBorder="1" applyAlignment="1">
      <alignment horizontal="right"/>
    </xf>
    <xf numFmtId="0" fontId="2" fillId="2" borderId="7" xfId="0" applyFont="1" applyFill="1" applyBorder="1" applyAlignment="1"/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/>
    <xf numFmtId="164" fontId="2" fillId="2" borderId="7" xfId="0" applyNumberFormat="1" applyFont="1" applyFill="1" applyBorder="1" applyAlignment="1">
      <alignment horizontal="right"/>
    </xf>
    <xf numFmtId="164" fontId="2" fillId="2" borderId="7" xfId="0" applyNumberFormat="1" applyFont="1" applyFill="1" applyBorder="1"/>
    <xf numFmtId="165" fontId="2" fillId="2" borderId="7" xfId="0" applyNumberFormat="1" applyFont="1" applyFill="1" applyBorder="1" applyAlignment="1">
      <alignment horizontal="right"/>
    </xf>
    <xf numFmtId="166" fontId="2" fillId="2" borderId="7" xfId="0" applyNumberFormat="1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9" xfId="0" applyFont="1" applyFill="1" applyBorder="1" applyAlignment="1"/>
    <xf numFmtId="164" fontId="2" fillId="2" borderId="9" xfId="0" applyNumberFormat="1" applyFont="1" applyFill="1" applyBorder="1" applyAlignment="1">
      <alignment horizontal="right"/>
    </xf>
    <xf numFmtId="0" fontId="2" fillId="2" borderId="9" xfId="0" applyFont="1" applyFill="1" applyBorder="1" applyAlignment="1"/>
    <xf numFmtId="164" fontId="2" fillId="2" borderId="9" xfId="0" applyNumberFormat="1" applyFont="1" applyFill="1" applyBorder="1"/>
    <xf numFmtId="165" fontId="2" fillId="2" borderId="9" xfId="0" applyNumberFormat="1" applyFont="1" applyFill="1" applyBorder="1"/>
    <xf numFmtId="0" fontId="2" fillId="2" borderId="9" xfId="0" applyFont="1" applyFill="1" applyBorder="1"/>
    <xf numFmtId="166" fontId="2" fillId="2" borderId="9" xfId="0" applyNumberFormat="1" applyFont="1" applyFill="1" applyBorder="1"/>
    <xf numFmtId="165" fontId="2" fillId="2" borderId="9" xfId="0" applyNumberFormat="1" applyFont="1" applyFill="1" applyBorder="1" applyAlignment="1">
      <alignment horizontal="right"/>
    </xf>
    <xf numFmtId="0" fontId="2" fillId="2" borderId="10" xfId="0" applyFont="1" applyFill="1" applyBorder="1" applyAlignment="1"/>
    <xf numFmtId="0" fontId="2" fillId="2" borderId="10" xfId="0" applyFont="1" applyFill="1" applyBorder="1" applyAlignment="1"/>
    <xf numFmtId="166" fontId="2" fillId="2" borderId="9" xfId="0" applyNumberFormat="1" applyFont="1" applyFill="1" applyBorder="1" applyAlignment="1">
      <alignment horizontal="right"/>
    </xf>
    <xf numFmtId="164" fontId="2" fillId="2" borderId="10" xfId="0" applyNumberFormat="1" applyFont="1" applyFill="1" applyBorder="1" applyAlignment="1">
      <alignment horizontal="right"/>
    </xf>
    <xf numFmtId="0" fontId="2" fillId="2" borderId="9" xfId="0" applyFont="1" applyFill="1" applyBorder="1" applyAlignment="1">
      <alignment horizontal="right"/>
    </xf>
    <xf numFmtId="165" fontId="2" fillId="2" borderId="10" xfId="0" applyNumberFormat="1" applyFont="1" applyFill="1" applyBorder="1" applyAlignment="1">
      <alignment horizontal="right"/>
    </xf>
    <xf numFmtId="166" fontId="2" fillId="2" borderId="10" xfId="0" applyNumberFormat="1" applyFont="1" applyFill="1" applyBorder="1" applyAlignment="1">
      <alignment horizontal="right"/>
    </xf>
    <xf numFmtId="0" fontId="2" fillId="2" borderId="14" xfId="0" applyFont="1" applyFill="1" applyBorder="1" applyAlignment="1"/>
    <xf numFmtId="0" fontId="2" fillId="2" borderId="14" xfId="0" applyFont="1" applyFill="1" applyBorder="1" applyAlignment="1"/>
    <xf numFmtId="0" fontId="2" fillId="2" borderId="10" xfId="0" applyFont="1" applyFill="1" applyBorder="1" applyAlignment="1">
      <alignment horizontal="right"/>
    </xf>
    <xf numFmtId="164" fontId="2" fillId="2" borderId="14" xfId="0" applyNumberFormat="1" applyFont="1" applyFill="1" applyBorder="1" applyAlignment="1">
      <alignment horizontal="right"/>
    </xf>
    <xf numFmtId="165" fontId="2" fillId="2" borderId="14" xfId="0" applyNumberFormat="1" applyFont="1" applyFill="1" applyBorder="1" applyAlignment="1">
      <alignment horizontal="right"/>
    </xf>
    <xf numFmtId="166" fontId="2" fillId="2" borderId="14" xfId="0" applyNumberFormat="1" applyFont="1" applyFill="1" applyBorder="1" applyAlignment="1">
      <alignment horizontal="right"/>
    </xf>
    <xf numFmtId="0" fontId="2" fillId="2" borderId="14" xfId="0" applyFont="1" applyFill="1" applyBorder="1" applyAlignment="1">
      <alignment horizontal="right"/>
    </xf>
    <xf numFmtId="0" fontId="2" fillId="2" borderId="15" xfId="0" applyFont="1" applyFill="1" applyBorder="1" applyAlignment="1"/>
    <xf numFmtId="0" fontId="2" fillId="2" borderId="15" xfId="0" applyFont="1" applyFill="1" applyBorder="1" applyAlignment="1"/>
    <xf numFmtId="164" fontId="2" fillId="2" borderId="15" xfId="0" applyNumberFormat="1" applyFont="1" applyFill="1" applyBorder="1" applyAlignment="1">
      <alignment horizontal="right"/>
    </xf>
    <xf numFmtId="164" fontId="2" fillId="2" borderId="15" xfId="0" applyNumberFormat="1" applyFont="1" applyFill="1" applyBorder="1" applyAlignment="1">
      <alignment horizontal="right"/>
    </xf>
    <xf numFmtId="165" fontId="2" fillId="2" borderId="15" xfId="0" applyNumberFormat="1" applyFont="1" applyFill="1" applyBorder="1" applyAlignment="1">
      <alignment horizontal="right"/>
    </xf>
    <xf numFmtId="0" fontId="2" fillId="2" borderId="15" xfId="0" applyFont="1" applyFill="1" applyBorder="1" applyAlignment="1"/>
    <xf numFmtId="0" fontId="2" fillId="2" borderId="16" xfId="0" applyFont="1" applyFill="1" applyBorder="1" applyAlignment="1"/>
    <xf numFmtId="166" fontId="2" fillId="2" borderId="15" xfId="0" applyNumberFormat="1" applyFont="1" applyFill="1" applyBorder="1" applyAlignment="1">
      <alignment horizontal="right"/>
    </xf>
    <xf numFmtId="0" fontId="2" fillId="2" borderId="16" xfId="0" applyFont="1" applyFill="1" applyBorder="1" applyAlignment="1"/>
    <xf numFmtId="0" fontId="2" fillId="2" borderId="15" xfId="0" applyFont="1" applyFill="1" applyBorder="1" applyAlignment="1">
      <alignment horizontal="right"/>
    </xf>
    <xf numFmtId="0" fontId="2" fillId="2" borderId="16" xfId="0" applyFont="1" applyFill="1" applyBorder="1" applyAlignment="1"/>
    <xf numFmtId="164" fontId="2" fillId="2" borderId="16" xfId="0" applyNumberFormat="1" applyFont="1" applyFill="1" applyBorder="1" applyAlignment="1"/>
    <xf numFmtId="164" fontId="2" fillId="2" borderId="16" xfId="0" applyNumberFormat="1" applyFont="1" applyFill="1" applyBorder="1" applyAlignment="1">
      <alignment horizontal="right"/>
    </xf>
    <xf numFmtId="165" fontId="2" fillId="2" borderId="16" xfId="0" applyNumberFormat="1" applyFont="1" applyFill="1" applyBorder="1" applyAlignment="1">
      <alignment horizontal="right"/>
    </xf>
    <xf numFmtId="0" fontId="2" fillId="2" borderId="17" xfId="0" applyFont="1" applyFill="1" applyBorder="1" applyAlignment="1"/>
    <xf numFmtId="0" fontId="2" fillId="2" borderId="17" xfId="0" applyFont="1" applyFill="1" applyBorder="1" applyAlignment="1"/>
    <xf numFmtId="166" fontId="2" fillId="2" borderId="16" xfId="0" applyNumberFormat="1" applyFont="1" applyFill="1" applyBorder="1" applyAlignment="1">
      <alignment horizontal="right"/>
    </xf>
    <xf numFmtId="0" fontId="2" fillId="2" borderId="17" xfId="0" applyFont="1" applyFill="1" applyBorder="1" applyAlignment="1"/>
    <xf numFmtId="0" fontId="2" fillId="2" borderId="16" xfId="0" applyFont="1" applyFill="1" applyBorder="1" applyAlignment="1">
      <alignment horizontal="right"/>
    </xf>
    <xf numFmtId="164" fontId="2" fillId="2" borderId="17" xfId="0" applyNumberFormat="1" applyFont="1" applyFill="1" applyBorder="1" applyAlignment="1"/>
    <xf numFmtId="164" fontId="2" fillId="2" borderId="17" xfId="0" applyNumberFormat="1" applyFont="1" applyFill="1" applyBorder="1" applyAlignment="1">
      <alignment horizontal="right"/>
    </xf>
    <xf numFmtId="165" fontId="2" fillId="2" borderId="17" xfId="0" applyNumberFormat="1" applyFont="1" applyFill="1" applyBorder="1" applyAlignment="1">
      <alignment horizontal="right"/>
    </xf>
    <xf numFmtId="166" fontId="2" fillId="2" borderId="17" xfId="0" applyNumberFormat="1" applyFont="1" applyFill="1" applyBorder="1" applyAlignment="1">
      <alignment horizontal="right"/>
    </xf>
    <xf numFmtId="0" fontId="2" fillId="2" borderId="17" xfId="0" applyFont="1" applyFill="1" applyBorder="1" applyAlignment="1">
      <alignment horizontal="right"/>
    </xf>
    <xf numFmtId="0" fontId="2" fillId="2" borderId="18" xfId="0" applyFont="1" applyFill="1" applyBorder="1" applyAlignment="1"/>
    <xf numFmtId="0" fontId="2" fillId="2" borderId="18" xfId="0" applyFont="1" applyFill="1" applyBorder="1" applyAlignment="1"/>
    <xf numFmtId="164" fontId="2" fillId="2" borderId="18" xfId="0" applyNumberFormat="1" applyFont="1" applyFill="1" applyBorder="1" applyAlignment="1"/>
    <xf numFmtId="164" fontId="2" fillId="2" borderId="18" xfId="0" applyNumberFormat="1" applyFont="1" applyFill="1" applyBorder="1" applyAlignment="1">
      <alignment horizontal="right"/>
    </xf>
    <xf numFmtId="165" fontId="2" fillId="2" borderId="18" xfId="0" applyNumberFormat="1" applyFont="1" applyFill="1" applyBorder="1" applyAlignment="1">
      <alignment horizontal="right"/>
    </xf>
    <xf numFmtId="0" fontId="2" fillId="2" borderId="18" xfId="0" applyFont="1" applyFill="1" applyBorder="1"/>
    <xf numFmtId="166" fontId="2" fillId="2" borderId="18" xfId="0" applyNumberFormat="1" applyFont="1" applyFill="1" applyBorder="1" applyAlignment="1">
      <alignment horizontal="right"/>
    </xf>
    <xf numFmtId="0" fontId="2" fillId="2" borderId="18" xfId="0" applyFont="1" applyFill="1" applyBorder="1" applyAlignment="1">
      <alignment horizontal="right"/>
    </xf>
    <xf numFmtId="0" fontId="2" fillId="2" borderId="18" xfId="0" applyFont="1" applyFill="1" applyBorder="1" applyAlignment="1"/>
    <xf numFmtId="0" fontId="2" fillId="2" borderId="23" xfId="0" applyFont="1" applyFill="1" applyBorder="1" applyAlignment="1"/>
    <xf numFmtId="164" fontId="2" fillId="2" borderId="23" xfId="0" applyNumberFormat="1" applyFont="1" applyFill="1" applyBorder="1" applyAlignment="1">
      <alignment horizontal="right"/>
    </xf>
    <xf numFmtId="0" fontId="2" fillId="2" borderId="23" xfId="0" applyFont="1" applyFill="1" applyBorder="1" applyAlignment="1"/>
    <xf numFmtId="165" fontId="2" fillId="2" borderId="23" xfId="0" applyNumberFormat="1" applyFont="1" applyFill="1" applyBorder="1" applyAlignment="1">
      <alignment horizontal="right"/>
    </xf>
    <xf numFmtId="166" fontId="2" fillId="2" borderId="23" xfId="0" applyNumberFormat="1" applyFont="1" applyFill="1" applyBorder="1" applyAlignment="1">
      <alignment horizontal="right"/>
    </xf>
    <xf numFmtId="0" fontId="2" fillId="2" borderId="24" xfId="0" applyFont="1" applyFill="1" applyBorder="1" applyAlignment="1"/>
    <xf numFmtId="0" fontId="2" fillId="2" borderId="24" xfId="0" applyFont="1" applyFill="1" applyBorder="1" applyAlignment="1"/>
    <xf numFmtId="0" fontId="2" fillId="2" borderId="23" xfId="0" applyFont="1" applyFill="1" applyBorder="1" applyAlignment="1">
      <alignment horizontal="right"/>
    </xf>
    <xf numFmtId="164" fontId="2" fillId="2" borderId="24" xfId="0" applyNumberFormat="1" applyFont="1" applyFill="1" applyBorder="1" applyAlignment="1">
      <alignment horizontal="right"/>
    </xf>
    <xf numFmtId="164" fontId="2" fillId="2" borderId="24" xfId="0" applyNumberFormat="1" applyFont="1" applyFill="1" applyBorder="1" applyAlignment="1">
      <alignment horizontal="right"/>
    </xf>
    <xf numFmtId="165" fontId="2" fillId="2" borderId="24" xfId="0" applyNumberFormat="1" applyFont="1" applyFill="1" applyBorder="1" applyAlignment="1">
      <alignment horizontal="right"/>
    </xf>
    <xf numFmtId="166" fontId="2" fillId="2" borderId="24" xfId="0" applyNumberFormat="1" applyFont="1" applyFill="1" applyBorder="1" applyAlignment="1">
      <alignment horizontal="right"/>
    </xf>
    <xf numFmtId="0" fontId="2" fillId="2" borderId="24" xfId="0" applyFont="1" applyFill="1" applyBorder="1" applyAlignment="1">
      <alignment horizontal="right"/>
    </xf>
    <xf numFmtId="0" fontId="2" fillId="2" borderId="24" xfId="0" applyFont="1" applyFill="1" applyBorder="1" applyAlignment="1"/>
    <xf numFmtId="0" fontId="4" fillId="2" borderId="0" xfId="0" applyFont="1" applyFill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3" borderId="0" xfId="0" applyFont="1" applyFill="1"/>
    <xf numFmtId="0" fontId="7" fillId="4" borderId="0" xfId="0" applyFont="1" applyFill="1" applyAlignment="1"/>
    <xf numFmtId="0" fontId="6" fillId="3" borderId="6" xfId="0" applyFont="1" applyFill="1" applyBorder="1" applyAlignment="1"/>
    <xf numFmtId="164" fontId="6" fillId="3" borderId="6" xfId="0" applyNumberFormat="1" applyFont="1" applyFill="1" applyBorder="1"/>
    <xf numFmtId="14" fontId="6" fillId="3" borderId="6" xfId="0" applyNumberFormat="1" applyFont="1" applyFill="1" applyBorder="1" applyAlignment="1">
      <alignment horizontal="right"/>
    </xf>
    <xf numFmtId="164" fontId="6" fillId="3" borderId="6" xfId="0" applyNumberFormat="1" applyFont="1" applyFill="1" applyBorder="1" applyAlignment="1">
      <alignment horizontal="right"/>
    </xf>
    <xf numFmtId="10" fontId="6" fillId="3" borderId="6" xfId="0" applyNumberFormat="1" applyFont="1" applyFill="1" applyBorder="1"/>
    <xf numFmtId="0" fontId="8" fillId="3" borderId="6" xfId="0" applyFont="1" applyFill="1" applyBorder="1"/>
    <xf numFmtId="0" fontId="6" fillId="3" borderId="6" xfId="0" applyFont="1" applyFill="1" applyBorder="1"/>
    <xf numFmtId="0" fontId="6" fillId="3" borderId="7" xfId="0" applyFont="1" applyFill="1" applyBorder="1" applyAlignment="1"/>
    <xf numFmtId="14" fontId="6" fillId="3" borderId="7" xfId="0" applyNumberFormat="1" applyFont="1" applyFill="1" applyBorder="1" applyAlignment="1">
      <alignment horizontal="right"/>
    </xf>
    <xf numFmtId="164" fontId="6" fillId="3" borderId="7" xfId="0" applyNumberFormat="1" applyFont="1" applyFill="1" applyBorder="1" applyAlignment="1">
      <alignment horizontal="right"/>
    </xf>
    <xf numFmtId="164" fontId="6" fillId="3" borderId="8" xfId="0" applyNumberFormat="1" applyFont="1" applyFill="1" applyBorder="1" applyAlignment="1">
      <alignment horizontal="right"/>
    </xf>
    <xf numFmtId="164" fontId="6" fillId="5" borderId="8" xfId="0" applyNumberFormat="1" applyFont="1" applyFill="1" applyBorder="1" applyAlignment="1">
      <alignment horizontal="right"/>
    </xf>
    <xf numFmtId="10" fontId="6" fillId="5" borderId="8" xfId="0" applyNumberFormat="1" applyFont="1" applyFill="1" applyBorder="1" applyAlignment="1">
      <alignment horizontal="right"/>
    </xf>
    <xf numFmtId="10" fontId="6" fillId="3" borderId="8" xfId="0" applyNumberFormat="1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164" fontId="6" fillId="3" borderId="7" xfId="0" applyNumberFormat="1" applyFont="1" applyFill="1" applyBorder="1"/>
    <xf numFmtId="10" fontId="6" fillId="3" borderId="7" xfId="0" applyNumberFormat="1" applyFont="1" applyFill="1" applyBorder="1"/>
    <xf numFmtId="0" fontId="8" fillId="3" borderId="7" xfId="0" applyFont="1" applyFill="1" applyBorder="1"/>
    <xf numFmtId="0" fontId="6" fillId="3" borderId="7" xfId="0" applyFont="1" applyFill="1" applyBorder="1"/>
    <xf numFmtId="0" fontId="6" fillId="3" borderId="9" xfId="0" applyFont="1" applyFill="1" applyBorder="1" applyAlignment="1"/>
    <xf numFmtId="164" fontId="6" fillId="3" borderId="9" xfId="0" applyNumberFormat="1" applyFont="1" applyFill="1" applyBorder="1"/>
    <xf numFmtId="14" fontId="6" fillId="3" borderId="9" xfId="0" applyNumberFormat="1" applyFont="1" applyFill="1" applyBorder="1" applyAlignment="1">
      <alignment horizontal="right"/>
    </xf>
    <xf numFmtId="164" fontId="6" fillId="3" borderId="9" xfId="0" applyNumberFormat="1" applyFont="1" applyFill="1" applyBorder="1" applyAlignment="1">
      <alignment horizontal="right"/>
    </xf>
    <xf numFmtId="10" fontId="6" fillId="3" borderId="9" xfId="0" applyNumberFormat="1" applyFont="1" applyFill="1" applyBorder="1"/>
    <xf numFmtId="0" fontId="8" fillId="3" borderId="9" xfId="0" applyFont="1" applyFill="1" applyBorder="1"/>
    <xf numFmtId="0" fontId="6" fillId="3" borderId="9" xfId="0" applyFont="1" applyFill="1" applyBorder="1"/>
    <xf numFmtId="0" fontId="6" fillId="3" borderId="10" xfId="0" applyFont="1" applyFill="1" applyBorder="1" applyAlignment="1"/>
    <xf numFmtId="164" fontId="6" fillId="3" borderId="10" xfId="0" applyNumberFormat="1" applyFont="1" applyFill="1" applyBorder="1"/>
    <xf numFmtId="14" fontId="6" fillId="3" borderId="10" xfId="0" applyNumberFormat="1" applyFont="1" applyFill="1" applyBorder="1" applyAlignment="1">
      <alignment horizontal="right"/>
    </xf>
    <xf numFmtId="164" fontId="6" fillId="3" borderId="10" xfId="0" applyNumberFormat="1" applyFont="1" applyFill="1" applyBorder="1" applyAlignment="1">
      <alignment horizontal="right"/>
    </xf>
    <xf numFmtId="10" fontId="6" fillId="3" borderId="10" xfId="0" applyNumberFormat="1" applyFont="1" applyFill="1" applyBorder="1"/>
    <xf numFmtId="0" fontId="6" fillId="3" borderId="11" xfId="0" applyFont="1" applyFill="1" applyBorder="1" applyAlignment="1"/>
    <xf numFmtId="164" fontId="6" fillId="3" borderId="11" xfId="0" applyNumberFormat="1" applyFont="1" applyFill="1" applyBorder="1"/>
    <xf numFmtId="14" fontId="6" fillId="3" borderId="11" xfId="0" applyNumberFormat="1" applyFont="1" applyFill="1" applyBorder="1" applyAlignment="1">
      <alignment horizontal="right"/>
    </xf>
    <xf numFmtId="164" fontId="6" fillId="3" borderId="11" xfId="0" applyNumberFormat="1" applyFont="1" applyFill="1" applyBorder="1" applyAlignment="1">
      <alignment horizontal="right"/>
    </xf>
    <xf numFmtId="10" fontId="6" fillId="3" borderId="11" xfId="0" applyNumberFormat="1" applyFont="1" applyFill="1" applyBorder="1"/>
    <xf numFmtId="10" fontId="6" fillId="3" borderId="12" xfId="0" applyNumberFormat="1" applyFont="1" applyFill="1" applyBorder="1"/>
    <xf numFmtId="0" fontId="8" fillId="3" borderId="10" xfId="0" applyFont="1" applyFill="1" applyBorder="1"/>
    <xf numFmtId="0" fontId="6" fillId="3" borderId="10" xfId="0" applyFont="1" applyFill="1" applyBorder="1"/>
    <xf numFmtId="0" fontId="6" fillId="3" borderId="13" xfId="0" applyFont="1" applyFill="1" applyBorder="1" applyAlignment="1"/>
    <xf numFmtId="164" fontId="6" fillId="3" borderId="13" xfId="0" applyNumberFormat="1" applyFont="1" applyFill="1" applyBorder="1"/>
    <xf numFmtId="14" fontId="6" fillId="3" borderId="13" xfId="0" applyNumberFormat="1" applyFont="1" applyFill="1" applyBorder="1" applyAlignment="1">
      <alignment horizontal="right"/>
    </xf>
    <xf numFmtId="164" fontId="6" fillId="3" borderId="13" xfId="0" applyNumberFormat="1" applyFont="1" applyFill="1" applyBorder="1" applyAlignment="1">
      <alignment horizontal="right"/>
    </xf>
    <xf numFmtId="10" fontId="6" fillId="3" borderId="13" xfId="0" applyNumberFormat="1" applyFont="1" applyFill="1" applyBorder="1"/>
    <xf numFmtId="10" fontId="6" fillId="3" borderId="14" xfId="0" applyNumberFormat="1" applyFont="1" applyFill="1" applyBorder="1"/>
    <xf numFmtId="0" fontId="8" fillId="3" borderId="14" xfId="0" applyFont="1" applyFill="1" applyBorder="1"/>
    <xf numFmtId="0" fontId="6" fillId="3" borderId="14" xfId="0" applyFont="1" applyFill="1" applyBorder="1"/>
    <xf numFmtId="0" fontId="6" fillId="3" borderId="14" xfId="0" applyFont="1" applyFill="1" applyBorder="1" applyAlignment="1"/>
    <xf numFmtId="164" fontId="6" fillId="3" borderId="14" xfId="0" applyNumberFormat="1" applyFont="1" applyFill="1" applyBorder="1"/>
    <xf numFmtId="14" fontId="6" fillId="3" borderId="14" xfId="0" applyNumberFormat="1" applyFont="1" applyFill="1" applyBorder="1" applyAlignment="1">
      <alignment horizontal="right"/>
    </xf>
    <xf numFmtId="164" fontId="6" fillId="3" borderId="14" xfId="0" applyNumberFormat="1" applyFont="1" applyFill="1" applyBorder="1" applyAlignment="1">
      <alignment horizontal="right"/>
    </xf>
    <xf numFmtId="0" fontId="6" fillId="3" borderId="15" xfId="0" applyFont="1" applyFill="1" applyBorder="1" applyAlignment="1"/>
    <xf numFmtId="164" fontId="6" fillId="3" borderId="15" xfId="0" applyNumberFormat="1" applyFont="1" applyFill="1" applyBorder="1"/>
    <xf numFmtId="14" fontId="6" fillId="3" borderId="15" xfId="0" applyNumberFormat="1" applyFont="1" applyFill="1" applyBorder="1" applyAlignment="1">
      <alignment horizontal="right"/>
    </xf>
    <xf numFmtId="164" fontId="6" fillId="3" borderId="15" xfId="0" applyNumberFormat="1" applyFont="1" applyFill="1" applyBorder="1" applyAlignment="1">
      <alignment horizontal="right"/>
    </xf>
    <xf numFmtId="10" fontId="6" fillId="3" borderId="15" xfId="0" applyNumberFormat="1" applyFont="1" applyFill="1" applyBorder="1"/>
    <xf numFmtId="0" fontId="8" fillId="3" borderId="15" xfId="0" applyFont="1" applyFill="1" applyBorder="1"/>
    <xf numFmtId="0" fontId="6" fillId="3" borderId="15" xfId="0" applyFont="1" applyFill="1" applyBorder="1"/>
    <xf numFmtId="0" fontId="6" fillId="3" borderId="16" xfId="0" applyFont="1" applyFill="1" applyBorder="1" applyAlignment="1"/>
    <xf numFmtId="164" fontId="6" fillId="3" borderId="16" xfId="0" applyNumberFormat="1" applyFont="1" applyFill="1" applyBorder="1"/>
    <xf numFmtId="14" fontId="6" fillId="3" borderId="16" xfId="0" applyNumberFormat="1" applyFont="1" applyFill="1" applyBorder="1" applyAlignment="1"/>
    <xf numFmtId="164" fontId="6" fillId="3" borderId="16" xfId="0" applyNumberFormat="1" applyFont="1" applyFill="1" applyBorder="1" applyAlignment="1"/>
    <xf numFmtId="10" fontId="6" fillId="3" borderId="16" xfId="0" applyNumberFormat="1" applyFont="1" applyFill="1" applyBorder="1"/>
    <xf numFmtId="0" fontId="8" fillId="3" borderId="16" xfId="0" applyFont="1" applyFill="1" applyBorder="1"/>
    <xf numFmtId="0" fontId="6" fillId="3" borderId="16" xfId="0" applyFont="1" applyFill="1" applyBorder="1"/>
    <xf numFmtId="0" fontId="6" fillId="3" borderId="17" xfId="0" applyFont="1" applyFill="1" applyBorder="1" applyAlignment="1"/>
    <xf numFmtId="164" fontId="6" fillId="3" borderId="17" xfId="0" applyNumberFormat="1" applyFont="1" applyFill="1" applyBorder="1"/>
    <xf numFmtId="14" fontId="6" fillId="3" borderId="17" xfId="0" applyNumberFormat="1" applyFont="1" applyFill="1" applyBorder="1" applyAlignment="1"/>
    <xf numFmtId="164" fontId="6" fillId="3" borderId="17" xfId="0" applyNumberFormat="1" applyFont="1" applyFill="1" applyBorder="1" applyAlignment="1"/>
    <xf numFmtId="10" fontId="6" fillId="3" borderId="17" xfId="0" applyNumberFormat="1" applyFont="1" applyFill="1" applyBorder="1"/>
    <xf numFmtId="0" fontId="8" fillId="3" borderId="17" xfId="0" applyFont="1" applyFill="1" applyBorder="1"/>
    <xf numFmtId="0" fontId="6" fillId="3" borderId="17" xfId="0" applyFont="1" applyFill="1" applyBorder="1" applyAlignment="1">
      <alignment horizontal="right"/>
    </xf>
    <xf numFmtId="0" fontId="6" fillId="3" borderId="17" xfId="0" applyFont="1" applyFill="1" applyBorder="1"/>
    <xf numFmtId="0" fontId="6" fillId="3" borderId="18" xfId="0" applyFont="1" applyFill="1" applyBorder="1" applyAlignment="1"/>
    <xf numFmtId="164" fontId="6" fillId="3" borderId="18" xfId="0" applyNumberFormat="1" applyFont="1" applyFill="1" applyBorder="1"/>
    <xf numFmtId="14" fontId="6" fillId="3" borderId="18" xfId="0" applyNumberFormat="1" applyFont="1" applyFill="1" applyBorder="1" applyAlignment="1"/>
    <xf numFmtId="164" fontId="6" fillId="3" borderId="18" xfId="0" applyNumberFormat="1" applyFont="1" applyFill="1" applyBorder="1" applyAlignment="1"/>
    <xf numFmtId="10" fontId="6" fillId="3" borderId="18" xfId="0" applyNumberFormat="1" applyFont="1" applyFill="1" applyBorder="1"/>
    <xf numFmtId="0" fontId="8" fillId="3" borderId="18" xfId="0" applyFont="1" applyFill="1" applyBorder="1"/>
    <xf numFmtId="0" fontId="6" fillId="3" borderId="18" xfId="0" applyFont="1" applyFill="1" applyBorder="1"/>
    <xf numFmtId="0" fontId="6" fillId="3" borderId="22" xfId="0" applyFont="1" applyFill="1" applyBorder="1" applyAlignment="1"/>
    <xf numFmtId="164" fontId="6" fillId="3" borderId="22" xfId="0" applyNumberFormat="1" applyFont="1" applyFill="1" applyBorder="1"/>
    <xf numFmtId="14" fontId="6" fillId="3" borderId="22" xfId="0" applyNumberFormat="1" applyFont="1" applyFill="1" applyBorder="1" applyAlignment="1"/>
    <xf numFmtId="164" fontId="6" fillId="3" borderId="22" xfId="0" applyNumberFormat="1" applyFont="1" applyFill="1" applyBorder="1" applyAlignment="1"/>
    <xf numFmtId="10" fontId="6" fillId="3" borderId="22" xfId="0" applyNumberFormat="1" applyFont="1" applyFill="1" applyBorder="1"/>
    <xf numFmtId="0" fontId="8" fillId="3" borderId="22" xfId="0" applyFont="1" applyFill="1" applyBorder="1"/>
    <xf numFmtId="0" fontId="6" fillId="3" borderId="22" xfId="0" applyFont="1" applyFill="1" applyBorder="1" applyAlignment="1">
      <alignment horizontal="right"/>
    </xf>
    <xf numFmtId="0" fontId="6" fillId="3" borderId="22" xfId="0" applyFont="1" applyFill="1" applyBorder="1"/>
    <xf numFmtId="0" fontId="6" fillId="3" borderId="24" xfId="0" applyFont="1" applyFill="1" applyBorder="1" applyAlignment="1"/>
    <xf numFmtId="164" fontId="6" fillId="3" borderId="24" xfId="0" applyNumberFormat="1" applyFont="1" applyFill="1" applyBorder="1"/>
    <xf numFmtId="14" fontId="6" fillId="3" borderId="24" xfId="0" applyNumberFormat="1" applyFont="1" applyFill="1" applyBorder="1" applyAlignment="1">
      <alignment horizontal="right"/>
    </xf>
    <xf numFmtId="164" fontId="6" fillId="3" borderId="24" xfId="0" applyNumberFormat="1" applyFont="1" applyFill="1" applyBorder="1" applyAlignment="1">
      <alignment horizontal="right"/>
    </xf>
    <xf numFmtId="10" fontId="6" fillId="3" borderId="24" xfId="0" applyNumberFormat="1" applyFont="1" applyFill="1" applyBorder="1"/>
    <xf numFmtId="0" fontId="8" fillId="3" borderId="24" xfId="0" applyFont="1" applyFill="1" applyBorder="1"/>
    <xf numFmtId="0" fontId="6" fillId="3" borderId="24" xfId="0" applyFont="1" applyFill="1" applyBorder="1"/>
    <xf numFmtId="0" fontId="6" fillId="3" borderId="23" xfId="0" applyFont="1" applyFill="1" applyBorder="1" applyAlignment="1"/>
    <xf numFmtId="164" fontId="6" fillId="3" borderId="23" xfId="0" applyNumberFormat="1" applyFont="1" applyFill="1" applyBorder="1"/>
    <xf numFmtId="14" fontId="6" fillId="3" borderId="23" xfId="0" applyNumberFormat="1" applyFont="1" applyFill="1" applyBorder="1" applyAlignment="1">
      <alignment horizontal="right"/>
    </xf>
    <xf numFmtId="164" fontId="6" fillId="3" borderId="23" xfId="0" applyNumberFormat="1" applyFont="1" applyFill="1" applyBorder="1" applyAlignment="1">
      <alignment horizontal="right"/>
    </xf>
    <xf numFmtId="10" fontId="6" fillId="3" borderId="23" xfId="0" applyNumberFormat="1" applyFont="1" applyFill="1" applyBorder="1"/>
    <xf numFmtId="0" fontId="8" fillId="3" borderId="23" xfId="0" applyFont="1" applyFill="1" applyBorder="1"/>
    <xf numFmtId="0" fontId="6" fillId="3" borderId="23" xfId="0" applyFont="1" applyFill="1" applyBorder="1"/>
    <xf numFmtId="0" fontId="6" fillId="3" borderId="0" xfId="0" applyFont="1" applyFill="1"/>
    <xf numFmtId="0" fontId="6" fillId="3" borderId="0" xfId="0" applyFont="1" applyFill="1" applyAlignment="1"/>
    <xf numFmtId="164" fontId="6" fillId="3" borderId="0" xfId="0" applyNumberFormat="1" applyFont="1" applyFill="1" applyAlignment="1"/>
    <xf numFmtId="10" fontId="6" fillId="3" borderId="0" xfId="0" applyNumberFormat="1" applyFont="1" applyFill="1"/>
    <xf numFmtId="164" fontId="6" fillId="3" borderId="27" xfId="0" applyNumberFormat="1" applyFont="1" applyFill="1" applyBorder="1"/>
    <xf numFmtId="0" fontId="7" fillId="3" borderId="0" xfId="0" applyFont="1" applyFill="1" applyAlignment="1"/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/>
    <xf numFmtId="0" fontId="6" fillId="3" borderId="1" xfId="0" applyFont="1" applyFill="1" applyBorder="1" applyAlignment="1"/>
    <xf numFmtId="10" fontId="6" fillId="3" borderId="1" xfId="0" applyNumberFormat="1" applyFont="1" applyFill="1" applyBorder="1"/>
    <xf numFmtId="170" fontId="6" fillId="3" borderId="1" xfId="0" applyNumberFormat="1" applyFont="1" applyFill="1" applyBorder="1" applyAlignment="1">
      <alignment horizontal="right"/>
    </xf>
    <xf numFmtId="170" fontId="6" fillId="3" borderId="1" xfId="0" applyNumberFormat="1" applyFont="1" applyFill="1" applyBorder="1"/>
    <xf numFmtId="10" fontId="7" fillId="3" borderId="1" xfId="0" applyNumberFormat="1" applyFont="1" applyFill="1" applyBorder="1"/>
    <xf numFmtId="4" fontId="6" fillId="3" borderId="1" xfId="0" applyNumberFormat="1" applyFont="1" applyFill="1" applyBorder="1"/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10" fontId="7" fillId="3" borderId="28" xfId="0" applyNumberFormat="1" applyFont="1" applyFill="1" applyBorder="1"/>
    <xf numFmtId="10" fontId="7" fillId="3" borderId="0" xfId="0" applyNumberFormat="1" applyFont="1" applyFill="1"/>
    <xf numFmtId="0" fontId="7" fillId="4" borderId="0" xfId="0" applyFont="1" applyFill="1"/>
    <xf numFmtId="10" fontId="0" fillId="0" borderId="0" xfId="0" applyNumberFormat="1" applyFont="1" applyAlignment="1"/>
    <xf numFmtId="0" fontId="9" fillId="0" borderId="0" xfId="0" applyFont="1" applyAlignment="1"/>
    <xf numFmtId="0" fontId="10" fillId="3" borderId="0" xfId="0" applyFont="1" applyFill="1" applyBorder="1" applyAlignment="1"/>
    <xf numFmtId="164" fontId="10" fillId="3" borderId="0" xfId="0" applyNumberFormat="1" applyFont="1" applyFill="1" applyBorder="1" applyAlignment="1"/>
    <xf numFmtId="0" fontId="10" fillId="3" borderId="0" xfId="0" applyFont="1" applyFill="1" applyBorder="1" applyAlignment="1">
      <alignment horizontal="right"/>
    </xf>
    <xf numFmtId="0" fontId="6" fillId="3" borderId="0" xfId="0" applyFont="1" applyFill="1" applyBorder="1" applyAlignment="1"/>
    <xf numFmtId="164" fontId="10" fillId="3" borderId="0" xfId="0" applyNumberFormat="1" applyFont="1" applyFill="1" applyBorder="1" applyAlignment="1">
      <alignment horizontal="right"/>
    </xf>
    <xf numFmtId="0" fontId="7" fillId="3" borderId="0" xfId="0" applyFont="1" applyFill="1" applyBorder="1"/>
    <xf numFmtId="0" fontId="7" fillId="4" borderId="0" xfId="0" applyFont="1" applyFill="1" applyBorder="1" applyAlignment="1"/>
    <xf numFmtId="14" fontId="6" fillId="3" borderId="0" xfId="0" applyNumberFormat="1" applyFont="1" applyFill="1" applyBorder="1" applyAlignment="1">
      <alignment horizontal="right"/>
    </xf>
    <xf numFmtId="164" fontId="6" fillId="3" borderId="0" xfId="0" applyNumberFormat="1" applyFont="1" applyFill="1" applyBorder="1" applyAlignment="1">
      <alignment horizontal="right"/>
    </xf>
    <xf numFmtId="0" fontId="6" fillId="3" borderId="0" xfId="0" applyFont="1" applyFill="1" applyBorder="1" applyAlignment="1">
      <alignment horizontal="right"/>
    </xf>
    <xf numFmtId="4" fontId="6" fillId="3" borderId="0" xfId="0" applyNumberFormat="1" applyFont="1" applyFill="1" applyBorder="1" applyAlignment="1">
      <alignment horizontal="right"/>
    </xf>
    <xf numFmtId="10" fontId="6" fillId="3" borderId="0" xfId="0" applyNumberFormat="1" applyFont="1" applyFill="1" applyBorder="1" applyAlignment="1">
      <alignment horizontal="right"/>
    </xf>
    <xf numFmtId="164" fontId="8" fillId="3" borderId="0" xfId="0" applyNumberFormat="1" applyFont="1" applyFill="1" applyBorder="1" applyAlignment="1">
      <alignment horizontal="right"/>
    </xf>
    <xf numFmtId="14" fontId="6" fillId="3" borderId="0" xfId="0" applyNumberFormat="1" applyFont="1" applyFill="1" applyBorder="1" applyAlignment="1"/>
    <xf numFmtId="164" fontId="6" fillId="3" borderId="0" xfId="0" applyNumberFormat="1" applyFont="1" applyFill="1" applyBorder="1" applyAlignment="1"/>
    <xf numFmtId="0" fontId="6" fillId="3" borderId="0" xfId="0" applyFont="1" applyFill="1" applyBorder="1"/>
    <xf numFmtId="171" fontId="7" fillId="3" borderId="0" xfId="2" applyNumberFormat="1" applyFont="1" applyFill="1" applyBorder="1"/>
    <xf numFmtId="10" fontId="7" fillId="3" borderId="0" xfId="2" applyNumberFormat="1" applyFont="1" applyFill="1" applyBorder="1"/>
    <xf numFmtId="171" fontId="7" fillId="3" borderId="0" xfId="0" applyNumberFormat="1" applyFont="1" applyFill="1" applyBorder="1"/>
    <xf numFmtId="10" fontId="7" fillId="3" borderId="0" xfId="0" applyNumberFormat="1" applyFont="1" applyFill="1" applyBorder="1"/>
    <xf numFmtId="43" fontId="6" fillId="3" borderId="0" xfId="1" applyFont="1" applyFill="1" applyBorder="1" applyAlignment="1">
      <alignment horizontal="right"/>
    </xf>
    <xf numFmtId="0" fontId="10" fillId="3" borderId="1" xfId="0" applyFont="1" applyFill="1" applyBorder="1" applyAlignment="1">
      <alignment horizontal="center"/>
    </xf>
    <xf numFmtId="167" fontId="10" fillId="3" borderId="1" xfId="0" applyNumberFormat="1" applyFont="1" applyFill="1" applyBorder="1" applyAlignment="1">
      <alignment horizontal="center"/>
    </xf>
    <xf numFmtId="164" fontId="10" fillId="3" borderId="1" xfId="0" applyNumberFormat="1" applyFont="1" applyFill="1" applyBorder="1" applyAlignment="1">
      <alignment horizontal="center"/>
    </xf>
    <xf numFmtId="168" fontId="10" fillId="3" borderId="1" xfId="0" applyNumberFormat="1" applyFont="1" applyFill="1" applyBorder="1" applyAlignment="1">
      <alignment horizontal="center"/>
    </xf>
    <xf numFmtId="169" fontId="10" fillId="3" borderId="1" xfId="0" applyNumberFormat="1" applyFont="1" applyFill="1" applyBorder="1" applyAlignment="1">
      <alignment horizontal="center"/>
    </xf>
    <xf numFmtId="167" fontId="6" fillId="3" borderId="1" xfId="0" applyNumberFormat="1" applyFont="1" applyFill="1" applyBorder="1" applyAlignment="1">
      <alignment horizontal="right"/>
    </xf>
    <xf numFmtId="164" fontId="6" fillId="3" borderId="1" xfId="0" applyNumberFormat="1" applyFont="1" applyFill="1" applyBorder="1" applyAlignment="1">
      <alignment horizontal="right"/>
    </xf>
    <xf numFmtId="168" fontId="6" fillId="3" borderId="1" xfId="0" applyNumberFormat="1" applyFont="1" applyFill="1" applyBorder="1" applyAlignment="1">
      <alignment horizontal="right"/>
    </xf>
    <xf numFmtId="14" fontId="6" fillId="3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3" borderId="2" xfId="0" applyFont="1" applyFill="1" applyBorder="1" applyAlignment="1"/>
    <xf numFmtId="0" fontId="6" fillId="3" borderId="3" xfId="0" applyFont="1" applyFill="1" applyBorder="1" applyAlignment="1"/>
    <xf numFmtId="0" fontId="11" fillId="3" borderId="19" xfId="0" applyFont="1" applyFill="1" applyBorder="1" applyAlignment="1">
      <alignment horizontal="left"/>
    </xf>
    <xf numFmtId="0" fontId="6" fillId="3" borderId="19" xfId="0" applyFont="1" applyFill="1" applyBorder="1" applyAlignment="1"/>
    <xf numFmtId="0" fontId="6" fillId="3" borderId="20" xfId="0" applyFont="1" applyFill="1" applyBorder="1" applyAlignment="1"/>
    <xf numFmtId="0" fontId="6" fillId="3" borderId="21" xfId="0" applyFont="1" applyFill="1" applyBorder="1" applyAlignment="1"/>
    <xf numFmtId="0" fontId="11" fillId="3" borderId="0" xfId="0" applyFont="1" applyFill="1" applyAlignment="1">
      <alignment horizontal="left"/>
    </xf>
    <xf numFmtId="167" fontId="6" fillId="3" borderId="2" xfId="0" applyNumberFormat="1" applyFont="1" applyFill="1" applyBorder="1" applyAlignment="1">
      <alignment horizontal="right"/>
    </xf>
    <xf numFmtId="164" fontId="6" fillId="3" borderId="2" xfId="0" applyNumberFormat="1" applyFont="1" applyFill="1" applyBorder="1" applyAlignment="1">
      <alignment horizontal="right"/>
    </xf>
    <xf numFmtId="168" fontId="6" fillId="3" borderId="2" xfId="0" applyNumberFormat="1" applyFont="1" applyFill="1" applyBorder="1" applyAlignment="1">
      <alignment horizontal="right"/>
    </xf>
    <xf numFmtId="14" fontId="6" fillId="3" borderId="2" xfId="0" applyNumberFormat="1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167" fontId="6" fillId="3" borderId="0" xfId="0" applyNumberFormat="1" applyFont="1" applyFill="1" applyAlignment="1"/>
    <xf numFmtId="168" fontId="6" fillId="3" borderId="0" xfId="0" applyNumberFormat="1" applyFont="1" applyFill="1" applyAlignment="1"/>
    <xf numFmtId="169" fontId="6" fillId="3" borderId="0" xfId="0" applyNumberFormat="1" applyFont="1" applyFill="1" applyAlignment="1"/>
    <xf numFmtId="167" fontId="10" fillId="3" borderId="25" xfId="0" applyNumberFormat="1" applyFont="1" applyFill="1" applyBorder="1" applyAlignment="1">
      <alignment horizontal="right"/>
    </xf>
    <xf numFmtId="167" fontId="10" fillId="3" borderId="26" xfId="0" applyNumberFormat="1" applyFont="1" applyFill="1" applyBorder="1" applyAlignment="1">
      <alignment horizontal="right"/>
    </xf>
    <xf numFmtId="167" fontId="10" fillId="3" borderId="20" xfId="0" applyNumberFormat="1" applyFont="1" applyFill="1" applyBorder="1" applyAlignment="1">
      <alignment horizontal="right"/>
    </xf>
    <xf numFmtId="167" fontId="10" fillId="3" borderId="1" xfId="0" applyNumberFormat="1" applyFont="1" applyFill="1" applyBorder="1" applyAlignment="1">
      <alignment horizontal="right"/>
    </xf>
    <xf numFmtId="168" fontId="6" fillId="3" borderId="1" xfId="0" applyNumberFormat="1" applyFont="1" applyFill="1" applyBorder="1" applyAlignment="1"/>
    <xf numFmtId="167" fontId="6" fillId="3" borderId="1" xfId="0" applyNumberFormat="1" applyFont="1" applyFill="1" applyBorder="1" applyAlignment="1"/>
    <xf numFmtId="164" fontId="6" fillId="3" borderId="1" xfId="0" applyNumberFormat="1" applyFont="1" applyFill="1" applyBorder="1" applyAlignment="1"/>
    <xf numFmtId="164" fontId="10" fillId="3" borderId="1" xfId="0" applyNumberFormat="1" applyFont="1" applyFill="1" applyBorder="1" applyAlignment="1">
      <alignment horizontal="right"/>
    </xf>
    <xf numFmtId="10" fontId="6" fillId="3" borderId="1" xfId="0" applyNumberFormat="1" applyFont="1" applyFill="1" applyBorder="1" applyAlignment="1">
      <alignment horizontal="right"/>
    </xf>
    <xf numFmtId="168" fontId="12" fillId="3" borderId="1" xfId="0" applyNumberFormat="1" applyFont="1" applyFill="1" applyBorder="1" applyAlignment="1">
      <alignment horizontal="right"/>
    </xf>
    <xf numFmtId="169" fontId="12" fillId="3" borderId="1" xfId="0" applyNumberFormat="1" applyFont="1" applyFill="1" applyBorder="1" applyAlignment="1">
      <alignment horizontal="right"/>
    </xf>
    <xf numFmtId="168" fontId="12" fillId="3" borderId="2" xfId="0" applyNumberFormat="1" applyFont="1" applyFill="1" applyBorder="1" applyAlignment="1">
      <alignment horizontal="right"/>
    </xf>
    <xf numFmtId="169" fontId="12" fillId="3" borderId="2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14" fontId="13" fillId="0" borderId="0" xfId="0" applyNumberFormat="1" applyFont="1" applyAlignment="1"/>
    <xf numFmtId="8" fontId="13" fillId="0" borderId="0" xfId="0" applyNumberFormat="1" applyFont="1" applyAlignment="1"/>
    <xf numFmtId="10" fontId="13" fillId="0" borderId="0" xfId="0" applyNumberFormat="1" applyFont="1" applyAlignment="1"/>
    <xf numFmtId="8" fontId="15" fillId="0" borderId="0" xfId="0" applyNumberFormat="1" applyFont="1" applyAlignment="1"/>
    <xf numFmtId="9" fontId="13" fillId="0" borderId="0" xfId="2" applyFont="1" applyAlignment="1"/>
    <xf numFmtId="10" fontId="9" fillId="0" borderId="0" xfId="0" applyNumberFormat="1" applyFont="1" applyAlignment="1"/>
    <xf numFmtId="10" fontId="5" fillId="0" borderId="0" xfId="0" applyNumberFormat="1" applyFont="1" applyAlignment="1"/>
  </cellXfs>
  <cellStyles count="3">
    <cellStyle name="Comma" xfId="1" builtinId="3"/>
    <cellStyle name="Normal" xfId="0" builtinId="0"/>
    <cellStyle name="Percent" xfId="2" builtinId="5"/>
  </cellStyles>
  <dxfs count="9">
    <dxf>
      <fill>
        <patternFill patternType="solid">
          <fgColor rgb="FFF1C232"/>
          <bgColor rgb="FFF1C232"/>
        </patternFill>
      </fill>
    </dxf>
    <dxf>
      <fill>
        <patternFill patternType="solid">
          <fgColor rgb="FF990000"/>
          <bgColor rgb="FF99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990000"/>
          <bgColor rgb="FF99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990000"/>
          <bgColor rgb="FF99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Divergence Between</a:t>
            </a:r>
            <a:r>
              <a:rPr lang="en-US" baseline="0"/>
              <a:t> S&amp;P and 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Difference</c:v>
          </c:tx>
          <c:cat>
            <c:numRef>
              <c:f>BENCHMARKS!$A$2:$A$28</c:f>
              <c:numCache>
                <c:formatCode>m/d/yyyy</c:formatCode>
                <c:ptCount val="27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43032</c:v>
                </c:pt>
              </c:numCache>
            </c:numRef>
          </c:cat>
          <c:val>
            <c:numRef>
              <c:f>BENCHMARKS!$J$2:$J$28</c:f>
              <c:numCache>
                <c:formatCode>0.00%</c:formatCode>
                <c:ptCount val="27"/>
                <c:pt idx="0">
                  <c:v>0</c:v>
                </c:pt>
                <c:pt idx="1">
                  <c:v>1.5049391478887841E-2</c:v>
                </c:pt>
                <c:pt idx="2">
                  <c:v>1.5514063510742693E-2</c:v>
                </c:pt>
                <c:pt idx="3">
                  <c:v>8.6888158816713634E-3</c:v>
                </c:pt>
                <c:pt idx="4">
                  <c:v>4.2148416625897855E-3</c:v>
                </c:pt>
                <c:pt idx="5">
                  <c:v>1.3739974968902002E-2</c:v>
                </c:pt>
                <c:pt idx="6">
                  <c:v>1.0183780203135928E-2</c:v>
                </c:pt>
                <c:pt idx="7">
                  <c:v>-8.0564701058734034E-3</c:v>
                </c:pt>
                <c:pt idx="8">
                  <c:v>-2.5989795052577369E-2</c:v>
                </c:pt>
                <c:pt idx="9">
                  <c:v>-3.8809313428436187E-2</c:v>
                </c:pt>
                <c:pt idx="10">
                  <c:v>-3.1054937857419196E-2</c:v>
                </c:pt>
                <c:pt idx="11">
                  <c:v>-5.4414056946675338E-2</c:v>
                </c:pt>
                <c:pt idx="12">
                  <c:v>-5.7771838104359041E-2</c:v>
                </c:pt>
                <c:pt idx="13">
                  <c:v>-7.1454896358169595E-2</c:v>
                </c:pt>
                <c:pt idx="14">
                  <c:v>-6.3946613195430491E-2</c:v>
                </c:pt>
                <c:pt idx="15">
                  <c:v>-8.9820276138978805E-2</c:v>
                </c:pt>
                <c:pt idx="16">
                  <c:v>-9.2725681641380397E-2</c:v>
                </c:pt>
                <c:pt idx="17">
                  <c:v>-0.10257739200382399</c:v>
                </c:pt>
                <c:pt idx="18">
                  <c:v>-0.12059256791894324</c:v>
                </c:pt>
                <c:pt idx="19">
                  <c:v>-0.13144210824805302</c:v>
                </c:pt>
                <c:pt idx="20">
                  <c:v>-0.1375625748720628</c:v>
                </c:pt>
                <c:pt idx="21">
                  <c:v>-0.14971906377250899</c:v>
                </c:pt>
                <c:pt idx="22">
                  <c:v>-0.14912175872449618</c:v>
                </c:pt>
                <c:pt idx="23">
                  <c:v>-0.15373801044589563</c:v>
                </c:pt>
                <c:pt idx="24">
                  <c:v>-0.16213980077276857</c:v>
                </c:pt>
                <c:pt idx="25">
                  <c:v>-0.17428760651919428</c:v>
                </c:pt>
                <c:pt idx="26">
                  <c:v>-0.18831070144332673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2-4B04-85D9-CE002F60CB91}"/>
            </c:ext>
          </c:extLst>
        </c:ser>
        <c:ser>
          <c:idx val="0"/>
          <c:order val="0"/>
          <c:tx>
            <c:v>TSF Portfolio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C2-4B04-85D9-CE002F60CB9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BENCHMARKS!$A$2:$A$28</c:f>
              <c:numCache>
                <c:formatCode>m/d/yyyy</c:formatCode>
                <c:ptCount val="27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43032</c:v>
                </c:pt>
              </c:numCache>
            </c:numRef>
          </c:cat>
          <c:val>
            <c:numRef>
              <c:f>BENCHMARKS!$H$2:$H$28</c:f>
              <c:numCache>
                <c:formatCode>0.00%</c:formatCode>
                <c:ptCount val="27"/>
                <c:pt idx="0">
                  <c:v>0</c:v>
                </c:pt>
                <c:pt idx="1">
                  <c:v>2.0258786154541575E-2</c:v>
                </c:pt>
                <c:pt idx="2">
                  <c:v>0.10199419518250386</c:v>
                </c:pt>
                <c:pt idx="3">
                  <c:v>0.10732768517654834</c:v>
                </c:pt>
                <c:pt idx="4">
                  <c:v>7.2187775800583998E-2</c:v>
                </c:pt>
                <c:pt idx="5">
                  <c:v>2.7528934396234384E-2</c:v>
                </c:pt>
                <c:pt idx="6">
                  <c:v>1.9787458652335221E-2</c:v>
                </c:pt>
                <c:pt idx="7">
                  <c:v>6.8172074450910003E-2</c:v>
                </c:pt>
                <c:pt idx="8">
                  <c:v>6.468084266720231E-2</c:v>
                </c:pt>
                <c:pt idx="9">
                  <c:v>5.6866941241470181E-2</c:v>
                </c:pt>
                <c:pt idx="10">
                  <c:v>6.5614080090695914E-2</c:v>
                </c:pt>
                <c:pt idx="11">
                  <c:v>8.1307133324244552E-2</c:v>
                </c:pt>
                <c:pt idx="12">
                  <c:v>7.6564708646953639E-2</c:v>
                </c:pt>
                <c:pt idx="13">
                  <c:v>6.1481331663880256E-2</c:v>
                </c:pt>
                <c:pt idx="14">
                  <c:v>4.6981620469694896E-2</c:v>
                </c:pt>
                <c:pt idx="15">
                  <c:v>5.9783924817209178E-2</c:v>
                </c:pt>
                <c:pt idx="16">
                  <c:v>7.7078639491414691E-2</c:v>
                </c:pt>
                <c:pt idx="17">
                  <c:v>8.8148108949751336E-2</c:v>
                </c:pt>
                <c:pt idx="18">
                  <c:v>0.1144258504524025</c:v>
                </c:pt>
                <c:pt idx="19">
                  <c:v>0.10309560369384418</c:v>
                </c:pt>
                <c:pt idx="20">
                  <c:v>0.10819858718347963</c:v>
                </c:pt>
                <c:pt idx="21">
                  <c:v>0.11046329116648845</c:v>
                </c:pt>
                <c:pt idx="22">
                  <c:v>0.11712690235134571</c:v>
                </c:pt>
                <c:pt idx="23">
                  <c:v>0.13701100332216365</c:v>
                </c:pt>
                <c:pt idx="24">
                  <c:v>0.12931459742980755</c:v>
                </c:pt>
                <c:pt idx="25">
                  <c:v>0.14209560010619438</c:v>
                </c:pt>
                <c:pt idx="26">
                  <c:v>0.1540776780012485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C2-4B04-85D9-CE002F60CB91}"/>
            </c:ext>
          </c:extLst>
        </c:ser>
        <c:ser>
          <c:idx val="1"/>
          <c:order val="1"/>
          <c:tx>
            <c:v>S&amp;P 500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C2-4B04-85D9-CE002F60CB9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BENCHMARKS!$A$2:$A$28</c:f>
              <c:numCache>
                <c:formatCode>m/d/yyyy</c:formatCode>
                <c:ptCount val="27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43032</c:v>
                </c:pt>
              </c:numCache>
            </c:numRef>
          </c:cat>
          <c:val>
            <c:numRef>
              <c:f>BENCHMARKS!$I$2:$I$28</c:f>
              <c:numCache>
                <c:formatCode>0.00%</c:formatCode>
                <c:ptCount val="27"/>
                <c:pt idx="0">
                  <c:v>0</c:v>
                </c:pt>
                <c:pt idx="1">
                  <c:v>5.2093946756537335E-3</c:v>
                </c:pt>
                <c:pt idx="2">
                  <c:v>8.6480131671761162E-2</c:v>
                </c:pt>
                <c:pt idx="3">
                  <c:v>9.8638869294876974E-2</c:v>
                </c:pt>
                <c:pt idx="4">
                  <c:v>6.7972934137994212E-2</c:v>
                </c:pt>
                <c:pt idx="5">
                  <c:v>1.3788959427332381E-2</c:v>
                </c:pt>
                <c:pt idx="6">
                  <c:v>9.6036784491992933E-3</c:v>
                </c:pt>
                <c:pt idx="7">
                  <c:v>7.6228544556783406E-2</c:v>
                </c:pt>
                <c:pt idx="8">
                  <c:v>9.0670637719779679E-2</c:v>
                </c:pt>
                <c:pt idx="9">
                  <c:v>9.5676254669906369E-2</c:v>
                </c:pt>
                <c:pt idx="10">
                  <c:v>9.666901794811511E-2</c:v>
                </c:pt>
                <c:pt idx="11">
                  <c:v>0.13572119027091989</c:v>
                </c:pt>
                <c:pt idx="12">
                  <c:v>0.13433654675131268</c:v>
                </c:pt>
                <c:pt idx="13">
                  <c:v>0.13293622802204985</c:v>
                </c:pt>
                <c:pt idx="14">
                  <c:v>0.11092823366512539</c:v>
                </c:pt>
                <c:pt idx="15">
                  <c:v>0.14960420095618798</c:v>
                </c:pt>
                <c:pt idx="16">
                  <c:v>0.16980432113279509</c:v>
                </c:pt>
                <c:pt idx="17">
                  <c:v>0.19072550095357532</c:v>
                </c:pt>
                <c:pt idx="18">
                  <c:v>0.23501841837134574</c:v>
                </c:pt>
                <c:pt idx="19">
                  <c:v>0.23453771194189721</c:v>
                </c:pt>
                <c:pt idx="20">
                  <c:v>0.24576116205554244</c:v>
                </c:pt>
                <c:pt idx="21">
                  <c:v>0.26018235493899744</c:v>
                </c:pt>
                <c:pt idx="22">
                  <c:v>0.26624866107584189</c:v>
                </c:pt>
                <c:pt idx="23">
                  <c:v>0.29074901376805928</c:v>
                </c:pt>
                <c:pt idx="24">
                  <c:v>0.29145439820257613</c:v>
                </c:pt>
                <c:pt idx="25">
                  <c:v>0.31638320662538866</c:v>
                </c:pt>
                <c:pt idx="26">
                  <c:v>0.34238837944457523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C2-4B04-85D9-CE002F60C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39968"/>
        <c:axId val="104741504"/>
      </c:lineChart>
      <c:dateAx>
        <c:axId val="104739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4741504"/>
        <c:crosses val="autoZero"/>
        <c:auto val="1"/>
        <c:lblOffset val="100"/>
        <c:baseTimeUnit val="days"/>
      </c:dateAx>
      <c:valAx>
        <c:axId val="104741504"/>
        <c:scaling>
          <c:orientation val="minMax"/>
          <c:max val="0.4"/>
          <c:min val="-0.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0473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4A65-3F3B-4081-B653-B2D35E07400A}">
  <dimension ref="A1:N16"/>
  <sheetViews>
    <sheetView workbookViewId="0">
      <selection activeCell="K16" sqref="K16"/>
    </sheetView>
  </sheetViews>
  <sheetFormatPr defaultRowHeight="13.2"/>
  <sheetData>
    <row r="1" spans="1:14">
      <c r="A1" s="291" t="s">
        <v>0</v>
      </c>
      <c r="B1" s="291" t="s">
        <v>5</v>
      </c>
      <c r="C1" s="291" t="s">
        <v>6</v>
      </c>
      <c r="D1" s="291" t="s">
        <v>8</v>
      </c>
      <c r="E1" s="291" t="s">
        <v>22</v>
      </c>
      <c r="F1" s="291" t="s">
        <v>23</v>
      </c>
      <c r="G1" s="291" t="s">
        <v>24</v>
      </c>
      <c r="H1" s="291" t="s">
        <v>25</v>
      </c>
      <c r="I1" s="291" t="s">
        <v>26</v>
      </c>
      <c r="J1" s="291" t="s">
        <v>27</v>
      </c>
      <c r="K1" s="291" t="s">
        <v>28</v>
      </c>
      <c r="L1" s="291" t="s">
        <v>29</v>
      </c>
      <c r="M1" s="291" t="s">
        <v>30</v>
      </c>
      <c r="N1" s="291" t="s">
        <v>18</v>
      </c>
    </row>
    <row r="2" spans="1:14">
      <c r="A2" s="291" t="s">
        <v>36</v>
      </c>
      <c r="B2" s="291" t="s">
        <v>34</v>
      </c>
      <c r="C2" s="292" t="s">
        <v>37</v>
      </c>
      <c r="D2" s="291">
        <v>23</v>
      </c>
      <c r="E2" s="293">
        <v>42290</v>
      </c>
      <c r="F2" s="294">
        <v>63.26</v>
      </c>
      <c r="G2" s="294">
        <v>53.42</v>
      </c>
      <c r="H2" s="294">
        <v>1228.6600000000001</v>
      </c>
      <c r="I2" s="294">
        <v>-226.32</v>
      </c>
      <c r="J2" s="295">
        <v>-0.1555</v>
      </c>
      <c r="K2" s="295">
        <v>2.3900000000000001E-2</v>
      </c>
      <c r="L2" s="291">
        <v>24</v>
      </c>
      <c r="M2" s="291">
        <v>22.82</v>
      </c>
      <c r="N2" s="291">
        <v>0.62</v>
      </c>
    </row>
    <row r="3" spans="1:14">
      <c r="A3" s="291" t="s">
        <v>38</v>
      </c>
      <c r="B3" s="291" t="s">
        <v>34</v>
      </c>
      <c r="C3" s="292" t="s">
        <v>39</v>
      </c>
      <c r="D3" s="291">
        <v>12</v>
      </c>
      <c r="E3" s="293">
        <v>42815</v>
      </c>
      <c r="F3" s="294">
        <v>92.31</v>
      </c>
      <c r="G3" s="294">
        <v>77.22</v>
      </c>
      <c r="H3" s="294">
        <v>926.64</v>
      </c>
      <c r="I3" s="294">
        <v>-181.08</v>
      </c>
      <c r="J3" s="295">
        <v>-0.16350000000000001</v>
      </c>
      <c r="K3" s="295">
        <v>1.7999999999999999E-2</v>
      </c>
      <c r="L3" s="291">
        <v>7</v>
      </c>
      <c r="M3" s="291">
        <v>24.71</v>
      </c>
      <c r="N3" s="291" t="e">
        <v>#N/A</v>
      </c>
    </row>
    <row r="4" spans="1:14">
      <c r="A4" s="291" t="s">
        <v>47</v>
      </c>
      <c r="B4" s="291" t="s">
        <v>44</v>
      </c>
      <c r="C4" s="292" t="s">
        <v>48</v>
      </c>
      <c r="D4" s="291">
        <v>25</v>
      </c>
      <c r="E4" s="293">
        <v>42338</v>
      </c>
      <c r="F4" s="294">
        <v>79.34</v>
      </c>
      <c r="G4" s="294">
        <v>108.41</v>
      </c>
      <c r="H4" s="294">
        <v>2710.25</v>
      </c>
      <c r="I4" s="294">
        <v>726.75</v>
      </c>
      <c r="J4" s="295">
        <v>0.3664</v>
      </c>
      <c r="K4" s="295">
        <v>5.2699999999999997E-2</v>
      </c>
      <c r="L4" s="291">
        <v>23</v>
      </c>
      <c r="M4" s="291">
        <v>40.32</v>
      </c>
      <c r="N4" s="291">
        <v>0.95</v>
      </c>
    </row>
    <row r="5" spans="1:14">
      <c r="A5" s="291" t="s">
        <v>49</v>
      </c>
      <c r="B5" s="291" t="s">
        <v>44</v>
      </c>
      <c r="C5" s="292" t="s">
        <v>50</v>
      </c>
      <c r="D5" s="291">
        <v>36</v>
      </c>
      <c r="E5" s="293">
        <v>42692</v>
      </c>
      <c r="F5" s="294">
        <v>25.75</v>
      </c>
      <c r="G5" s="294">
        <v>28.6</v>
      </c>
      <c r="H5" s="294">
        <v>1029.5999999999999</v>
      </c>
      <c r="I5" s="294">
        <v>102.6</v>
      </c>
      <c r="J5" s="295">
        <v>0.11070000000000001</v>
      </c>
      <c r="K5" s="295">
        <v>0.02</v>
      </c>
      <c r="L5" s="291">
        <v>11</v>
      </c>
      <c r="M5" s="291">
        <v>14.59</v>
      </c>
      <c r="N5" s="291">
        <v>1.37</v>
      </c>
    </row>
    <row r="6" spans="1:14">
      <c r="A6" s="291" t="s">
        <v>54</v>
      </c>
      <c r="B6" s="291" t="s">
        <v>52</v>
      </c>
      <c r="C6" s="292" t="s">
        <v>55</v>
      </c>
      <c r="D6" s="291">
        <v>9</v>
      </c>
      <c r="E6" s="293">
        <v>42349</v>
      </c>
      <c r="F6" s="294">
        <v>101.28</v>
      </c>
      <c r="G6" s="294">
        <v>80.099999999999994</v>
      </c>
      <c r="H6" s="294">
        <v>720.9</v>
      </c>
      <c r="I6" s="294">
        <v>-190.62</v>
      </c>
      <c r="J6" s="295">
        <v>-0.20910000000000001</v>
      </c>
      <c r="K6" s="295">
        <v>1.4E-2</v>
      </c>
      <c r="L6" s="291">
        <v>22</v>
      </c>
      <c r="M6" s="291">
        <v>8.69</v>
      </c>
      <c r="N6" s="291">
        <v>1.1399999999999999</v>
      </c>
    </row>
    <row r="7" spans="1:14">
      <c r="A7" s="291" t="s">
        <v>59</v>
      </c>
      <c r="B7" s="291" t="s">
        <v>52</v>
      </c>
      <c r="C7" s="292" t="s">
        <v>60</v>
      </c>
      <c r="D7" s="291">
        <v>5</v>
      </c>
      <c r="E7" s="293">
        <v>42349</v>
      </c>
      <c r="F7" s="294">
        <v>188.72</v>
      </c>
      <c r="G7" s="294">
        <v>149.75</v>
      </c>
      <c r="H7" s="294">
        <v>748.75</v>
      </c>
      <c r="I7" s="294">
        <v>-194.85</v>
      </c>
      <c r="J7" s="295">
        <v>-0.20649999999999999</v>
      </c>
      <c r="K7" s="295">
        <v>1.4500000000000001E-2</v>
      </c>
      <c r="L7" s="291">
        <v>22</v>
      </c>
      <c r="M7" s="291">
        <v>6.67</v>
      </c>
      <c r="N7" s="291">
        <v>1.17</v>
      </c>
    </row>
    <row r="8" spans="1:14">
      <c r="A8" s="291" t="s">
        <v>67</v>
      </c>
      <c r="B8" s="291" t="s">
        <v>52</v>
      </c>
      <c r="C8" s="292" t="s">
        <v>68</v>
      </c>
      <c r="D8" s="291">
        <v>6</v>
      </c>
      <c r="E8" s="293">
        <v>42815</v>
      </c>
      <c r="F8" s="294">
        <v>168.82</v>
      </c>
      <c r="G8" s="294">
        <v>208.15</v>
      </c>
      <c r="H8" s="294">
        <v>1248.9000000000001</v>
      </c>
      <c r="I8" s="294">
        <v>235.98</v>
      </c>
      <c r="J8" s="295">
        <v>0.23300000000000001</v>
      </c>
      <c r="K8" s="295">
        <v>2.4299999999999999E-2</v>
      </c>
      <c r="L8" s="291">
        <v>7</v>
      </c>
      <c r="M8" s="291">
        <v>23.66</v>
      </c>
      <c r="N8" s="291">
        <v>0.63</v>
      </c>
    </row>
    <row r="9" spans="1:14">
      <c r="A9" s="291" t="s">
        <v>91</v>
      </c>
      <c r="B9" s="291" t="s">
        <v>97</v>
      </c>
      <c r="C9" s="292" t="s">
        <v>94</v>
      </c>
      <c r="D9" s="291">
        <v>15</v>
      </c>
      <c r="E9" s="293">
        <v>42324</v>
      </c>
      <c r="F9" s="294">
        <v>89.86</v>
      </c>
      <c r="G9" s="294">
        <v>91.83</v>
      </c>
      <c r="H9" s="294">
        <v>1377.45</v>
      </c>
      <c r="I9" s="294">
        <v>29.55</v>
      </c>
      <c r="J9" s="295">
        <v>2.1899999999999999E-2</v>
      </c>
      <c r="K9" s="295">
        <v>2.6800000000000001E-2</v>
      </c>
      <c r="L9" s="291">
        <v>23</v>
      </c>
      <c r="M9" s="291">
        <v>27.46</v>
      </c>
      <c r="N9" s="291">
        <v>1.18</v>
      </c>
    </row>
    <row r="10" spans="1:14">
      <c r="A10" s="291" t="s">
        <v>101</v>
      </c>
      <c r="B10" s="291" t="s">
        <v>97</v>
      </c>
      <c r="C10" s="292" t="s">
        <v>102</v>
      </c>
      <c r="D10" s="291">
        <v>20</v>
      </c>
      <c r="E10" s="293">
        <v>42671</v>
      </c>
      <c r="F10" s="294">
        <v>43.53</v>
      </c>
      <c r="G10" s="294">
        <v>42.31</v>
      </c>
      <c r="H10" s="294">
        <v>846.2</v>
      </c>
      <c r="I10" s="294">
        <v>-24.4</v>
      </c>
      <c r="J10" s="295">
        <v>-2.8000000000000001E-2</v>
      </c>
      <c r="K10" s="295">
        <v>1.6400000000000001E-2</v>
      </c>
      <c r="L10" s="291">
        <v>12</v>
      </c>
      <c r="M10" s="291">
        <v>14.94</v>
      </c>
      <c r="N10" s="291">
        <v>0.75</v>
      </c>
    </row>
    <row r="11" spans="1:14">
      <c r="A11" s="291" t="s">
        <v>106</v>
      </c>
      <c r="B11" s="291" t="s">
        <v>97</v>
      </c>
      <c r="C11" s="292" t="s">
        <v>108</v>
      </c>
      <c r="D11" s="291">
        <v>12</v>
      </c>
      <c r="E11" s="293">
        <v>42424</v>
      </c>
      <c r="F11" s="294">
        <v>74.599999999999994</v>
      </c>
      <c r="G11" s="294">
        <v>87.99</v>
      </c>
      <c r="H11" s="294">
        <v>1055.8800000000001</v>
      </c>
      <c r="I11" s="294">
        <v>160.68</v>
      </c>
      <c r="J11" s="295">
        <v>0.17949999999999999</v>
      </c>
      <c r="K11" s="295">
        <v>2.0500000000000001E-2</v>
      </c>
      <c r="L11" s="291">
        <v>20</v>
      </c>
      <c r="M11" s="291">
        <v>22.17</v>
      </c>
      <c r="N11" s="291">
        <v>0.24</v>
      </c>
    </row>
    <row r="12" spans="1:14">
      <c r="A12" s="291" t="s">
        <v>110</v>
      </c>
      <c r="B12" s="291" t="s">
        <v>97</v>
      </c>
      <c r="C12" s="292" t="s">
        <v>112</v>
      </c>
      <c r="D12" s="291">
        <v>60</v>
      </c>
      <c r="E12" s="293">
        <v>42825</v>
      </c>
      <c r="F12" s="294">
        <v>16.62</v>
      </c>
      <c r="G12" s="294">
        <v>16.12</v>
      </c>
      <c r="H12" s="294">
        <v>967.2</v>
      </c>
      <c r="I12" s="294">
        <v>-30</v>
      </c>
      <c r="J12" s="295">
        <v>-3.0099999999999998E-2</v>
      </c>
      <c r="K12" s="295">
        <v>1.8800000000000001E-2</v>
      </c>
      <c r="L12" s="291">
        <v>7</v>
      </c>
      <c r="M12" s="291"/>
      <c r="N12" s="291">
        <v>1.4</v>
      </c>
    </row>
    <row r="13" spans="1:14">
      <c r="A13" s="291" t="s">
        <v>132</v>
      </c>
      <c r="B13" s="291" t="s">
        <v>105</v>
      </c>
      <c r="C13" s="292" t="s">
        <v>133</v>
      </c>
      <c r="D13" s="291">
        <v>23</v>
      </c>
      <c r="E13" s="293">
        <v>42825</v>
      </c>
      <c r="F13" s="294">
        <v>36.25</v>
      </c>
      <c r="G13" s="294">
        <v>40.950000000000003</v>
      </c>
      <c r="H13" s="294">
        <v>941.85</v>
      </c>
      <c r="I13" s="294">
        <v>108.15</v>
      </c>
      <c r="J13" s="295">
        <v>0.12970000000000001</v>
      </c>
      <c r="K13" s="295">
        <v>1.83E-2</v>
      </c>
      <c r="L13" s="291">
        <v>7</v>
      </c>
      <c r="M13" s="291">
        <v>15.69</v>
      </c>
      <c r="N13" s="291">
        <v>1.07</v>
      </c>
    </row>
    <row r="14" spans="1:14">
      <c r="A14" s="291" t="s">
        <v>134</v>
      </c>
      <c r="B14" s="291" t="s">
        <v>105</v>
      </c>
      <c r="C14" s="292" t="s">
        <v>135</v>
      </c>
      <c r="D14" s="291">
        <v>14</v>
      </c>
      <c r="E14" s="293">
        <v>42825</v>
      </c>
      <c r="F14" s="294">
        <v>57.68</v>
      </c>
      <c r="G14" s="294">
        <v>54.25</v>
      </c>
      <c r="H14" s="294">
        <v>759.5</v>
      </c>
      <c r="I14" s="294">
        <v>-47.99</v>
      </c>
      <c r="J14" s="295">
        <v>-5.9400000000000001E-2</v>
      </c>
      <c r="K14" s="295">
        <v>1.4800000000000001E-2</v>
      </c>
      <c r="L14" s="291">
        <v>7</v>
      </c>
      <c r="M14" s="291">
        <v>20.77</v>
      </c>
      <c r="N14" s="291">
        <v>1.28</v>
      </c>
    </row>
    <row r="15" spans="1:14">
      <c r="A15" s="291" t="s">
        <v>136</v>
      </c>
      <c r="B15" s="291" t="s">
        <v>105</v>
      </c>
      <c r="C15" s="292" t="s">
        <v>137</v>
      </c>
      <c r="D15" s="291">
        <v>30</v>
      </c>
      <c r="E15" s="293">
        <v>42436</v>
      </c>
      <c r="F15" s="294">
        <v>38.130000000000003</v>
      </c>
      <c r="G15" s="294">
        <v>34.86</v>
      </c>
      <c r="H15" s="294">
        <v>1045.8</v>
      </c>
      <c r="I15" s="294">
        <v>-98.1</v>
      </c>
      <c r="J15" s="295">
        <v>-8.5800000000000001E-2</v>
      </c>
      <c r="K15" s="295">
        <v>2.0299999999999999E-2</v>
      </c>
      <c r="L15" s="291">
        <v>19</v>
      </c>
      <c r="M15" s="291">
        <v>16.38</v>
      </c>
      <c r="N15" s="291">
        <v>0.49</v>
      </c>
    </row>
    <row r="16" spans="1:14">
      <c r="K16" s="228">
        <f>SUM(K2:K15)</f>
        <v>0.30329999999999996</v>
      </c>
    </row>
  </sheetData>
  <conditionalFormatting sqref="J2:J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D822-315B-481A-8B88-6586449ACCA9}">
  <dimension ref="A1:N39"/>
  <sheetViews>
    <sheetView workbookViewId="0">
      <pane ySplit="1" topLeftCell="A2" activePane="bottomLeft" state="frozen"/>
      <selection pane="bottomLeft" activeCell="I32" sqref="I32"/>
    </sheetView>
  </sheetViews>
  <sheetFormatPr defaultRowHeight="13.2"/>
  <cols>
    <col min="1" max="1" width="33.77734375" style="291" bestFit="1" customWidth="1"/>
    <col min="2" max="4" width="8.88671875" style="291"/>
    <col min="5" max="6" width="10.109375" style="291" bestFit="1" customWidth="1"/>
    <col min="7" max="7" width="10.77734375" style="291" bestFit="1" customWidth="1"/>
    <col min="8" max="8" width="12.109375" style="291" bestFit="1" customWidth="1"/>
    <col min="9" max="9" width="8.88671875" style="291"/>
    <col min="10" max="10" width="11.109375" style="291" bestFit="1" customWidth="1"/>
    <col min="11" max="12" width="8.88671875" style="291"/>
    <col min="13" max="13" width="13.33203125" style="291" bestFit="1" customWidth="1"/>
    <col min="14" max="16384" width="8.88671875" style="291"/>
  </cols>
  <sheetData>
    <row r="1" spans="1:14">
      <c r="A1" s="291" t="s">
        <v>0</v>
      </c>
      <c r="B1" s="291" t="s">
        <v>5</v>
      </c>
      <c r="C1" s="291" t="s">
        <v>6</v>
      </c>
      <c r="D1" s="291" t="s">
        <v>8</v>
      </c>
      <c r="E1" s="291" t="s">
        <v>22</v>
      </c>
      <c r="F1" s="291" t="s">
        <v>23</v>
      </c>
      <c r="G1" s="291" t="s">
        <v>24</v>
      </c>
      <c r="H1" s="291" t="s">
        <v>25</v>
      </c>
      <c r="I1" s="291" t="s">
        <v>26</v>
      </c>
      <c r="J1" s="291" t="s">
        <v>27</v>
      </c>
      <c r="K1" s="291" t="s">
        <v>28</v>
      </c>
      <c r="L1" s="291" t="s">
        <v>29</v>
      </c>
      <c r="M1" s="291" t="s">
        <v>30</v>
      </c>
      <c r="N1" s="291" t="s">
        <v>18</v>
      </c>
    </row>
    <row r="2" spans="1:14">
      <c r="A2" s="291" t="s">
        <v>20</v>
      </c>
      <c r="B2" s="291" t="s">
        <v>34</v>
      </c>
      <c r="C2" s="292" t="s">
        <v>31</v>
      </c>
      <c r="D2" s="291">
        <v>28</v>
      </c>
      <c r="E2" s="293">
        <v>42349</v>
      </c>
      <c r="F2" s="294">
        <v>127.18</v>
      </c>
      <c r="G2" s="294">
        <v>137.87</v>
      </c>
      <c r="H2" s="294">
        <v>3860.36</v>
      </c>
      <c r="I2" s="294">
        <v>299.32</v>
      </c>
      <c r="J2" s="295">
        <v>8.4099999999999994E-2</v>
      </c>
      <c r="K2" s="295">
        <v>7.4999999999999997E-2</v>
      </c>
      <c r="L2" s="291">
        <v>22</v>
      </c>
      <c r="M2" s="291">
        <v>9.35</v>
      </c>
      <c r="N2" s="291" t="e">
        <v>#N/A</v>
      </c>
    </row>
    <row r="3" spans="1:14">
      <c r="A3" s="291" t="s">
        <v>36</v>
      </c>
      <c r="B3" s="291" t="s">
        <v>34</v>
      </c>
      <c r="C3" s="292" t="s">
        <v>37</v>
      </c>
      <c r="D3" s="291">
        <v>23</v>
      </c>
      <c r="E3" s="293">
        <v>42290</v>
      </c>
      <c r="F3" s="294">
        <v>63.26</v>
      </c>
      <c r="G3" s="294">
        <v>53.42</v>
      </c>
      <c r="H3" s="294">
        <v>1228.6600000000001</v>
      </c>
      <c r="I3" s="294">
        <v>-226.32</v>
      </c>
      <c r="J3" s="295">
        <v>-0.1555</v>
      </c>
      <c r="K3" s="295">
        <v>2.3900000000000001E-2</v>
      </c>
      <c r="L3" s="291">
        <v>24</v>
      </c>
      <c r="M3" s="291">
        <v>22.82</v>
      </c>
      <c r="N3" s="291">
        <v>0.62</v>
      </c>
    </row>
    <row r="4" spans="1:14">
      <c r="A4" s="291" t="s">
        <v>38</v>
      </c>
      <c r="B4" s="291" t="s">
        <v>34</v>
      </c>
      <c r="C4" s="292" t="s">
        <v>39</v>
      </c>
      <c r="D4" s="291">
        <v>12</v>
      </c>
      <c r="E4" s="293">
        <v>42815</v>
      </c>
      <c r="F4" s="294">
        <v>92.31</v>
      </c>
      <c r="G4" s="294">
        <v>77.22</v>
      </c>
      <c r="H4" s="294">
        <v>926.64</v>
      </c>
      <c r="I4" s="294">
        <v>-181.08</v>
      </c>
      <c r="J4" s="295">
        <v>-0.16350000000000001</v>
      </c>
      <c r="K4" s="295">
        <v>1.7999999999999999E-2</v>
      </c>
      <c r="L4" s="291">
        <v>7</v>
      </c>
      <c r="M4" s="291">
        <v>24.71</v>
      </c>
      <c r="N4" s="291" t="e">
        <v>#N/A</v>
      </c>
    </row>
    <row r="5" spans="1:14">
      <c r="A5" s="291" t="s">
        <v>40</v>
      </c>
      <c r="B5" s="291" t="s">
        <v>34</v>
      </c>
      <c r="C5" s="292" t="s">
        <v>41</v>
      </c>
      <c r="D5" s="291">
        <v>24</v>
      </c>
      <c r="E5" s="293">
        <v>42499</v>
      </c>
      <c r="F5" s="294">
        <v>124.23</v>
      </c>
      <c r="G5" s="294">
        <v>144.58000000000001</v>
      </c>
      <c r="H5" s="294">
        <v>3469.92</v>
      </c>
      <c r="I5" s="294">
        <v>488.4</v>
      </c>
      <c r="J5" s="295">
        <v>0.1638</v>
      </c>
      <c r="K5" s="295">
        <v>6.7400000000000002E-2</v>
      </c>
      <c r="L5" s="291">
        <v>17</v>
      </c>
      <c r="M5" s="291">
        <v>7.95</v>
      </c>
      <c r="N5" s="291" t="e">
        <v>#N/A</v>
      </c>
    </row>
    <row r="6" spans="1:14">
      <c r="A6" s="291" t="s">
        <v>42</v>
      </c>
      <c r="B6" s="291" t="s">
        <v>44</v>
      </c>
      <c r="C6" s="292" t="s">
        <v>43</v>
      </c>
      <c r="D6" s="291">
        <v>33</v>
      </c>
      <c r="E6" s="293">
        <v>42349</v>
      </c>
      <c r="F6" s="294">
        <v>48.21</v>
      </c>
      <c r="G6" s="294">
        <v>67.430000000000007</v>
      </c>
      <c r="H6" s="294">
        <v>2225.19</v>
      </c>
      <c r="I6" s="294">
        <v>634.26</v>
      </c>
      <c r="J6" s="295">
        <v>0.3987</v>
      </c>
      <c r="K6" s="295">
        <v>4.3200000000000002E-2</v>
      </c>
      <c r="L6" s="291">
        <v>22</v>
      </c>
      <c r="M6" s="291">
        <v>8.3000000000000007</v>
      </c>
      <c r="N6" s="291" t="e">
        <v>#N/A</v>
      </c>
    </row>
    <row r="7" spans="1:14">
      <c r="A7" s="291" t="s">
        <v>45</v>
      </c>
      <c r="B7" s="291" t="s">
        <v>44</v>
      </c>
      <c r="C7" s="292" t="s">
        <v>46</v>
      </c>
      <c r="D7" s="291">
        <v>23</v>
      </c>
      <c r="E7" s="293">
        <v>42349</v>
      </c>
      <c r="F7" s="294">
        <v>69.709999999999994</v>
      </c>
      <c r="G7" s="294">
        <v>92.59</v>
      </c>
      <c r="H7" s="294">
        <v>2129.5700000000002</v>
      </c>
      <c r="I7" s="294">
        <v>526.24</v>
      </c>
      <c r="J7" s="295">
        <v>0.32819999999999999</v>
      </c>
      <c r="K7" s="295">
        <v>4.1399999999999999E-2</v>
      </c>
      <c r="L7" s="291">
        <v>22</v>
      </c>
      <c r="M7" s="291">
        <v>60.84</v>
      </c>
      <c r="N7" s="291" t="e">
        <v>#N/A</v>
      </c>
    </row>
    <row r="8" spans="1:14">
      <c r="A8" s="291" t="s">
        <v>47</v>
      </c>
      <c r="B8" s="291" t="s">
        <v>44</v>
      </c>
      <c r="C8" s="292" t="s">
        <v>48</v>
      </c>
      <c r="D8" s="291">
        <v>25</v>
      </c>
      <c r="E8" s="293">
        <v>42338</v>
      </c>
      <c r="F8" s="294">
        <v>79.34</v>
      </c>
      <c r="G8" s="294">
        <v>108.41</v>
      </c>
      <c r="H8" s="294">
        <v>2710.25</v>
      </c>
      <c r="I8" s="294">
        <v>726.75</v>
      </c>
      <c r="J8" s="295">
        <v>0.3664</v>
      </c>
      <c r="K8" s="295">
        <v>5.2699999999999997E-2</v>
      </c>
      <c r="L8" s="291">
        <v>23</v>
      </c>
      <c r="M8" s="291">
        <v>40.32</v>
      </c>
      <c r="N8" s="291">
        <v>0.95</v>
      </c>
    </row>
    <row r="9" spans="1:14">
      <c r="A9" s="291" t="s">
        <v>49</v>
      </c>
      <c r="B9" s="291" t="s">
        <v>44</v>
      </c>
      <c r="C9" s="292" t="s">
        <v>50</v>
      </c>
      <c r="D9" s="291">
        <v>36</v>
      </c>
      <c r="E9" s="293">
        <v>42692</v>
      </c>
      <c r="F9" s="294">
        <v>25.75</v>
      </c>
      <c r="G9" s="294">
        <v>28.6</v>
      </c>
      <c r="H9" s="294">
        <v>1029.5999999999999</v>
      </c>
      <c r="I9" s="294">
        <v>102.6</v>
      </c>
      <c r="J9" s="295">
        <v>0.11070000000000001</v>
      </c>
      <c r="K9" s="295">
        <v>0.02</v>
      </c>
      <c r="L9" s="291">
        <v>11</v>
      </c>
      <c r="M9" s="291">
        <v>14.59</v>
      </c>
      <c r="N9" s="291">
        <v>1.37</v>
      </c>
    </row>
    <row r="10" spans="1:14">
      <c r="A10" s="291" t="s">
        <v>51</v>
      </c>
      <c r="B10" s="291" t="s">
        <v>52</v>
      </c>
      <c r="C10" s="292" t="s">
        <v>53</v>
      </c>
      <c r="D10" s="291">
        <v>44</v>
      </c>
      <c r="E10" s="293">
        <v>42349</v>
      </c>
      <c r="F10" s="294">
        <v>69.77</v>
      </c>
      <c r="G10" s="294">
        <v>83.11</v>
      </c>
      <c r="H10" s="294">
        <v>3656.84</v>
      </c>
      <c r="I10" s="294">
        <v>587.05999999999995</v>
      </c>
      <c r="J10" s="295">
        <v>0.19120000000000001</v>
      </c>
      <c r="K10" s="295">
        <v>7.0999999999999994E-2</v>
      </c>
      <c r="L10" s="291">
        <v>22</v>
      </c>
      <c r="M10" s="291">
        <v>6.43</v>
      </c>
      <c r="N10" s="291" t="e">
        <v>#N/A</v>
      </c>
    </row>
    <row r="11" spans="1:14">
      <c r="A11" s="291" t="s">
        <v>54</v>
      </c>
      <c r="B11" s="291" t="s">
        <v>52</v>
      </c>
      <c r="C11" s="292" t="s">
        <v>55</v>
      </c>
      <c r="D11" s="291">
        <v>9</v>
      </c>
      <c r="E11" s="293">
        <v>42349</v>
      </c>
      <c r="F11" s="294">
        <v>101.28</v>
      </c>
      <c r="G11" s="294">
        <v>80.099999999999994</v>
      </c>
      <c r="H11" s="294">
        <v>720.9</v>
      </c>
      <c r="I11" s="294">
        <v>-190.62</v>
      </c>
      <c r="J11" s="295">
        <v>-0.20910000000000001</v>
      </c>
      <c r="K11" s="295">
        <v>1.4E-2</v>
      </c>
      <c r="L11" s="291">
        <v>22</v>
      </c>
      <c r="M11" s="291">
        <v>8.69</v>
      </c>
      <c r="N11" s="291">
        <v>1.1399999999999999</v>
      </c>
    </row>
    <row r="12" spans="1:14">
      <c r="A12" s="291" t="s">
        <v>59</v>
      </c>
      <c r="B12" s="291" t="s">
        <v>52</v>
      </c>
      <c r="C12" s="292" t="s">
        <v>60</v>
      </c>
      <c r="D12" s="291">
        <v>5</v>
      </c>
      <c r="E12" s="293">
        <v>42349</v>
      </c>
      <c r="F12" s="294">
        <v>188.72</v>
      </c>
      <c r="G12" s="294">
        <v>149.75</v>
      </c>
      <c r="H12" s="294">
        <v>748.75</v>
      </c>
      <c r="I12" s="294">
        <v>-194.85</v>
      </c>
      <c r="J12" s="295">
        <v>-0.20649999999999999</v>
      </c>
      <c r="K12" s="295">
        <v>1.4500000000000001E-2</v>
      </c>
      <c r="L12" s="291">
        <v>22</v>
      </c>
      <c r="M12" s="291">
        <v>6.67</v>
      </c>
      <c r="N12" s="291">
        <v>1.17</v>
      </c>
    </row>
    <row r="13" spans="1:14">
      <c r="A13" s="291" t="s">
        <v>67</v>
      </c>
      <c r="B13" s="291" t="s">
        <v>52</v>
      </c>
      <c r="C13" s="292" t="s">
        <v>68</v>
      </c>
      <c r="D13" s="291">
        <v>6</v>
      </c>
      <c r="E13" s="293">
        <v>42815</v>
      </c>
      <c r="F13" s="294">
        <v>168.82</v>
      </c>
      <c r="G13" s="294">
        <v>208.15</v>
      </c>
      <c r="H13" s="294">
        <v>1248.9000000000001</v>
      </c>
      <c r="I13" s="294">
        <v>235.98</v>
      </c>
      <c r="J13" s="295">
        <v>0.23300000000000001</v>
      </c>
      <c r="K13" s="295">
        <v>2.4299999999999999E-2</v>
      </c>
      <c r="L13" s="291">
        <v>7</v>
      </c>
      <c r="M13" s="291">
        <v>23.66</v>
      </c>
      <c r="N13" s="291">
        <v>0.63</v>
      </c>
    </row>
    <row r="14" spans="1:14">
      <c r="A14" s="291" t="s">
        <v>69</v>
      </c>
      <c r="B14" s="291" t="s">
        <v>70</v>
      </c>
      <c r="C14" s="292" t="s">
        <v>71</v>
      </c>
      <c r="D14" s="291">
        <v>14</v>
      </c>
      <c r="E14" s="293">
        <v>42373</v>
      </c>
      <c r="F14" s="294">
        <v>98.67</v>
      </c>
      <c r="G14" s="294">
        <v>137.4</v>
      </c>
      <c r="H14" s="294">
        <v>1923.6</v>
      </c>
      <c r="I14" s="294">
        <v>542.22</v>
      </c>
      <c r="J14" s="295">
        <v>0.39250000000000002</v>
      </c>
      <c r="K14" s="295">
        <v>3.7400000000000003E-2</v>
      </c>
      <c r="L14" s="291">
        <v>21</v>
      </c>
      <c r="M14" s="291">
        <v>11.77</v>
      </c>
      <c r="N14" s="291" t="e">
        <v>#N/A</v>
      </c>
    </row>
    <row r="15" spans="1:14">
      <c r="A15" s="291" t="s">
        <v>76</v>
      </c>
      <c r="B15" s="291" t="s">
        <v>70</v>
      </c>
      <c r="C15" s="292" t="s">
        <v>79</v>
      </c>
      <c r="D15" s="291">
        <v>32</v>
      </c>
      <c r="E15" s="293">
        <v>42373</v>
      </c>
      <c r="F15" s="294">
        <v>42.54</v>
      </c>
      <c r="G15" s="294">
        <v>58.96</v>
      </c>
      <c r="H15" s="294">
        <v>1886.72</v>
      </c>
      <c r="I15" s="294">
        <v>525.44000000000005</v>
      </c>
      <c r="J15" s="295">
        <v>0.38600000000000001</v>
      </c>
      <c r="K15" s="295">
        <v>3.6700000000000003E-2</v>
      </c>
      <c r="L15" s="291">
        <v>21</v>
      </c>
      <c r="N15" s="291" t="e">
        <v>#N/A</v>
      </c>
    </row>
    <row r="16" spans="1:14">
      <c r="A16" s="291" t="s">
        <v>91</v>
      </c>
      <c r="B16" s="291" t="s">
        <v>97</v>
      </c>
      <c r="C16" s="292" t="s">
        <v>94</v>
      </c>
      <c r="D16" s="291">
        <v>15</v>
      </c>
      <c r="E16" s="293">
        <v>42324</v>
      </c>
      <c r="F16" s="294">
        <v>89.86</v>
      </c>
      <c r="G16" s="294">
        <v>91.83</v>
      </c>
      <c r="H16" s="294">
        <v>1377.45</v>
      </c>
      <c r="I16" s="294">
        <v>29.55</v>
      </c>
      <c r="J16" s="295">
        <v>2.1899999999999999E-2</v>
      </c>
      <c r="K16" s="295">
        <v>2.6800000000000001E-2</v>
      </c>
      <c r="L16" s="291">
        <v>23</v>
      </c>
      <c r="M16" s="291">
        <v>27.46</v>
      </c>
      <c r="N16" s="291">
        <v>1.18</v>
      </c>
    </row>
    <row r="17" spans="1:14">
      <c r="A17" s="291" t="s">
        <v>101</v>
      </c>
      <c r="B17" s="291" t="s">
        <v>97</v>
      </c>
      <c r="C17" s="292" t="s">
        <v>102</v>
      </c>
      <c r="D17" s="291">
        <v>20</v>
      </c>
      <c r="E17" s="293">
        <v>42671</v>
      </c>
      <c r="F17" s="294">
        <v>43.53</v>
      </c>
      <c r="G17" s="294">
        <v>42.31</v>
      </c>
      <c r="H17" s="294">
        <v>846.2</v>
      </c>
      <c r="I17" s="294">
        <v>-24.4</v>
      </c>
      <c r="J17" s="295">
        <v>-2.8000000000000001E-2</v>
      </c>
      <c r="K17" s="295">
        <v>1.6400000000000001E-2</v>
      </c>
      <c r="L17" s="291">
        <v>12</v>
      </c>
      <c r="M17" s="291">
        <v>14.94</v>
      </c>
      <c r="N17" s="291">
        <v>0.75</v>
      </c>
    </row>
    <row r="18" spans="1:14">
      <c r="A18" s="291" t="s">
        <v>98</v>
      </c>
      <c r="B18" s="291" t="s">
        <v>97</v>
      </c>
      <c r="C18" s="292" t="s">
        <v>99</v>
      </c>
      <c r="D18" s="291">
        <v>52</v>
      </c>
      <c r="E18" s="293">
        <v>42373</v>
      </c>
      <c r="F18" s="294">
        <v>46.19</v>
      </c>
      <c r="G18" s="294">
        <v>54.94</v>
      </c>
      <c r="H18" s="294">
        <v>2856.88</v>
      </c>
      <c r="I18" s="294">
        <v>454.88</v>
      </c>
      <c r="J18" s="295">
        <v>0.18940000000000001</v>
      </c>
      <c r="K18" s="295">
        <v>5.5500000000000001E-2</v>
      </c>
      <c r="L18" s="291">
        <v>21</v>
      </c>
      <c r="M18" s="291">
        <v>17.399999999999999</v>
      </c>
      <c r="N18" s="291" t="e">
        <v>#N/A</v>
      </c>
    </row>
    <row r="19" spans="1:14">
      <c r="A19" s="291" t="s">
        <v>106</v>
      </c>
      <c r="B19" s="291" t="s">
        <v>97</v>
      </c>
      <c r="C19" s="292" t="s">
        <v>108</v>
      </c>
      <c r="D19" s="291">
        <v>12</v>
      </c>
      <c r="E19" s="293">
        <v>42424</v>
      </c>
      <c r="F19" s="294">
        <v>74.599999999999994</v>
      </c>
      <c r="G19" s="294">
        <v>87.99</v>
      </c>
      <c r="H19" s="294">
        <v>1055.8800000000001</v>
      </c>
      <c r="I19" s="294">
        <v>160.68</v>
      </c>
      <c r="J19" s="295">
        <v>0.17949999999999999</v>
      </c>
      <c r="K19" s="295">
        <v>2.0500000000000001E-2</v>
      </c>
      <c r="L19" s="291">
        <v>20</v>
      </c>
      <c r="M19" s="291">
        <v>22.17</v>
      </c>
      <c r="N19" s="291">
        <v>0.24</v>
      </c>
    </row>
    <row r="20" spans="1:14">
      <c r="A20" s="291" t="s">
        <v>110</v>
      </c>
      <c r="B20" s="291" t="s">
        <v>97</v>
      </c>
      <c r="C20" s="292" t="s">
        <v>112</v>
      </c>
      <c r="D20" s="291">
        <v>60</v>
      </c>
      <c r="E20" s="293">
        <v>42825</v>
      </c>
      <c r="F20" s="294">
        <v>16.62</v>
      </c>
      <c r="G20" s="294">
        <v>16.12</v>
      </c>
      <c r="H20" s="294">
        <v>967.2</v>
      </c>
      <c r="I20" s="294">
        <v>-30</v>
      </c>
      <c r="J20" s="295">
        <v>-3.0099999999999998E-2</v>
      </c>
      <c r="K20" s="295">
        <v>1.8800000000000001E-2</v>
      </c>
      <c r="L20" s="291">
        <v>7</v>
      </c>
      <c r="N20" s="291">
        <v>1.4</v>
      </c>
    </row>
    <row r="21" spans="1:14">
      <c r="A21" s="291" t="s">
        <v>119</v>
      </c>
      <c r="B21" s="291" t="s">
        <v>105</v>
      </c>
      <c r="C21" s="292" t="s">
        <v>122</v>
      </c>
      <c r="D21" s="291">
        <v>7</v>
      </c>
      <c r="E21" s="293">
        <v>42361</v>
      </c>
      <c r="F21" s="294">
        <v>112.88</v>
      </c>
      <c r="G21" s="294">
        <v>155.71</v>
      </c>
      <c r="H21" s="294">
        <v>1089.97</v>
      </c>
      <c r="I21" s="294">
        <v>299.81</v>
      </c>
      <c r="J21" s="295">
        <v>0.37940000000000002</v>
      </c>
      <c r="K21" s="295">
        <v>2.12E-2</v>
      </c>
      <c r="L21" s="291">
        <v>22</v>
      </c>
      <c r="M21" s="291">
        <v>9.56</v>
      </c>
      <c r="N21" s="291" t="e">
        <v>#N/A</v>
      </c>
    </row>
    <row r="22" spans="1:14">
      <c r="A22" s="291" t="s">
        <v>130</v>
      </c>
      <c r="B22" s="291" t="s">
        <v>105</v>
      </c>
      <c r="C22" s="292" t="s">
        <v>131</v>
      </c>
      <c r="D22" s="291">
        <v>30</v>
      </c>
      <c r="E22" s="293">
        <v>42361</v>
      </c>
      <c r="F22" s="294">
        <v>24.93</v>
      </c>
      <c r="G22" s="294">
        <v>27.43</v>
      </c>
      <c r="H22" s="294">
        <v>822.9</v>
      </c>
      <c r="I22" s="294">
        <v>75</v>
      </c>
      <c r="J22" s="295">
        <v>0.1003</v>
      </c>
      <c r="K22" s="295">
        <v>1.6E-2</v>
      </c>
      <c r="L22" s="291">
        <v>22</v>
      </c>
      <c r="M22" s="291">
        <v>6.84</v>
      </c>
      <c r="N22" s="291" t="e">
        <v>#N/A</v>
      </c>
    </row>
    <row r="23" spans="1:14">
      <c r="A23" s="291" t="s">
        <v>132</v>
      </c>
      <c r="B23" s="291" t="s">
        <v>105</v>
      </c>
      <c r="C23" s="292" t="s">
        <v>133</v>
      </c>
      <c r="D23" s="291">
        <v>23</v>
      </c>
      <c r="E23" s="293">
        <v>42825</v>
      </c>
      <c r="F23" s="294">
        <v>36.25</v>
      </c>
      <c r="G23" s="294">
        <v>40.950000000000003</v>
      </c>
      <c r="H23" s="294">
        <v>941.85</v>
      </c>
      <c r="I23" s="294">
        <v>108.15</v>
      </c>
      <c r="J23" s="295">
        <v>0.12970000000000001</v>
      </c>
      <c r="K23" s="295">
        <v>1.83E-2</v>
      </c>
      <c r="L23" s="291">
        <v>7</v>
      </c>
      <c r="M23" s="291">
        <v>15.69</v>
      </c>
      <c r="N23" s="291">
        <v>1.07</v>
      </c>
    </row>
    <row r="24" spans="1:14">
      <c r="A24" s="291" t="s">
        <v>134</v>
      </c>
      <c r="B24" s="291" t="s">
        <v>105</v>
      </c>
      <c r="C24" s="292" t="s">
        <v>135</v>
      </c>
      <c r="D24" s="291">
        <v>14</v>
      </c>
      <c r="E24" s="293">
        <v>42825</v>
      </c>
      <c r="F24" s="294">
        <v>57.68</v>
      </c>
      <c r="G24" s="294">
        <v>54.25</v>
      </c>
      <c r="H24" s="294">
        <v>759.5</v>
      </c>
      <c r="I24" s="294">
        <v>-47.99</v>
      </c>
      <c r="J24" s="295">
        <v>-5.9400000000000001E-2</v>
      </c>
      <c r="K24" s="295">
        <v>1.4800000000000001E-2</v>
      </c>
      <c r="L24" s="291">
        <v>7</v>
      </c>
      <c r="M24" s="291">
        <v>20.77</v>
      </c>
      <c r="N24" s="291">
        <v>1.28</v>
      </c>
    </row>
    <row r="25" spans="1:14">
      <c r="A25" s="291" t="s">
        <v>136</v>
      </c>
      <c r="B25" s="291" t="s">
        <v>105</v>
      </c>
      <c r="C25" s="292" t="s">
        <v>137</v>
      </c>
      <c r="D25" s="291">
        <v>30</v>
      </c>
      <c r="E25" s="293">
        <v>42436</v>
      </c>
      <c r="F25" s="294">
        <v>38.130000000000003</v>
      </c>
      <c r="G25" s="294">
        <v>34.86</v>
      </c>
      <c r="H25" s="294">
        <v>1045.8</v>
      </c>
      <c r="I25" s="294">
        <v>-98.1</v>
      </c>
      <c r="J25" s="295">
        <v>-8.5800000000000001E-2</v>
      </c>
      <c r="K25" s="295">
        <v>2.0299999999999999E-2</v>
      </c>
      <c r="L25" s="291">
        <v>19</v>
      </c>
      <c r="M25" s="291">
        <v>16.38</v>
      </c>
      <c r="N25" s="291">
        <v>0.49</v>
      </c>
    </row>
    <row r="26" spans="1:14">
      <c r="K26" s="295">
        <f>SUM(K3:K25)</f>
        <v>0.69310000000000005</v>
      </c>
    </row>
    <row r="27" spans="1:14">
      <c r="A27" s="291" t="s">
        <v>142</v>
      </c>
      <c r="G27" s="294">
        <v>11939.38</v>
      </c>
      <c r="J27" s="295">
        <v>0.23200000000000001</v>
      </c>
      <c r="L27" s="291" t="s">
        <v>144</v>
      </c>
      <c r="M27" s="291">
        <f>AVERAGE(M2:M25)</f>
        <v>18.059545454545454</v>
      </c>
    </row>
    <row r="28" spans="1:14">
      <c r="A28" s="291" t="s">
        <v>145</v>
      </c>
      <c r="G28" s="294">
        <v>51468.91</v>
      </c>
      <c r="J28" s="295">
        <v>1</v>
      </c>
      <c r="L28" s="291" t="s">
        <v>146</v>
      </c>
      <c r="M28" s="291" t="e">
        <v>#N/A</v>
      </c>
    </row>
    <row r="31" spans="1:14">
      <c r="A31" s="291" t="s">
        <v>147</v>
      </c>
      <c r="B31" s="291" t="s">
        <v>148</v>
      </c>
      <c r="C31" s="291" t="s">
        <v>18</v>
      </c>
      <c r="D31" s="291" t="s">
        <v>17</v>
      </c>
      <c r="E31" s="291" t="s">
        <v>28</v>
      </c>
      <c r="G31" s="296"/>
      <c r="J31" s="297">
        <f>SUMPRODUCT(J2:J25,K2:K25)*1/SUM(K2:K25)</f>
        <v>0.16708493685717998</v>
      </c>
    </row>
    <row r="32" spans="1:14">
      <c r="A32" s="291" t="s">
        <v>149</v>
      </c>
      <c r="B32" s="295">
        <v>5.8000000000000003E-2</v>
      </c>
      <c r="C32" s="291" t="e">
        <v>#N/A</v>
      </c>
      <c r="D32" s="291">
        <v>12.0831</v>
      </c>
      <c r="E32" s="295">
        <v>0.18429999999999999</v>
      </c>
    </row>
    <row r="33" spans="1:6">
      <c r="A33" s="291" t="s">
        <v>150</v>
      </c>
      <c r="B33" s="295">
        <v>0.3327</v>
      </c>
      <c r="C33" s="291" t="e">
        <v>#N/A</v>
      </c>
      <c r="D33" s="291">
        <v>33.64</v>
      </c>
      <c r="E33" s="295">
        <v>0.1573</v>
      </c>
    </row>
    <row r="34" spans="1:6">
      <c r="A34" s="291" t="s">
        <v>151</v>
      </c>
      <c r="B34" s="295">
        <v>0.1074</v>
      </c>
      <c r="C34" s="291" t="e">
        <v>#N/A</v>
      </c>
      <c r="D34" s="291">
        <v>10.09</v>
      </c>
      <c r="E34" s="295">
        <v>0.1239</v>
      </c>
    </row>
    <row r="35" spans="1:6">
      <c r="A35" s="291" t="s">
        <v>152</v>
      </c>
      <c r="B35" s="295">
        <v>0.38929999999999998</v>
      </c>
      <c r="C35" s="291" t="e">
        <v>#N/A</v>
      </c>
      <c r="D35" s="291" t="e">
        <v>#N/A</v>
      </c>
      <c r="E35" s="295">
        <v>7.3999999999999996E-2</v>
      </c>
    </row>
    <row r="36" spans="1:6">
      <c r="A36" s="291" t="s">
        <v>153</v>
      </c>
      <c r="B36" s="295">
        <v>9.9699999999999997E-2</v>
      </c>
      <c r="C36" s="291" t="e">
        <v>#N/A</v>
      </c>
      <c r="D36" s="291" t="e">
        <v>#N/A</v>
      </c>
      <c r="E36" s="295">
        <v>0.13800000000000001</v>
      </c>
    </row>
    <row r="37" spans="1:6">
      <c r="A37" s="291" t="s">
        <v>154</v>
      </c>
      <c r="B37" s="295">
        <v>0.1037</v>
      </c>
      <c r="C37" s="291" t="e">
        <v>#N/A</v>
      </c>
      <c r="D37" s="291">
        <v>13.68</v>
      </c>
      <c r="E37" s="295">
        <v>9.0499999999999997E-2</v>
      </c>
    </row>
    <row r="38" spans="1:6">
      <c r="A38" s="291" t="s">
        <v>142</v>
      </c>
      <c r="B38" s="291" t="s">
        <v>35</v>
      </c>
      <c r="C38" s="291">
        <v>0</v>
      </c>
      <c r="D38" s="291" t="s">
        <v>35</v>
      </c>
      <c r="E38" s="295">
        <v>0.23200000000000001</v>
      </c>
    </row>
    <row r="39" spans="1:6">
      <c r="E39" s="295">
        <v>1</v>
      </c>
      <c r="F39" s="295" t="s">
        <v>155</v>
      </c>
    </row>
  </sheetData>
  <autoFilter ref="A1:N28" xr:uid="{B3919A6F-7D02-474D-8122-FC0E4992CE89}"/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B2A3A-C366-42F1-B045-7DE465290616}">
  <dimension ref="A1:N39"/>
  <sheetViews>
    <sheetView workbookViewId="0">
      <pane ySplit="1" topLeftCell="A2" activePane="bottomLeft" state="frozen"/>
      <selection pane="bottomLeft" activeCell="K26" sqref="K26"/>
    </sheetView>
  </sheetViews>
  <sheetFormatPr defaultRowHeight="13.2"/>
  <cols>
    <col min="1" max="1" width="33.77734375" style="291" bestFit="1" customWidth="1"/>
    <col min="2" max="4" width="8.88671875" style="291"/>
    <col min="5" max="6" width="10.109375" style="291" bestFit="1" customWidth="1"/>
    <col min="7" max="7" width="10.77734375" style="291" bestFit="1" customWidth="1"/>
    <col min="8" max="8" width="12.109375" style="291" bestFit="1" customWidth="1"/>
    <col min="9" max="9" width="8.88671875" style="291"/>
    <col min="10" max="10" width="11.109375" style="291" bestFit="1" customWidth="1"/>
    <col min="11" max="12" width="8.88671875" style="291"/>
    <col min="13" max="13" width="13.33203125" style="291" bestFit="1" customWidth="1"/>
    <col min="14" max="16384" width="8.88671875" style="291"/>
  </cols>
  <sheetData>
    <row r="1" spans="1:14">
      <c r="A1" s="291" t="s">
        <v>0</v>
      </c>
      <c r="B1" s="291" t="s">
        <v>5</v>
      </c>
      <c r="C1" s="291" t="s">
        <v>6</v>
      </c>
      <c r="D1" s="291" t="s">
        <v>8</v>
      </c>
      <c r="E1" s="291" t="s">
        <v>22</v>
      </c>
      <c r="F1" s="291" t="s">
        <v>23</v>
      </c>
      <c r="G1" s="291" t="s">
        <v>24</v>
      </c>
      <c r="H1" s="291" t="s">
        <v>25</v>
      </c>
      <c r="I1" s="291" t="s">
        <v>26</v>
      </c>
      <c r="J1" s="291" t="s">
        <v>27</v>
      </c>
      <c r="K1" s="291" t="s">
        <v>28</v>
      </c>
      <c r="L1" s="291" t="s">
        <v>29</v>
      </c>
      <c r="M1" s="291" t="s">
        <v>30</v>
      </c>
      <c r="N1" s="291" t="s">
        <v>18</v>
      </c>
    </row>
    <row r="2" spans="1:14">
      <c r="A2" s="291" t="s">
        <v>42</v>
      </c>
      <c r="B2" s="291" t="s">
        <v>44</v>
      </c>
      <c r="C2" s="292" t="s">
        <v>43</v>
      </c>
      <c r="D2" s="291">
        <v>33</v>
      </c>
      <c r="E2" s="293">
        <v>42349</v>
      </c>
      <c r="F2" s="294">
        <v>48.21</v>
      </c>
      <c r="G2" s="294">
        <v>67.430000000000007</v>
      </c>
      <c r="H2" s="294">
        <v>2225.19</v>
      </c>
      <c r="I2" s="294">
        <v>634.26</v>
      </c>
      <c r="J2" s="295">
        <v>0.3987</v>
      </c>
      <c r="K2" s="295">
        <v>4.3200000000000002E-2</v>
      </c>
      <c r="L2" s="291">
        <v>22</v>
      </c>
      <c r="M2" s="291">
        <v>8.3000000000000007</v>
      </c>
      <c r="N2" s="291" t="e">
        <v>#N/A</v>
      </c>
    </row>
    <row r="3" spans="1:14">
      <c r="A3" s="291" t="s">
        <v>69</v>
      </c>
      <c r="B3" s="291" t="s">
        <v>70</v>
      </c>
      <c r="C3" s="292" t="s">
        <v>71</v>
      </c>
      <c r="D3" s="291">
        <v>14</v>
      </c>
      <c r="E3" s="293">
        <v>42373</v>
      </c>
      <c r="F3" s="294">
        <v>98.67</v>
      </c>
      <c r="G3" s="294">
        <v>137.4</v>
      </c>
      <c r="H3" s="294">
        <v>1923.6</v>
      </c>
      <c r="I3" s="294">
        <v>542.22</v>
      </c>
      <c r="J3" s="295">
        <v>0.39250000000000002</v>
      </c>
      <c r="K3" s="295">
        <v>3.7400000000000003E-2</v>
      </c>
      <c r="L3" s="291">
        <v>21</v>
      </c>
      <c r="M3" s="291">
        <v>11.77</v>
      </c>
      <c r="N3" s="291" t="e">
        <v>#N/A</v>
      </c>
    </row>
    <row r="4" spans="1:14">
      <c r="A4" s="291" t="s">
        <v>76</v>
      </c>
      <c r="B4" s="291" t="s">
        <v>70</v>
      </c>
      <c r="C4" s="292" t="s">
        <v>79</v>
      </c>
      <c r="D4" s="291">
        <v>32</v>
      </c>
      <c r="E4" s="293">
        <v>42373</v>
      </c>
      <c r="F4" s="294">
        <v>42.54</v>
      </c>
      <c r="G4" s="294">
        <v>58.96</v>
      </c>
      <c r="H4" s="294">
        <v>1886.72</v>
      </c>
      <c r="I4" s="294">
        <v>525.44000000000005</v>
      </c>
      <c r="J4" s="295">
        <v>0.38600000000000001</v>
      </c>
      <c r="K4" s="295">
        <v>3.6700000000000003E-2</v>
      </c>
      <c r="L4" s="291">
        <v>21</v>
      </c>
      <c r="N4" s="291" t="e">
        <v>#N/A</v>
      </c>
    </row>
    <row r="5" spans="1:14">
      <c r="A5" s="291" t="s">
        <v>119</v>
      </c>
      <c r="B5" s="291" t="s">
        <v>105</v>
      </c>
      <c r="C5" s="292" t="s">
        <v>122</v>
      </c>
      <c r="D5" s="291">
        <v>7</v>
      </c>
      <c r="E5" s="293">
        <v>42361</v>
      </c>
      <c r="F5" s="294">
        <v>112.88</v>
      </c>
      <c r="G5" s="294">
        <v>155.71</v>
      </c>
      <c r="H5" s="294">
        <v>1089.97</v>
      </c>
      <c r="I5" s="294">
        <v>299.81</v>
      </c>
      <c r="J5" s="295">
        <v>0.37940000000000002</v>
      </c>
      <c r="K5" s="295">
        <v>2.12E-2</v>
      </c>
      <c r="L5" s="291">
        <v>22</v>
      </c>
      <c r="M5" s="291">
        <v>9.56</v>
      </c>
      <c r="N5" s="291" t="e">
        <v>#N/A</v>
      </c>
    </row>
    <row r="6" spans="1:14">
      <c r="A6" s="291" t="s">
        <v>45</v>
      </c>
      <c r="B6" s="291" t="s">
        <v>44</v>
      </c>
      <c r="C6" s="292" t="s">
        <v>46</v>
      </c>
      <c r="D6" s="291">
        <v>23</v>
      </c>
      <c r="E6" s="293">
        <v>42349</v>
      </c>
      <c r="F6" s="294">
        <v>69.709999999999994</v>
      </c>
      <c r="G6" s="294">
        <v>92.59</v>
      </c>
      <c r="H6" s="294">
        <v>2129.5700000000002</v>
      </c>
      <c r="I6" s="294">
        <v>526.24</v>
      </c>
      <c r="J6" s="295">
        <v>0.32819999999999999</v>
      </c>
      <c r="K6" s="295">
        <v>4.1399999999999999E-2</v>
      </c>
      <c r="L6" s="291">
        <v>22</v>
      </c>
      <c r="M6" s="291">
        <v>60.84</v>
      </c>
      <c r="N6" s="291" t="e">
        <v>#N/A</v>
      </c>
    </row>
    <row r="7" spans="1:14">
      <c r="A7" s="291" t="s">
        <v>51</v>
      </c>
      <c r="B7" s="291" t="s">
        <v>52</v>
      </c>
      <c r="C7" s="292" t="s">
        <v>53</v>
      </c>
      <c r="D7" s="291">
        <v>44</v>
      </c>
      <c r="E7" s="293">
        <v>42349</v>
      </c>
      <c r="F7" s="294">
        <v>69.77</v>
      </c>
      <c r="G7" s="294">
        <v>83.11</v>
      </c>
      <c r="H7" s="294">
        <v>3656.84</v>
      </c>
      <c r="I7" s="294">
        <v>587.05999999999995</v>
      </c>
      <c r="J7" s="295">
        <v>0.19120000000000001</v>
      </c>
      <c r="K7" s="295">
        <v>7.0999999999999994E-2</v>
      </c>
      <c r="L7" s="291">
        <v>22</v>
      </c>
      <c r="M7" s="291">
        <v>6.43</v>
      </c>
      <c r="N7" s="291" t="e">
        <v>#N/A</v>
      </c>
    </row>
    <row r="8" spans="1:14">
      <c r="A8" s="291" t="s">
        <v>98</v>
      </c>
      <c r="B8" s="291" t="s">
        <v>97</v>
      </c>
      <c r="C8" s="292" t="s">
        <v>99</v>
      </c>
      <c r="D8" s="291">
        <v>52</v>
      </c>
      <c r="E8" s="293">
        <v>42373</v>
      </c>
      <c r="F8" s="294">
        <v>46.19</v>
      </c>
      <c r="G8" s="294">
        <v>54.94</v>
      </c>
      <c r="H8" s="294">
        <v>2856.88</v>
      </c>
      <c r="I8" s="294">
        <v>454.88</v>
      </c>
      <c r="J8" s="295">
        <v>0.18940000000000001</v>
      </c>
      <c r="K8" s="295">
        <v>5.5500000000000001E-2</v>
      </c>
      <c r="L8" s="291">
        <v>21</v>
      </c>
      <c r="M8" s="291">
        <v>17.399999999999999</v>
      </c>
      <c r="N8" s="291" t="e">
        <v>#N/A</v>
      </c>
    </row>
    <row r="9" spans="1:14">
      <c r="A9" s="291" t="s">
        <v>40</v>
      </c>
      <c r="B9" s="291" t="s">
        <v>34</v>
      </c>
      <c r="C9" s="292" t="s">
        <v>41</v>
      </c>
      <c r="D9" s="291">
        <v>24</v>
      </c>
      <c r="E9" s="293">
        <v>42499</v>
      </c>
      <c r="F9" s="294">
        <v>124.23</v>
      </c>
      <c r="G9" s="294">
        <v>144.58000000000001</v>
      </c>
      <c r="H9" s="294">
        <v>3469.92</v>
      </c>
      <c r="I9" s="294">
        <v>488.4</v>
      </c>
      <c r="J9" s="295">
        <v>0.1638</v>
      </c>
      <c r="K9" s="295">
        <v>6.7400000000000002E-2</v>
      </c>
      <c r="L9" s="291">
        <v>17</v>
      </c>
      <c r="M9" s="291">
        <v>7.95</v>
      </c>
      <c r="N9" s="291" t="e">
        <v>#N/A</v>
      </c>
    </row>
    <row r="10" spans="1:14">
      <c r="A10" s="291" t="s">
        <v>130</v>
      </c>
      <c r="B10" s="291" t="s">
        <v>105</v>
      </c>
      <c r="C10" s="292" t="s">
        <v>131</v>
      </c>
      <c r="D10" s="291">
        <v>30</v>
      </c>
      <c r="E10" s="293">
        <v>42361</v>
      </c>
      <c r="F10" s="294">
        <v>24.93</v>
      </c>
      <c r="G10" s="294">
        <v>27.43</v>
      </c>
      <c r="H10" s="294">
        <v>822.9</v>
      </c>
      <c r="I10" s="294">
        <v>75</v>
      </c>
      <c r="J10" s="295">
        <v>0.1003</v>
      </c>
      <c r="K10" s="295">
        <v>1.6E-2</v>
      </c>
      <c r="L10" s="291">
        <v>22</v>
      </c>
      <c r="M10" s="291">
        <v>6.84</v>
      </c>
      <c r="N10" s="291" t="e">
        <v>#N/A</v>
      </c>
    </row>
    <row r="11" spans="1:14">
      <c r="A11" s="291" t="s">
        <v>20</v>
      </c>
      <c r="B11" s="291" t="s">
        <v>34</v>
      </c>
      <c r="C11" s="292" t="s">
        <v>31</v>
      </c>
      <c r="D11" s="291">
        <v>28</v>
      </c>
      <c r="E11" s="293">
        <v>42349</v>
      </c>
      <c r="F11" s="294">
        <v>127.18</v>
      </c>
      <c r="G11" s="294">
        <v>137.87</v>
      </c>
      <c r="H11" s="294">
        <v>3860.36</v>
      </c>
      <c r="I11" s="294">
        <v>299.32</v>
      </c>
      <c r="J11" s="295">
        <v>8.4099999999999994E-2</v>
      </c>
      <c r="K11" s="295">
        <v>7.4999999999999997E-2</v>
      </c>
      <c r="L11" s="291">
        <v>22</v>
      </c>
      <c r="M11" s="291">
        <v>9.35</v>
      </c>
      <c r="N11" s="291" t="e">
        <v>#N/A</v>
      </c>
    </row>
    <row r="12" spans="1:14">
      <c r="A12" s="291" t="s">
        <v>36</v>
      </c>
      <c r="B12" s="291" t="s">
        <v>34</v>
      </c>
      <c r="C12" s="292" t="s">
        <v>37</v>
      </c>
      <c r="D12" s="291">
        <v>23</v>
      </c>
      <c r="E12" s="293">
        <v>42290</v>
      </c>
      <c r="F12" s="294">
        <v>63.26</v>
      </c>
      <c r="G12" s="294">
        <v>53.42</v>
      </c>
      <c r="H12" s="294">
        <v>1228.6600000000001</v>
      </c>
      <c r="I12" s="294">
        <v>-226.32</v>
      </c>
      <c r="J12" s="295"/>
      <c r="K12" s="295"/>
      <c r="L12" s="291">
        <v>24</v>
      </c>
      <c r="M12" s="291">
        <v>22.82</v>
      </c>
      <c r="N12" s="291">
        <v>0.62</v>
      </c>
    </row>
    <row r="13" spans="1:14">
      <c r="A13" s="291" t="s">
        <v>38</v>
      </c>
      <c r="B13" s="291" t="s">
        <v>34</v>
      </c>
      <c r="C13" s="292" t="s">
        <v>39</v>
      </c>
      <c r="D13" s="291">
        <v>12</v>
      </c>
      <c r="E13" s="293">
        <v>42815</v>
      </c>
      <c r="F13" s="294">
        <v>92.31</v>
      </c>
      <c r="G13" s="294">
        <v>77.22</v>
      </c>
      <c r="H13" s="294">
        <v>926.64</v>
      </c>
      <c r="I13" s="294">
        <v>-181.08</v>
      </c>
      <c r="J13" s="295"/>
      <c r="K13" s="295"/>
      <c r="L13" s="291">
        <v>7</v>
      </c>
      <c r="M13" s="291">
        <v>24.71</v>
      </c>
      <c r="N13" s="291" t="e">
        <v>#N/A</v>
      </c>
    </row>
    <row r="14" spans="1:14">
      <c r="A14" s="291" t="s">
        <v>47</v>
      </c>
      <c r="B14" s="291" t="s">
        <v>44</v>
      </c>
      <c r="C14" s="292" t="s">
        <v>48</v>
      </c>
      <c r="D14" s="291">
        <v>25</v>
      </c>
      <c r="E14" s="293">
        <v>42338</v>
      </c>
      <c r="F14" s="294">
        <v>79.34</v>
      </c>
      <c r="G14" s="294">
        <v>108.41</v>
      </c>
      <c r="H14" s="294">
        <v>2710.25</v>
      </c>
      <c r="I14" s="294">
        <v>726.75</v>
      </c>
      <c r="J14" s="295"/>
      <c r="K14" s="295"/>
      <c r="L14" s="291">
        <v>23</v>
      </c>
      <c r="M14" s="291">
        <v>40.32</v>
      </c>
      <c r="N14" s="291">
        <v>0.95</v>
      </c>
    </row>
    <row r="15" spans="1:14">
      <c r="A15" s="291" t="s">
        <v>49</v>
      </c>
      <c r="B15" s="291" t="s">
        <v>44</v>
      </c>
      <c r="C15" s="292" t="s">
        <v>50</v>
      </c>
      <c r="D15" s="291">
        <v>36</v>
      </c>
      <c r="E15" s="293">
        <v>42692</v>
      </c>
      <c r="F15" s="294">
        <v>25.75</v>
      </c>
      <c r="G15" s="294">
        <v>28.6</v>
      </c>
      <c r="H15" s="294">
        <v>1029.5999999999999</v>
      </c>
      <c r="I15" s="294">
        <v>102.6</v>
      </c>
      <c r="J15" s="295"/>
      <c r="K15" s="295"/>
      <c r="L15" s="291">
        <v>11</v>
      </c>
      <c r="M15" s="291">
        <v>14.59</v>
      </c>
      <c r="N15" s="291">
        <v>1.37</v>
      </c>
    </row>
    <row r="16" spans="1:14">
      <c r="A16" s="291" t="s">
        <v>54</v>
      </c>
      <c r="B16" s="291" t="s">
        <v>52</v>
      </c>
      <c r="C16" s="292" t="s">
        <v>55</v>
      </c>
      <c r="D16" s="291">
        <v>9</v>
      </c>
      <c r="E16" s="293">
        <v>42349</v>
      </c>
      <c r="F16" s="294">
        <v>101.28</v>
      </c>
      <c r="G16" s="294">
        <v>80.099999999999994</v>
      </c>
      <c r="H16" s="294">
        <v>720.9</v>
      </c>
      <c r="I16" s="294">
        <v>-190.62</v>
      </c>
      <c r="J16" s="295"/>
      <c r="K16" s="295"/>
      <c r="L16" s="291">
        <v>22</v>
      </c>
      <c r="M16" s="291">
        <v>8.69</v>
      </c>
      <c r="N16" s="291">
        <v>1.1399999999999999</v>
      </c>
    </row>
    <row r="17" spans="1:14">
      <c r="A17" s="291" t="s">
        <v>59</v>
      </c>
      <c r="B17" s="291" t="s">
        <v>52</v>
      </c>
      <c r="C17" s="292" t="s">
        <v>60</v>
      </c>
      <c r="D17" s="291">
        <v>5</v>
      </c>
      <c r="E17" s="293">
        <v>42349</v>
      </c>
      <c r="F17" s="294">
        <v>188.72</v>
      </c>
      <c r="G17" s="294">
        <v>149.75</v>
      </c>
      <c r="H17" s="294">
        <v>748.75</v>
      </c>
      <c r="I17" s="294">
        <v>-194.85</v>
      </c>
      <c r="J17" s="295"/>
      <c r="K17" s="295"/>
      <c r="L17" s="291">
        <v>22</v>
      </c>
      <c r="M17" s="291">
        <v>6.67</v>
      </c>
      <c r="N17" s="291">
        <v>1.17</v>
      </c>
    </row>
    <row r="18" spans="1:14">
      <c r="A18" s="291" t="s">
        <v>67</v>
      </c>
      <c r="B18" s="291" t="s">
        <v>52</v>
      </c>
      <c r="C18" s="292" t="s">
        <v>68</v>
      </c>
      <c r="D18" s="291">
        <v>6</v>
      </c>
      <c r="E18" s="293">
        <v>42815</v>
      </c>
      <c r="F18" s="294">
        <v>168.82</v>
      </c>
      <c r="G18" s="294">
        <v>208.15</v>
      </c>
      <c r="H18" s="294">
        <v>1248.9000000000001</v>
      </c>
      <c r="I18" s="294">
        <v>235.98</v>
      </c>
      <c r="J18" s="295"/>
      <c r="K18" s="295"/>
      <c r="L18" s="291">
        <v>7</v>
      </c>
      <c r="M18" s="291">
        <v>23.66</v>
      </c>
      <c r="N18" s="291">
        <v>0.63</v>
      </c>
    </row>
    <row r="19" spans="1:14">
      <c r="A19" s="291" t="s">
        <v>91</v>
      </c>
      <c r="B19" s="291" t="s">
        <v>97</v>
      </c>
      <c r="C19" s="292" t="s">
        <v>94</v>
      </c>
      <c r="D19" s="291">
        <v>15</v>
      </c>
      <c r="E19" s="293">
        <v>42324</v>
      </c>
      <c r="F19" s="294">
        <v>89.86</v>
      </c>
      <c r="G19" s="294">
        <v>91.83</v>
      </c>
      <c r="H19" s="294">
        <v>1377.45</v>
      </c>
      <c r="I19" s="294">
        <v>29.55</v>
      </c>
      <c r="J19" s="295"/>
      <c r="K19" s="295"/>
      <c r="L19" s="291">
        <v>23</v>
      </c>
      <c r="M19" s="291">
        <v>27.46</v>
      </c>
      <c r="N19" s="291">
        <v>1.18</v>
      </c>
    </row>
    <row r="20" spans="1:14">
      <c r="A20" s="291" t="s">
        <v>101</v>
      </c>
      <c r="B20" s="291" t="s">
        <v>97</v>
      </c>
      <c r="C20" s="292" t="s">
        <v>102</v>
      </c>
      <c r="D20" s="291">
        <v>20</v>
      </c>
      <c r="E20" s="293">
        <v>42671</v>
      </c>
      <c r="F20" s="294">
        <v>43.53</v>
      </c>
      <c r="G20" s="294">
        <v>42.31</v>
      </c>
      <c r="H20" s="294">
        <v>846.2</v>
      </c>
      <c r="I20" s="294">
        <v>-24.4</v>
      </c>
      <c r="J20" s="295"/>
      <c r="K20" s="295"/>
      <c r="L20" s="291">
        <v>12</v>
      </c>
      <c r="M20" s="291">
        <v>14.94</v>
      </c>
      <c r="N20" s="291">
        <v>0.75</v>
      </c>
    </row>
    <row r="21" spans="1:14">
      <c r="A21" s="291" t="s">
        <v>106</v>
      </c>
      <c r="B21" s="291" t="s">
        <v>97</v>
      </c>
      <c r="C21" s="292" t="s">
        <v>108</v>
      </c>
      <c r="D21" s="291">
        <v>12</v>
      </c>
      <c r="E21" s="293">
        <v>42424</v>
      </c>
      <c r="F21" s="294">
        <v>74.599999999999994</v>
      </c>
      <c r="G21" s="294">
        <v>87.99</v>
      </c>
      <c r="H21" s="294">
        <v>1055.8800000000001</v>
      </c>
      <c r="I21" s="294">
        <v>160.68</v>
      </c>
      <c r="J21" s="295"/>
      <c r="K21" s="295"/>
      <c r="L21" s="291">
        <v>20</v>
      </c>
      <c r="M21" s="291">
        <v>22.17</v>
      </c>
      <c r="N21" s="291">
        <v>0.24</v>
      </c>
    </row>
    <row r="22" spans="1:14">
      <c r="A22" s="291" t="s">
        <v>110</v>
      </c>
      <c r="B22" s="291" t="s">
        <v>97</v>
      </c>
      <c r="C22" s="292" t="s">
        <v>112</v>
      </c>
      <c r="D22" s="291">
        <v>60</v>
      </c>
      <c r="E22" s="293">
        <v>42825</v>
      </c>
      <c r="F22" s="294">
        <v>16.62</v>
      </c>
      <c r="G22" s="294">
        <v>16.12</v>
      </c>
      <c r="H22" s="294">
        <v>967.2</v>
      </c>
      <c r="I22" s="294">
        <v>-30</v>
      </c>
      <c r="J22" s="295"/>
      <c r="K22" s="295"/>
      <c r="L22" s="291">
        <v>7</v>
      </c>
      <c r="N22" s="291">
        <v>1.4</v>
      </c>
    </row>
    <row r="23" spans="1:14">
      <c r="A23" s="291" t="s">
        <v>132</v>
      </c>
      <c r="B23" s="291" t="s">
        <v>105</v>
      </c>
      <c r="C23" s="292" t="s">
        <v>133</v>
      </c>
      <c r="D23" s="291">
        <v>23</v>
      </c>
      <c r="E23" s="293">
        <v>42825</v>
      </c>
      <c r="F23" s="294">
        <v>36.25</v>
      </c>
      <c r="G23" s="294">
        <v>40.950000000000003</v>
      </c>
      <c r="H23" s="294">
        <v>941.85</v>
      </c>
      <c r="I23" s="294">
        <v>108.15</v>
      </c>
      <c r="J23" s="295"/>
      <c r="K23" s="295"/>
      <c r="L23" s="291">
        <v>7</v>
      </c>
      <c r="M23" s="291">
        <v>15.69</v>
      </c>
      <c r="N23" s="291">
        <v>1.07</v>
      </c>
    </row>
    <row r="24" spans="1:14">
      <c r="A24" s="291" t="s">
        <v>134</v>
      </c>
      <c r="B24" s="291" t="s">
        <v>105</v>
      </c>
      <c r="C24" s="292" t="s">
        <v>135</v>
      </c>
      <c r="D24" s="291">
        <v>14</v>
      </c>
      <c r="E24" s="293">
        <v>42825</v>
      </c>
      <c r="F24" s="294">
        <v>57.68</v>
      </c>
      <c r="G24" s="294">
        <v>54.25</v>
      </c>
      <c r="H24" s="294">
        <v>759.5</v>
      </c>
      <c r="I24" s="294">
        <v>-47.99</v>
      </c>
      <c r="J24" s="295"/>
      <c r="K24" s="295"/>
      <c r="L24" s="291">
        <v>7</v>
      </c>
      <c r="M24" s="291">
        <v>20.77</v>
      </c>
      <c r="N24" s="291">
        <v>1.28</v>
      </c>
    </row>
    <row r="25" spans="1:14">
      <c r="A25" s="291" t="s">
        <v>136</v>
      </c>
      <c r="B25" s="291" t="s">
        <v>105</v>
      </c>
      <c r="C25" s="292" t="s">
        <v>137</v>
      </c>
      <c r="D25" s="291">
        <v>30</v>
      </c>
      <c r="E25" s="293">
        <v>42436</v>
      </c>
      <c r="F25" s="294">
        <v>38.130000000000003</v>
      </c>
      <c r="G25" s="294">
        <v>34.86</v>
      </c>
      <c r="H25" s="294">
        <v>1045.8</v>
      </c>
      <c r="I25" s="294">
        <v>-98.1</v>
      </c>
      <c r="J25" s="295"/>
      <c r="K25" s="295"/>
      <c r="L25" s="291">
        <v>19</v>
      </c>
      <c r="M25" s="291">
        <v>16.38</v>
      </c>
      <c r="N25" s="291">
        <v>0.49</v>
      </c>
    </row>
    <row r="26" spans="1:14">
      <c r="K26" s="295">
        <f>SUM(K2:K11)</f>
        <v>0.46480000000000005</v>
      </c>
    </row>
    <row r="27" spans="1:14">
      <c r="A27" s="291" t="s">
        <v>142</v>
      </c>
      <c r="G27" s="294">
        <v>11939.38</v>
      </c>
      <c r="J27" s="295">
        <v>0.23200000000000001</v>
      </c>
      <c r="L27" s="291" t="s">
        <v>144</v>
      </c>
      <c r="M27" s="291">
        <f>AVERAGE(M2:M25)</f>
        <v>18.059545454545454</v>
      </c>
    </row>
    <row r="28" spans="1:14">
      <c r="A28" s="291" t="s">
        <v>145</v>
      </c>
      <c r="G28" s="294">
        <v>51468.91</v>
      </c>
      <c r="J28" s="295">
        <v>1</v>
      </c>
      <c r="L28" s="291" t="s">
        <v>146</v>
      </c>
      <c r="M28" s="291" t="e">
        <v>#N/A</v>
      </c>
    </row>
    <row r="31" spans="1:14">
      <c r="A31" s="291" t="s">
        <v>147</v>
      </c>
      <c r="B31" s="291" t="s">
        <v>148</v>
      </c>
      <c r="C31" s="291" t="s">
        <v>18</v>
      </c>
      <c r="D31" s="291" t="s">
        <v>17</v>
      </c>
      <c r="E31" s="291" t="s">
        <v>28</v>
      </c>
      <c r="G31" s="296"/>
      <c r="J31" s="297">
        <f>SUMPRODUCT(J2:J11,K2:K11)*1/SUM(K2:K11)</f>
        <v>0.23825219449225471</v>
      </c>
    </row>
    <row r="32" spans="1:14">
      <c r="A32" s="291" t="s">
        <v>149</v>
      </c>
      <c r="B32" s="295">
        <v>5.8000000000000003E-2</v>
      </c>
      <c r="C32" s="291" t="e">
        <v>#N/A</v>
      </c>
      <c r="D32" s="291">
        <v>12.0831</v>
      </c>
      <c r="E32" s="295">
        <v>0.18429999999999999</v>
      </c>
    </row>
    <row r="33" spans="1:6">
      <c r="A33" s="291" t="s">
        <v>150</v>
      </c>
      <c r="B33" s="295">
        <v>0.3327</v>
      </c>
      <c r="C33" s="291" t="e">
        <v>#N/A</v>
      </c>
      <c r="D33" s="291">
        <v>33.64</v>
      </c>
      <c r="E33" s="295">
        <v>0.1573</v>
      </c>
    </row>
    <row r="34" spans="1:6">
      <c r="A34" s="291" t="s">
        <v>151</v>
      </c>
      <c r="B34" s="295">
        <v>0.1074</v>
      </c>
      <c r="C34" s="291" t="e">
        <v>#N/A</v>
      </c>
      <c r="D34" s="291">
        <v>10.09</v>
      </c>
      <c r="E34" s="295">
        <v>0.1239</v>
      </c>
    </row>
    <row r="35" spans="1:6">
      <c r="A35" s="291" t="s">
        <v>152</v>
      </c>
      <c r="B35" s="295">
        <v>0.38929999999999998</v>
      </c>
      <c r="C35" s="291" t="e">
        <v>#N/A</v>
      </c>
      <c r="D35" s="291" t="e">
        <v>#N/A</v>
      </c>
      <c r="E35" s="295">
        <v>7.3999999999999996E-2</v>
      </c>
    </row>
    <row r="36" spans="1:6">
      <c r="A36" s="291" t="s">
        <v>153</v>
      </c>
      <c r="B36" s="295">
        <v>9.9699999999999997E-2</v>
      </c>
      <c r="C36" s="291" t="e">
        <v>#N/A</v>
      </c>
      <c r="D36" s="291" t="e">
        <v>#N/A</v>
      </c>
      <c r="E36" s="295">
        <v>0.13800000000000001</v>
      </c>
    </row>
    <row r="37" spans="1:6">
      <c r="A37" s="291" t="s">
        <v>154</v>
      </c>
      <c r="B37" s="295">
        <v>0.1037</v>
      </c>
      <c r="C37" s="291" t="e">
        <v>#N/A</v>
      </c>
      <c r="D37" s="291">
        <v>13.68</v>
      </c>
      <c r="E37" s="295">
        <v>9.0499999999999997E-2</v>
      </c>
    </row>
    <row r="38" spans="1:6">
      <c r="A38" s="291" t="s">
        <v>142</v>
      </c>
      <c r="B38" s="291" t="s">
        <v>35</v>
      </c>
      <c r="C38" s="291">
        <v>0</v>
      </c>
      <c r="D38" s="291" t="s">
        <v>35</v>
      </c>
      <c r="E38" s="295">
        <v>0.23200000000000001</v>
      </c>
    </row>
    <row r="39" spans="1:6">
      <c r="E39" s="295">
        <v>1</v>
      </c>
      <c r="F39" s="295" t="s">
        <v>155</v>
      </c>
    </row>
  </sheetData>
  <autoFilter ref="A1:N25" xr:uid="{67AD23C9-A183-4203-B791-89664180B877}">
    <sortState ref="A2:N25">
      <sortCondition descending="1" ref="J1:J25"/>
    </sortState>
  </autoFilter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workbookViewId="0">
      <pane ySplit="1" topLeftCell="A2" activePane="bottomLeft" state="frozen"/>
      <selection pane="bottomLeft" activeCell="K36" sqref="K36"/>
    </sheetView>
  </sheetViews>
  <sheetFormatPr defaultRowHeight="13.2"/>
  <cols>
    <col min="1" max="1" width="33.77734375" style="291" bestFit="1" customWidth="1"/>
    <col min="2" max="4" width="8.88671875" style="291"/>
    <col min="5" max="6" width="10.109375" style="291" bestFit="1" customWidth="1"/>
    <col min="7" max="7" width="10.77734375" style="291" bestFit="1" customWidth="1"/>
    <col min="8" max="8" width="12.109375" style="291" bestFit="1" customWidth="1"/>
    <col min="9" max="9" width="8.88671875" style="291"/>
    <col min="10" max="10" width="11.109375" style="291" bestFit="1" customWidth="1"/>
    <col min="11" max="12" width="8.88671875" style="291"/>
    <col min="13" max="13" width="13.33203125" style="291" bestFit="1" customWidth="1"/>
    <col min="14" max="16384" width="8.88671875" style="291"/>
  </cols>
  <sheetData>
    <row r="1" spans="1:14">
      <c r="A1" s="291" t="s">
        <v>0</v>
      </c>
      <c r="B1" s="291" t="s">
        <v>5</v>
      </c>
      <c r="C1" s="291" t="s">
        <v>6</v>
      </c>
      <c r="D1" s="291" t="s">
        <v>8</v>
      </c>
      <c r="E1" s="291" t="s">
        <v>22</v>
      </c>
      <c r="F1" s="291" t="s">
        <v>23</v>
      </c>
      <c r="G1" s="291" t="s">
        <v>24</v>
      </c>
      <c r="H1" s="291" t="s">
        <v>25</v>
      </c>
      <c r="I1" s="291" t="s">
        <v>26</v>
      </c>
      <c r="J1" s="291" t="s">
        <v>27</v>
      </c>
      <c r="K1" s="229" t="s">
        <v>28</v>
      </c>
      <c r="L1" s="291" t="s">
        <v>29</v>
      </c>
      <c r="M1" s="291" t="s">
        <v>30</v>
      </c>
      <c r="N1" s="291" t="s">
        <v>18</v>
      </c>
    </row>
    <row r="2" spans="1:14">
      <c r="A2" s="291" t="s">
        <v>20</v>
      </c>
      <c r="B2" s="291" t="s">
        <v>34</v>
      </c>
      <c r="C2" s="292" t="s">
        <v>31</v>
      </c>
      <c r="D2" s="291">
        <v>28</v>
      </c>
      <c r="E2" s="293">
        <v>42349</v>
      </c>
      <c r="F2" s="294">
        <v>127.18</v>
      </c>
      <c r="G2" s="294">
        <v>137.87</v>
      </c>
      <c r="H2" s="294">
        <v>3860.36</v>
      </c>
      <c r="I2" s="294">
        <v>299.32</v>
      </c>
      <c r="J2" s="295">
        <v>8.4099999999999994E-2</v>
      </c>
      <c r="K2" s="295">
        <v>7.4999999999999997E-2</v>
      </c>
      <c r="L2" s="291">
        <v>22</v>
      </c>
      <c r="M2" s="291">
        <v>9.35</v>
      </c>
      <c r="N2" s="291" t="e">
        <v>#N/A</v>
      </c>
    </row>
    <row r="3" spans="1:14">
      <c r="A3" s="291" t="s">
        <v>36</v>
      </c>
      <c r="B3" s="291" t="s">
        <v>34</v>
      </c>
      <c r="C3" s="292" t="s">
        <v>37</v>
      </c>
      <c r="D3" s="291">
        <v>23</v>
      </c>
      <c r="E3" s="293">
        <v>42290</v>
      </c>
      <c r="F3" s="294">
        <v>63.26</v>
      </c>
      <c r="G3" s="294">
        <v>53.42</v>
      </c>
      <c r="H3" s="294">
        <v>1228.6600000000001</v>
      </c>
      <c r="I3" s="294">
        <v>-226.32</v>
      </c>
      <c r="J3" s="295">
        <v>-0.1555</v>
      </c>
      <c r="K3" s="295">
        <v>2.3900000000000001E-2</v>
      </c>
      <c r="L3" s="291">
        <v>24</v>
      </c>
      <c r="M3" s="291">
        <v>22.82</v>
      </c>
      <c r="N3" s="291">
        <v>0.62</v>
      </c>
    </row>
    <row r="4" spans="1:14">
      <c r="A4" s="291" t="s">
        <v>38</v>
      </c>
      <c r="B4" s="291" t="s">
        <v>34</v>
      </c>
      <c r="C4" s="292" t="s">
        <v>39</v>
      </c>
      <c r="D4" s="291">
        <v>12</v>
      </c>
      <c r="E4" s="293">
        <v>42815</v>
      </c>
      <c r="F4" s="294">
        <v>92.31</v>
      </c>
      <c r="G4" s="294">
        <v>77.22</v>
      </c>
      <c r="H4" s="294">
        <v>926.64</v>
      </c>
      <c r="I4" s="294">
        <v>-181.08</v>
      </c>
      <c r="J4" s="295">
        <v>-0.16350000000000001</v>
      </c>
      <c r="K4" s="295">
        <v>1.7999999999999999E-2</v>
      </c>
      <c r="L4" s="291">
        <v>7</v>
      </c>
      <c r="M4" s="291">
        <v>24.71</v>
      </c>
      <c r="N4" s="291" t="e">
        <v>#N/A</v>
      </c>
    </row>
    <row r="5" spans="1:14">
      <c r="A5" s="291" t="s">
        <v>40</v>
      </c>
      <c r="B5" s="291" t="s">
        <v>34</v>
      </c>
      <c r="C5" s="292" t="s">
        <v>41</v>
      </c>
      <c r="D5" s="291">
        <v>24</v>
      </c>
      <c r="E5" s="293">
        <v>42499</v>
      </c>
      <c r="F5" s="294">
        <v>124.23</v>
      </c>
      <c r="G5" s="294">
        <v>144.58000000000001</v>
      </c>
      <c r="H5" s="294">
        <v>3469.92</v>
      </c>
      <c r="I5" s="294">
        <v>488.4</v>
      </c>
      <c r="J5" s="295">
        <v>0.1638</v>
      </c>
      <c r="K5" s="295">
        <v>6.7400000000000002E-2</v>
      </c>
      <c r="L5" s="291">
        <v>17</v>
      </c>
      <c r="M5" s="291">
        <v>7.95</v>
      </c>
      <c r="N5" s="291" t="e">
        <v>#N/A</v>
      </c>
    </row>
    <row r="6" spans="1:14">
      <c r="A6" s="291" t="s">
        <v>42</v>
      </c>
      <c r="B6" s="291" t="s">
        <v>44</v>
      </c>
      <c r="C6" s="292" t="s">
        <v>43</v>
      </c>
      <c r="D6" s="291">
        <v>33</v>
      </c>
      <c r="E6" s="293">
        <v>42349</v>
      </c>
      <c r="F6" s="294">
        <v>48.21</v>
      </c>
      <c r="G6" s="294">
        <v>67.430000000000007</v>
      </c>
      <c r="H6" s="294">
        <v>2225.19</v>
      </c>
      <c r="I6" s="294">
        <v>634.26</v>
      </c>
      <c r="J6" s="295">
        <v>0.3987</v>
      </c>
      <c r="K6" s="295">
        <v>4.3200000000000002E-2</v>
      </c>
      <c r="L6" s="291">
        <v>22</v>
      </c>
      <c r="M6" s="291">
        <v>8.3000000000000007</v>
      </c>
      <c r="N6" s="291" t="e">
        <v>#N/A</v>
      </c>
    </row>
    <row r="7" spans="1:14">
      <c r="A7" s="291" t="s">
        <v>45</v>
      </c>
      <c r="B7" s="291" t="s">
        <v>44</v>
      </c>
      <c r="C7" s="292" t="s">
        <v>46</v>
      </c>
      <c r="D7" s="291">
        <v>23</v>
      </c>
      <c r="E7" s="293">
        <v>42349</v>
      </c>
      <c r="F7" s="294">
        <v>69.709999999999994</v>
      </c>
      <c r="G7" s="294">
        <v>92.59</v>
      </c>
      <c r="H7" s="294">
        <v>2129.5700000000002</v>
      </c>
      <c r="I7" s="294">
        <v>526.24</v>
      </c>
      <c r="J7" s="295">
        <v>0.32819999999999999</v>
      </c>
      <c r="K7" s="295">
        <v>4.1399999999999999E-2</v>
      </c>
      <c r="L7" s="291">
        <v>22</v>
      </c>
      <c r="M7" s="291">
        <v>60.84</v>
      </c>
      <c r="N7" s="291" t="e">
        <v>#N/A</v>
      </c>
    </row>
    <row r="8" spans="1:14">
      <c r="A8" s="291" t="s">
        <v>47</v>
      </c>
      <c r="B8" s="291" t="s">
        <v>44</v>
      </c>
      <c r="C8" s="292" t="s">
        <v>48</v>
      </c>
      <c r="D8" s="291">
        <v>25</v>
      </c>
      <c r="E8" s="293">
        <v>42338</v>
      </c>
      <c r="F8" s="294">
        <v>79.34</v>
      </c>
      <c r="G8" s="294">
        <v>108.41</v>
      </c>
      <c r="H8" s="294">
        <v>2710.25</v>
      </c>
      <c r="I8" s="294">
        <v>726.75</v>
      </c>
      <c r="J8" s="295">
        <v>0.3664</v>
      </c>
      <c r="K8" s="295">
        <v>5.2699999999999997E-2</v>
      </c>
      <c r="L8" s="291">
        <v>23</v>
      </c>
      <c r="M8" s="291">
        <v>40.32</v>
      </c>
      <c r="N8" s="291">
        <v>0.95</v>
      </c>
    </row>
    <row r="9" spans="1:14">
      <c r="A9" s="291" t="s">
        <v>49</v>
      </c>
      <c r="B9" s="291" t="s">
        <v>44</v>
      </c>
      <c r="C9" s="292" t="s">
        <v>50</v>
      </c>
      <c r="D9" s="291">
        <v>36</v>
      </c>
      <c r="E9" s="293">
        <v>42692</v>
      </c>
      <c r="F9" s="294">
        <v>25.75</v>
      </c>
      <c r="G9" s="294">
        <v>28.6</v>
      </c>
      <c r="H9" s="294">
        <v>1029.5999999999999</v>
      </c>
      <c r="I9" s="294">
        <v>102.6</v>
      </c>
      <c r="J9" s="295">
        <v>0.11070000000000001</v>
      </c>
      <c r="K9" s="295">
        <v>0.02</v>
      </c>
      <c r="L9" s="291">
        <v>11</v>
      </c>
      <c r="M9" s="291">
        <v>14.59</v>
      </c>
      <c r="N9" s="291">
        <v>1.37</v>
      </c>
    </row>
    <row r="10" spans="1:14">
      <c r="A10" s="291" t="s">
        <v>51</v>
      </c>
      <c r="B10" s="291" t="s">
        <v>52</v>
      </c>
      <c r="C10" s="292" t="s">
        <v>53</v>
      </c>
      <c r="D10" s="291">
        <v>44</v>
      </c>
      <c r="E10" s="293">
        <v>42349</v>
      </c>
      <c r="F10" s="294">
        <v>69.77</v>
      </c>
      <c r="G10" s="294">
        <v>83.11</v>
      </c>
      <c r="H10" s="294">
        <v>3656.84</v>
      </c>
      <c r="I10" s="294">
        <v>587.05999999999995</v>
      </c>
      <c r="J10" s="295">
        <v>0.19120000000000001</v>
      </c>
      <c r="K10" s="295">
        <v>7.0999999999999994E-2</v>
      </c>
      <c r="L10" s="291">
        <v>22</v>
      </c>
      <c r="M10" s="291">
        <v>6.43</v>
      </c>
      <c r="N10" s="291" t="e">
        <v>#N/A</v>
      </c>
    </row>
    <row r="11" spans="1:14">
      <c r="A11" s="291" t="s">
        <v>54</v>
      </c>
      <c r="B11" s="291" t="s">
        <v>52</v>
      </c>
      <c r="C11" s="292" t="s">
        <v>55</v>
      </c>
      <c r="D11" s="291">
        <v>9</v>
      </c>
      <c r="E11" s="293">
        <v>42349</v>
      </c>
      <c r="F11" s="294">
        <v>101.28</v>
      </c>
      <c r="G11" s="294">
        <v>80.099999999999994</v>
      </c>
      <c r="H11" s="294">
        <v>720.9</v>
      </c>
      <c r="I11" s="294">
        <v>-190.62</v>
      </c>
      <c r="J11" s="295">
        <v>-0.20910000000000001</v>
      </c>
      <c r="K11" s="295">
        <v>1.4E-2</v>
      </c>
      <c r="L11" s="291">
        <v>22</v>
      </c>
      <c r="M11" s="291">
        <v>8.69</v>
      </c>
      <c r="N11" s="291">
        <v>1.1399999999999999</v>
      </c>
    </row>
    <row r="12" spans="1:14">
      <c r="A12" s="291" t="s">
        <v>59</v>
      </c>
      <c r="B12" s="291" t="s">
        <v>52</v>
      </c>
      <c r="C12" s="292" t="s">
        <v>60</v>
      </c>
      <c r="D12" s="291">
        <v>5</v>
      </c>
      <c r="E12" s="293">
        <v>42349</v>
      </c>
      <c r="F12" s="294">
        <v>188.72</v>
      </c>
      <c r="G12" s="294">
        <v>149.75</v>
      </c>
      <c r="H12" s="294">
        <v>748.75</v>
      </c>
      <c r="I12" s="294">
        <v>-194.85</v>
      </c>
      <c r="J12" s="295">
        <v>-0.20649999999999999</v>
      </c>
      <c r="K12" s="295">
        <v>1.4500000000000001E-2</v>
      </c>
      <c r="L12" s="291">
        <v>22</v>
      </c>
      <c r="M12" s="291">
        <v>6.67</v>
      </c>
      <c r="N12" s="291">
        <v>1.17</v>
      </c>
    </row>
    <row r="13" spans="1:14">
      <c r="A13" s="291" t="s">
        <v>67</v>
      </c>
      <c r="B13" s="291" t="s">
        <v>52</v>
      </c>
      <c r="C13" s="292" t="s">
        <v>68</v>
      </c>
      <c r="D13" s="291">
        <v>6</v>
      </c>
      <c r="E13" s="293">
        <v>42815</v>
      </c>
      <c r="F13" s="294">
        <v>168.82</v>
      </c>
      <c r="G13" s="294">
        <v>208.15</v>
      </c>
      <c r="H13" s="294">
        <v>1248.9000000000001</v>
      </c>
      <c r="I13" s="294">
        <v>235.98</v>
      </c>
      <c r="J13" s="295">
        <v>0.23300000000000001</v>
      </c>
      <c r="K13" s="295">
        <v>2.4299999999999999E-2</v>
      </c>
      <c r="L13" s="291">
        <v>7</v>
      </c>
      <c r="M13" s="291">
        <v>23.66</v>
      </c>
      <c r="N13" s="291">
        <v>0.63</v>
      </c>
    </row>
    <row r="14" spans="1:14">
      <c r="A14" s="291" t="s">
        <v>69</v>
      </c>
      <c r="B14" s="291" t="s">
        <v>70</v>
      </c>
      <c r="C14" s="292" t="s">
        <v>71</v>
      </c>
      <c r="D14" s="291">
        <v>14</v>
      </c>
      <c r="E14" s="293">
        <v>42373</v>
      </c>
      <c r="F14" s="294">
        <v>98.67</v>
      </c>
      <c r="G14" s="294">
        <v>137.4</v>
      </c>
      <c r="H14" s="294">
        <v>1923.6</v>
      </c>
      <c r="I14" s="294">
        <v>542.22</v>
      </c>
      <c r="J14" s="295">
        <v>0.39250000000000002</v>
      </c>
      <c r="K14" s="295">
        <v>3.7400000000000003E-2</v>
      </c>
      <c r="L14" s="291">
        <v>21</v>
      </c>
      <c r="M14" s="291">
        <v>11.77</v>
      </c>
      <c r="N14" s="291" t="e">
        <v>#N/A</v>
      </c>
    </row>
    <row r="15" spans="1:14">
      <c r="A15" s="291" t="s">
        <v>76</v>
      </c>
      <c r="B15" s="291" t="s">
        <v>70</v>
      </c>
      <c r="C15" s="292" t="s">
        <v>79</v>
      </c>
      <c r="D15" s="291">
        <v>32</v>
      </c>
      <c r="E15" s="293">
        <v>42373</v>
      </c>
      <c r="F15" s="294">
        <v>42.54</v>
      </c>
      <c r="G15" s="294">
        <v>58.96</v>
      </c>
      <c r="H15" s="294">
        <v>1886.72</v>
      </c>
      <c r="I15" s="294">
        <v>525.44000000000005</v>
      </c>
      <c r="J15" s="295">
        <v>0.38600000000000001</v>
      </c>
      <c r="K15" s="295">
        <v>3.6700000000000003E-2</v>
      </c>
      <c r="L15" s="291">
        <v>21</v>
      </c>
      <c r="N15" s="291" t="e">
        <v>#N/A</v>
      </c>
    </row>
    <row r="16" spans="1:14">
      <c r="A16" s="291" t="s">
        <v>91</v>
      </c>
      <c r="B16" s="291" t="s">
        <v>97</v>
      </c>
      <c r="C16" s="292" t="s">
        <v>94</v>
      </c>
      <c r="D16" s="291">
        <v>15</v>
      </c>
      <c r="E16" s="293">
        <v>42324</v>
      </c>
      <c r="F16" s="294">
        <v>89.86</v>
      </c>
      <c r="G16" s="294">
        <v>91.83</v>
      </c>
      <c r="H16" s="294">
        <v>1377.45</v>
      </c>
      <c r="I16" s="294">
        <v>29.55</v>
      </c>
      <c r="J16" s="295">
        <v>2.1899999999999999E-2</v>
      </c>
      <c r="K16" s="295">
        <v>2.6800000000000001E-2</v>
      </c>
      <c r="L16" s="291">
        <v>23</v>
      </c>
      <c r="M16" s="291">
        <v>27.46</v>
      </c>
      <c r="N16" s="291">
        <v>1.18</v>
      </c>
    </row>
    <row r="17" spans="1:14">
      <c r="A17" s="291" t="s">
        <v>101</v>
      </c>
      <c r="B17" s="291" t="s">
        <v>97</v>
      </c>
      <c r="C17" s="292" t="s">
        <v>102</v>
      </c>
      <c r="D17" s="291">
        <v>20</v>
      </c>
      <c r="E17" s="293">
        <v>42671</v>
      </c>
      <c r="F17" s="294">
        <v>43.53</v>
      </c>
      <c r="G17" s="294">
        <v>42.31</v>
      </c>
      <c r="H17" s="294">
        <v>846.2</v>
      </c>
      <c r="I17" s="294">
        <v>-24.4</v>
      </c>
      <c r="J17" s="295">
        <v>-2.8000000000000001E-2</v>
      </c>
      <c r="K17" s="295">
        <v>1.6400000000000001E-2</v>
      </c>
      <c r="L17" s="291">
        <v>12</v>
      </c>
      <c r="M17" s="291">
        <v>14.94</v>
      </c>
      <c r="N17" s="291">
        <v>0.75</v>
      </c>
    </row>
    <row r="18" spans="1:14">
      <c r="A18" s="291" t="s">
        <v>98</v>
      </c>
      <c r="B18" s="291" t="s">
        <v>97</v>
      </c>
      <c r="C18" s="292" t="s">
        <v>99</v>
      </c>
      <c r="D18" s="291">
        <v>52</v>
      </c>
      <c r="E18" s="293">
        <v>42373</v>
      </c>
      <c r="F18" s="294">
        <v>46.19</v>
      </c>
      <c r="G18" s="294">
        <v>54.94</v>
      </c>
      <c r="H18" s="294">
        <v>2856.88</v>
      </c>
      <c r="I18" s="294">
        <v>454.88</v>
      </c>
      <c r="J18" s="295">
        <v>0.18940000000000001</v>
      </c>
      <c r="K18" s="295">
        <v>5.5500000000000001E-2</v>
      </c>
      <c r="L18" s="291">
        <v>21</v>
      </c>
      <c r="M18" s="291">
        <v>17.399999999999999</v>
      </c>
      <c r="N18" s="291" t="e">
        <v>#N/A</v>
      </c>
    </row>
    <row r="19" spans="1:14">
      <c r="A19" s="291" t="s">
        <v>106</v>
      </c>
      <c r="B19" s="291" t="s">
        <v>97</v>
      </c>
      <c r="C19" s="292" t="s">
        <v>108</v>
      </c>
      <c r="D19" s="291">
        <v>12</v>
      </c>
      <c r="E19" s="293">
        <v>42424</v>
      </c>
      <c r="F19" s="294">
        <v>74.599999999999994</v>
      </c>
      <c r="G19" s="294">
        <v>87.99</v>
      </c>
      <c r="H19" s="294">
        <v>1055.8800000000001</v>
      </c>
      <c r="I19" s="294">
        <v>160.68</v>
      </c>
      <c r="J19" s="295">
        <v>0.17949999999999999</v>
      </c>
      <c r="K19" s="295">
        <v>2.0500000000000001E-2</v>
      </c>
      <c r="L19" s="291">
        <v>20</v>
      </c>
      <c r="M19" s="291">
        <v>22.17</v>
      </c>
      <c r="N19" s="291">
        <v>0.24</v>
      </c>
    </row>
    <row r="20" spans="1:14">
      <c r="A20" s="291" t="s">
        <v>110</v>
      </c>
      <c r="B20" s="291" t="s">
        <v>97</v>
      </c>
      <c r="C20" s="292" t="s">
        <v>112</v>
      </c>
      <c r="D20" s="291">
        <v>60</v>
      </c>
      <c r="E20" s="293">
        <v>42825</v>
      </c>
      <c r="F20" s="294">
        <v>16.62</v>
      </c>
      <c r="G20" s="294">
        <v>16.12</v>
      </c>
      <c r="H20" s="294">
        <v>967.2</v>
      </c>
      <c r="I20" s="294">
        <v>-30</v>
      </c>
      <c r="J20" s="295">
        <v>-3.0099999999999998E-2</v>
      </c>
      <c r="K20" s="295">
        <v>1.8800000000000001E-2</v>
      </c>
      <c r="L20" s="291">
        <v>7</v>
      </c>
      <c r="N20" s="291">
        <v>1.4</v>
      </c>
    </row>
    <row r="21" spans="1:14">
      <c r="A21" s="291" t="s">
        <v>119</v>
      </c>
      <c r="B21" s="291" t="s">
        <v>105</v>
      </c>
      <c r="C21" s="292" t="s">
        <v>122</v>
      </c>
      <c r="D21" s="291">
        <v>7</v>
      </c>
      <c r="E21" s="293">
        <v>42361</v>
      </c>
      <c r="F21" s="294">
        <v>112.88</v>
      </c>
      <c r="G21" s="294">
        <v>155.71</v>
      </c>
      <c r="H21" s="294">
        <v>1089.97</v>
      </c>
      <c r="I21" s="294">
        <v>299.81</v>
      </c>
      <c r="J21" s="295">
        <v>0.37940000000000002</v>
      </c>
      <c r="K21" s="295">
        <v>2.12E-2</v>
      </c>
      <c r="L21" s="291">
        <v>22</v>
      </c>
      <c r="M21" s="291">
        <v>9.56</v>
      </c>
      <c r="N21" s="291" t="e">
        <v>#N/A</v>
      </c>
    </row>
    <row r="22" spans="1:14">
      <c r="A22" s="291" t="s">
        <v>130</v>
      </c>
      <c r="B22" s="291" t="s">
        <v>105</v>
      </c>
      <c r="C22" s="292" t="s">
        <v>131</v>
      </c>
      <c r="D22" s="291">
        <v>30</v>
      </c>
      <c r="E22" s="293">
        <v>42361</v>
      </c>
      <c r="F22" s="294">
        <v>24.93</v>
      </c>
      <c r="G22" s="294">
        <v>27.43</v>
      </c>
      <c r="H22" s="294">
        <v>822.9</v>
      </c>
      <c r="I22" s="294">
        <v>75</v>
      </c>
      <c r="J22" s="295">
        <v>0.1003</v>
      </c>
      <c r="K22" s="295">
        <v>1.6E-2</v>
      </c>
      <c r="L22" s="291">
        <v>22</v>
      </c>
      <c r="M22" s="291">
        <v>6.84</v>
      </c>
      <c r="N22" s="291" t="e">
        <v>#N/A</v>
      </c>
    </row>
    <row r="23" spans="1:14">
      <c r="A23" s="291" t="s">
        <v>132</v>
      </c>
      <c r="B23" s="291" t="s">
        <v>105</v>
      </c>
      <c r="C23" s="292" t="s">
        <v>133</v>
      </c>
      <c r="D23" s="291">
        <v>23</v>
      </c>
      <c r="E23" s="293">
        <v>42825</v>
      </c>
      <c r="F23" s="294">
        <v>36.25</v>
      </c>
      <c r="G23" s="294">
        <v>40.950000000000003</v>
      </c>
      <c r="H23" s="294">
        <v>941.85</v>
      </c>
      <c r="I23" s="294">
        <v>108.15</v>
      </c>
      <c r="J23" s="295">
        <v>0.12970000000000001</v>
      </c>
      <c r="K23" s="295">
        <v>1.83E-2</v>
      </c>
      <c r="L23" s="291">
        <v>7</v>
      </c>
      <c r="M23" s="291">
        <v>15.69</v>
      </c>
      <c r="N23" s="291">
        <v>1.07</v>
      </c>
    </row>
    <row r="24" spans="1:14">
      <c r="A24" s="291" t="s">
        <v>134</v>
      </c>
      <c r="B24" s="291" t="s">
        <v>105</v>
      </c>
      <c r="C24" s="292" t="s">
        <v>135</v>
      </c>
      <c r="D24" s="291">
        <v>14</v>
      </c>
      <c r="E24" s="293">
        <v>42825</v>
      </c>
      <c r="F24" s="294">
        <v>57.68</v>
      </c>
      <c r="G24" s="294">
        <v>54.25</v>
      </c>
      <c r="H24" s="294">
        <v>759.5</v>
      </c>
      <c r="I24" s="294">
        <v>-47.99</v>
      </c>
      <c r="J24" s="295">
        <v>-5.9400000000000001E-2</v>
      </c>
      <c r="K24" s="295">
        <v>1.4800000000000001E-2</v>
      </c>
      <c r="L24" s="291">
        <v>7</v>
      </c>
      <c r="M24" s="291">
        <v>20.77</v>
      </c>
      <c r="N24" s="291">
        <v>1.28</v>
      </c>
    </row>
    <row r="25" spans="1:14">
      <c r="A25" s="291" t="s">
        <v>136</v>
      </c>
      <c r="B25" s="291" t="s">
        <v>105</v>
      </c>
      <c r="C25" s="292" t="s">
        <v>137</v>
      </c>
      <c r="D25" s="291">
        <v>30</v>
      </c>
      <c r="E25" s="293">
        <v>42436</v>
      </c>
      <c r="F25" s="294">
        <v>38.130000000000003</v>
      </c>
      <c r="G25" s="294">
        <v>34.86</v>
      </c>
      <c r="H25" s="294">
        <v>1045.8</v>
      </c>
      <c r="I25" s="294">
        <v>-98.1</v>
      </c>
      <c r="J25" s="295">
        <v>-8.5800000000000001E-2</v>
      </c>
      <c r="K25" s="295">
        <v>2.0299999999999999E-2</v>
      </c>
      <c r="L25" s="291">
        <v>19</v>
      </c>
      <c r="M25" s="291">
        <v>16.38</v>
      </c>
      <c r="N25" s="291">
        <v>0.49</v>
      </c>
    </row>
    <row r="26" spans="1:14">
      <c r="K26" s="298">
        <f>SUM(K2:K25)</f>
        <v>0.7681</v>
      </c>
    </row>
    <row r="27" spans="1:14">
      <c r="A27" s="291" t="s">
        <v>142</v>
      </c>
      <c r="G27" s="294">
        <v>11939.38</v>
      </c>
      <c r="J27" s="295">
        <v>0.23200000000000001</v>
      </c>
      <c r="K27" s="299">
        <f>K26+J27</f>
        <v>1.0001</v>
      </c>
      <c r="L27" s="291" t="s">
        <v>144</v>
      </c>
      <c r="M27" s="291">
        <f>AVERAGE(M2:M25)</f>
        <v>18.059545454545454</v>
      </c>
    </row>
    <row r="28" spans="1:14">
      <c r="A28" s="291" t="s">
        <v>145</v>
      </c>
      <c r="G28" s="294">
        <v>51468.91</v>
      </c>
      <c r="J28" s="295">
        <v>1</v>
      </c>
      <c r="L28" s="291" t="s">
        <v>146</v>
      </c>
      <c r="M28" s="291" t="e">
        <v>#N/A</v>
      </c>
    </row>
    <row r="31" spans="1:14">
      <c r="A31" s="291" t="s">
        <v>147</v>
      </c>
      <c r="B31" s="291" t="s">
        <v>148</v>
      </c>
      <c r="C31" s="291" t="s">
        <v>18</v>
      </c>
      <c r="D31" s="291" t="s">
        <v>17</v>
      </c>
      <c r="E31" s="291" t="s">
        <v>28</v>
      </c>
      <c r="G31" s="296"/>
      <c r="J31" s="297">
        <f>SUMPRODUCT(J2:J25,K2:K25)</f>
        <v>0.12833793999999996</v>
      </c>
    </row>
    <row r="32" spans="1:14">
      <c r="A32" s="291" t="s">
        <v>149</v>
      </c>
      <c r="B32" s="295">
        <v>5.8000000000000003E-2</v>
      </c>
      <c r="C32" s="291" t="e">
        <v>#N/A</v>
      </c>
      <c r="D32" s="291">
        <v>12.0831</v>
      </c>
      <c r="E32" s="295">
        <v>0.18429999999999999</v>
      </c>
    </row>
    <row r="33" spans="1:6">
      <c r="A33" s="291" t="s">
        <v>150</v>
      </c>
      <c r="B33" s="295">
        <v>0.3327</v>
      </c>
      <c r="C33" s="291" t="e">
        <v>#N/A</v>
      </c>
      <c r="D33" s="291">
        <v>33.64</v>
      </c>
      <c r="E33" s="295">
        <v>0.1573</v>
      </c>
    </row>
    <row r="34" spans="1:6">
      <c r="A34" s="291" t="s">
        <v>151</v>
      </c>
      <c r="B34" s="295">
        <v>0.1074</v>
      </c>
      <c r="C34" s="291" t="e">
        <v>#N/A</v>
      </c>
      <c r="D34" s="291">
        <v>10.09</v>
      </c>
      <c r="E34" s="295">
        <v>0.1239</v>
      </c>
    </row>
    <row r="35" spans="1:6">
      <c r="A35" s="291" t="s">
        <v>152</v>
      </c>
      <c r="B35" s="295">
        <v>0.38929999999999998</v>
      </c>
      <c r="C35" s="291" t="e">
        <v>#N/A</v>
      </c>
      <c r="D35" s="291" t="e">
        <v>#N/A</v>
      </c>
      <c r="E35" s="295">
        <v>7.3999999999999996E-2</v>
      </c>
    </row>
    <row r="36" spans="1:6">
      <c r="A36" s="291" t="s">
        <v>153</v>
      </c>
      <c r="B36" s="295">
        <v>9.9699999999999997E-2</v>
      </c>
      <c r="C36" s="291" t="e">
        <v>#N/A</v>
      </c>
      <c r="D36" s="291" t="e">
        <v>#N/A</v>
      </c>
      <c r="E36" s="295">
        <v>0.13800000000000001</v>
      </c>
    </row>
    <row r="37" spans="1:6">
      <c r="A37" s="291" t="s">
        <v>154</v>
      </c>
      <c r="B37" s="295">
        <v>0.1037</v>
      </c>
      <c r="C37" s="291" t="e">
        <v>#N/A</v>
      </c>
      <c r="D37" s="291">
        <v>13.68</v>
      </c>
      <c r="E37" s="295">
        <v>9.0499999999999997E-2</v>
      </c>
    </row>
    <row r="38" spans="1:6">
      <c r="A38" s="291" t="s">
        <v>142</v>
      </c>
      <c r="B38" s="291" t="s">
        <v>35</v>
      </c>
      <c r="C38" s="291">
        <v>0</v>
      </c>
      <c r="D38" s="291" t="s">
        <v>35</v>
      </c>
      <c r="E38" s="295">
        <v>0.23200000000000001</v>
      </c>
    </row>
    <row r="39" spans="1:6">
      <c r="E39" s="295">
        <v>1</v>
      </c>
      <c r="F39" s="295" t="s">
        <v>155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8"/>
  <sheetViews>
    <sheetView workbookViewId="0">
      <pane ySplit="1" topLeftCell="A2" activePane="bottomLeft" state="frozen"/>
      <selection pane="bottomLeft" activeCell="F18" sqref="F18"/>
    </sheetView>
  </sheetViews>
  <sheetFormatPr defaultColWidth="14.44140625" defaultRowHeight="15.75" customHeight="1"/>
  <cols>
    <col min="1" max="1" width="38.109375" style="105" customWidth="1"/>
    <col min="2" max="2" width="13.33203125" style="105" customWidth="1"/>
    <col min="3" max="3" width="16.6640625" style="105" customWidth="1"/>
    <col min="4" max="4" width="8.6640625" style="105" customWidth="1"/>
    <col min="5" max="5" width="11.44140625" style="105" customWidth="1"/>
    <col min="6" max="6" width="10.109375" style="105" customWidth="1"/>
    <col min="7" max="7" width="11.33203125" style="105" customWidth="1"/>
    <col min="8" max="8" width="14.44140625" style="105" customWidth="1"/>
    <col min="9" max="13" width="14.44140625" style="105"/>
    <col min="14" max="14" width="13.6640625" style="105" customWidth="1"/>
    <col min="15" max="16384" width="14.44140625" style="105"/>
  </cols>
  <sheetData>
    <row r="1" spans="1:27" ht="27" customHeight="1">
      <c r="A1" s="101" t="s">
        <v>0</v>
      </c>
      <c r="B1" s="102" t="s">
        <v>3</v>
      </c>
      <c r="C1" s="103" t="s">
        <v>5</v>
      </c>
      <c r="D1" s="101" t="s">
        <v>6</v>
      </c>
      <c r="E1" s="102" t="s">
        <v>8</v>
      </c>
      <c r="F1" s="101" t="s">
        <v>21</v>
      </c>
      <c r="G1" s="101" t="s">
        <v>22</v>
      </c>
      <c r="H1" s="101" t="s">
        <v>23</v>
      </c>
      <c r="I1" s="101" t="s">
        <v>24</v>
      </c>
      <c r="J1" s="101" t="s">
        <v>25</v>
      </c>
      <c r="K1" s="101" t="s">
        <v>26</v>
      </c>
      <c r="L1" s="101" t="s">
        <v>27</v>
      </c>
      <c r="M1" s="101" t="s">
        <v>28</v>
      </c>
      <c r="N1" s="101" t="s">
        <v>29</v>
      </c>
      <c r="O1" s="101" t="s">
        <v>30</v>
      </c>
      <c r="P1" s="101" t="s">
        <v>18</v>
      </c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</row>
    <row r="2" spans="1:27" ht="13.8">
      <c r="A2" s="106" t="s">
        <v>20</v>
      </c>
      <c r="B2" s="106" t="s">
        <v>33</v>
      </c>
      <c r="C2" s="106" t="s">
        <v>34</v>
      </c>
      <c r="D2" s="106" t="s">
        <v>31</v>
      </c>
      <c r="E2" s="106">
        <v>28</v>
      </c>
      <c r="F2" s="107" t="str">
        <f t="shared" ref="F2:F25" ca="1" si="0">IFERROR(__xludf.DUMMYFUNCTION("GOOGLEFINANCE(D2)"),"$137.87")</f>
        <v>$137.87</v>
      </c>
      <c r="G2" s="108">
        <v>42349</v>
      </c>
      <c r="H2" s="109">
        <v>127.18</v>
      </c>
      <c r="I2" s="107" t="str">
        <f t="shared" ref="I2:I25" ca="1" si="1">F2</f>
        <v>$137.87</v>
      </c>
      <c r="J2" s="107">
        <f t="shared" ref="J2:J25" ca="1" si="2">I2*E2</f>
        <v>3860.36</v>
      </c>
      <c r="K2" s="107">
        <f t="shared" ref="K2:K25" ca="1" si="3">J2-(H2*E2)</f>
        <v>299.32000000000016</v>
      </c>
      <c r="L2" s="110">
        <f t="shared" ref="L2:L25" ca="1" si="4">K2/(H2*E2)</f>
        <v>8.4054096556062316E-2</v>
      </c>
      <c r="M2" s="110">
        <f t="shared" ref="M2:M25" ca="1" si="5">J2/$J$28</f>
        <v>4.2194167539162865E-2</v>
      </c>
      <c r="N2" s="111">
        <f t="shared" ref="N2:N25" ca="1" si="6">(YEAR(NOW())-YEAR(G2))*12+MONTH(NOW())-MONTH(G2)</f>
        <v>22</v>
      </c>
      <c r="O2" s="112" t="str">
        <f t="shared" ref="O2:O25" ca="1" si="7">IFERROR(__xludf.DUMMYFUNCTION("GOOGLEFINANCE(D2,""PE"")"),"9.35")</f>
        <v>9.35</v>
      </c>
      <c r="P2" s="112" t="str">
        <f t="shared" ref="P2:P25" ca="1" si="8">IFERROR(__xludf.DUMMYFUNCTION("GOOGLEFINANCE(D2,""BETA"")"),"#N/A")</f>
        <v>#N/A</v>
      </c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</row>
    <row r="3" spans="1:27" ht="13.8">
      <c r="A3" s="106" t="s">
        <v>36</v>
      </c>
      <c r="B3" s="106" t="s">
        <v>33</v>
      </c>
      <c r="C3" s="106" t="s">
        <v>34</v>
      </c>
      <c r="D3" s="106" t="s">
        <v>37</v>
      </c>
      <c r="E3" s="106">
        <v>23</v>
      </c>
      <c r="F3" s="107" t="str">
        <f t="shared" ca="1" si="0"/>
        <v>$137.87</v>
      </c>
      <c r="G3" s="108">
        <v>42290</v>
      </c>
      <c r="H3" s="109">
        <v>63.26</v>
      </c>
      <c r="I3" s="107" t="str">
        <f t="shared" ca="1" si="1"/>
        <v>$137.87</v>
      </c>
      <c r="J3" s="107">
        <f t="shared" ca="1" si="2"/>
        <v>3171.01</v>
      </c>
      <c r="K3" s="107">
        <f t="shared" ca="1" si="3"/>
        <v>1716.0300000000002</v>
      </c>
      <c r="L3" s="110">
        <f t="shared" ca="1" si="4"/>
        <v>1.1794182737907051</v>
      </c>
      <c r="M3" s="110">
        <f t="shared" ca="1" si="5"/>
        <v>3.4659494764312349E-2</v>
      </c>
      <c r="N3" s="111">
        <f t="shared" ca="1" si="6"/>
        <v>24</v>
      </c>
      <c r="O3" s="112" t="str">
        <f t="shared" ca="1" si="7"/>
        <v>9.35</v>
      </c>
      <c r="P3" s="112" t="str">
        <f t="shared" ca="1" si="8"/>
        <v>#N/A</v>
      </c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</row>
    <row r="4" spans="1:27" ht="13.8">
      <c r="A4" s="113" t="s">
        <v>38</v>
      </c>
      <c r="B4" s="113" t="s">
        <v>33</v>
      </c>
      <c r="C4" s="113" t="s">
        <v>34</v>
      </c>
      <c r="D4" s="113" t="s">
        <v>39</v>
      </c>
      <c r="E4" s="113">
        <v>12</v>
      </c>
      <c r="F4" s="107" t="str">
        <f t="shared" ca="1" si="0"/>
        <v>$137.87</v>
      </c>
      <c r="G4" s="114">
        <v>42815</v>
      </c>
      <c r="H4" s="115">
        <v>92.31</v>
      </c>
      <c r="I4" s="109" t="str">
        <f t="shared" ca="1" si="1"/>
        <v>$137.87</v>
      </c>
      <c r="J4" s="116">
        <f t="shared" ca="1" si="2"/>
        <v>1654.44</v>
      </c>
      <c r="K4" s="117">
        <f t="shared" ca="1" si="3"/>
        <v>546.72</v>
      </c>
      <c r="L4" s="118">
        <f t="shared" ca="1" si="4"/>
        <v>0.49355432780847147</v>
      </c>
      <c r="M4" s="119">
        <f t="shared" ca="1" si="5"/>
        <v>1.8083214659641227E-2</v>
      </c>
      <c r="N4" s="111">
        <f t="shared" ca="1" si="6"/>
        <v>7</v>
      </c>
      <c r="O4" s="112" t="str">
        <f t="shared" ca="1" si="7"/>
        <v>9.35</v>
      </c>
      <c r="P4" s="120" t="str">
        <f t="shared" ca="1" si="8"/>
        <v>#N/A</v>
      </c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</row>
    <row r="5" spans="1:27" ht="13.8">
      <c r="A5" s="113" t="s">
        <v>40</v>
      </c>
      <c r="B5" s="113" t="s">
        <v>33</v>
      </c>
      <c r="C5" s="113" t="s">
        <v>34</v>
      </c>
      <c r="D5" s="113" t="s">
        <v>41</v>
      </c>
      <c r="E5" s="113">
        <v>24</v>
      </c>
      <c r="F5" s="121" t="str">
        <f t="shared" ca="1" si="0"/>
        <v>$137.87</v>
      </c>
      <c r="G5" s="114">
        <v>42499</v>
      </c>
      <c r="H5" s="115">
        <v>124.23</v>
      </c>
      <c r="I5" s="121" t="str">
        <f t="shared" ca="1" si="1"/>
        <v>$137.87</v>
      </c>
      <c r="J5" s="121">
        <f t="shared" ca="1" si="2"/>
        <v>3308.88</v>
      </c>
      <c r="K5" s="121">
        <f t="shared" ca="1" si="3"/>
        <v>327.36000000000013</v>
      </c>
      <c r="L5" s="122">
        <f t="shared" ca="1" si="4"/>
        <v>0.10979634548820739</v>
      </c>
      <c r="M5" s="122">
        <f t="shared" ca="1" si="5"/>
        <v>3.6166429319282455E-2</v>
      </c>
      <c r="N5" s="123">
        <f t="shared" ca="1" si="6"/>
        <v>17</v>
      </c>
      <c r="O5" s="124" t="str">
        <f t="shared" ca="1" si="7"/>
        <v>9.35</v>
      </c>
      <c r="P5" s="124" t="str">
        <f t="shared" ca="1" si="8"/>
        <v>#N/A</v>
      </c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</row>
    <row r="6" spans="1:27" ht="13.8">
      <c r="A6" s="125" t="s">
        <v>42</v>
      </c>
      <c r="B6" s="125" t="s">
        <v>33</v>
      </c>
      <c r="C6" s="125" t="s">
        <v>44</v>
      </c>
      <c r="D6" s="125" t="s">
        <v>43</v>
      </c>
      <c r="E6" s="125">
        <v>33</v>
      </c>
      <c r="F6" s="126" t="str">
        <f t="shared" ca="1" si="0"/>
        <v>$137.87</v>
      </c>
      <c r="G6" s="127">
        <v>42349</v>
      </c>
      <c r="H6" s="128">
        <v>48.21</v>
      </c>
      <c r="I6" s="126" t="str">
        <f t="shared" ca="1" si="1"/>
        <v>$137.87</v>
      </c>
      <c r="J6" s="126">
        <f t="shared" ca="1" si="2"/>
        <v>4549.71</v>
      </c>
      <c r="K6" s="126">
        <f t="shared" ca="1" si="3"/>
        <v>2958.7799999999997</v>
      </c>
      <c r="L6" s="129">
        <f t="shared" ca="1" si="4"/>
        <v>1.8597801286040239</v>
      </c>
      <c r="M6" s="129">
        <f t="shared" ca="1" si="5"/>
        <v>4.9728840314013374E-2</v>
      </c>
      <c r="N6" s="130">
        <f t="shared" ca="1" si="6"/>
        <v>22</v>
      </c>
      <c r="O6" s="131" t="str">
        <f t="shared" ca="1" si="7"/>
        <v>9.35</v>
      </c>
      <c r="P6" s="131" t="str">
        <f t="shared" ca="1" si="8"/>
        <v>#N/A</v>
      </c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</row>
    <row r="7" spans="1:27" ht="13.8">
      <c r="A7" s="125" t="s">
        <v>45</v>
      </c>
      <c r="B7" s="125" t="s">
        <v>33</v>
      </c>
      <c r="C7" s="125" t="s">
        <v>44</v>
      </c>
      <c r="D7" s="125" t="s">
        <v>46</v>
      </c>
      <c r="E7" s="125">
        <v>23</v>
      </c>
      <c r="F7" s="126" t="str">
        <f t="shared" ca="1" si="0"/>
        <v>$137.87</v>
      </c>
      <c r="G7" s="127">
        <v>42349</v>
      </c>
      <c r="H7" s="128">
        <v>69.709999999999994</v>
      </c>
      <c r="I7" s="126" t="str">
        <f t="shared" ca="1" si="1"/>
        <v>$137.87</v>
      </c>
      <c r="J7" s="126">
        <f t="shared" ca="1" si="2"/>
        <v>3171.01</v>
      </c>
      <c r="K7" s="126">
        <f t="shared" ca="1" si="3"/>
        <v>1567.6800000000003</v>
      </c>
      <c r="L7" s="129">
        <f t="shared" ca="1" si="4"/>
        <v>0.97776502653851693</v>
      </c>
      <c r="M7" s="129">
        <f t="shared" ca="1" si="5"/>
        <v>3.4659494764312349E-2</v>
      </c>
      <c r="N7" s="130">
        <f t="shared" ca="1" si="6"/>
        <v>22</v>
      </c>
      <c r="O7" s="131" t="str">
        <f t="shared" ca="1" si="7"/>
        <v>9.35</v>
      </c>
      <c r="P7" s="131" t="str">
        <f t="shared" ca="1" si="8"/>
        <v>#N/A</v>
      </c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</row>
    <row r="8" spans="1:27" ht="13.8">
      <c r="A8" s="125" t="s">
        <v>47</v>
      </c>
      <c r="B8" s="125" t="s">
        <v>33</v>
      </c>
      <c r="C8" s="125" t="s">
        <v>44</v>
      </c>
      <c r="D8" s="125" t="s">
        <v>48</v>
      </c>
      <c r="E8" s="125">
        <v>25</v>
      </c>
      <c r="F8" s="126" t="str">
        <f t="shared" ca="1" si="0"/>
        <v>$137.87</v>
      </c>
      <c r="G8" s="127">
        <v>42338</v>
      </c>
      <c r="H8" s="128">
        <v>79.3399</v>
      </c>
      <c r="I8" s="126" t="str">
        <f t="shared" ca="1" si="1"/>
        <v>$137.87</v>
      </c>
      <c r="J8" s="126">
        <f t="shared" ca="1" si="2"/>
        <v>3446.75</v>
      </c>
      <c r="K8" s="126">
        <f t="shared" ca="1" si="3"/>
        <v>1463.2525000000001</v>
      </c>
      <c r="L8" s="129">
        <f t="shared" ca="1" si="4"/>
        <v>0.7377133069237547</v>
      </c>
      <c r="M8" s="129">
        <f t="shared" ca="1" si="5"/>
        <v>3.7673363874252554E-2</v>
      </c>
      <c r="N8" s="130">
        <f t="shared" ca="1" si="6"/>
        <v>23</v>
      </c>
      <c r="O8" s="131" t="str">
        <f t="shared" ca="1" si="7"/>
        <v>9.35</v>
      </c>
      <c r="P8" s="131" t="str">
        <f t="shared" ca="1" si="8"/>
        <v>#N/A</v>
      </c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</row>
    <row r="9" spans="1:27" ht="13.8">
      <c r="A9" s="132" t="s">
        <v>49</v>
      </c>
      <c r="B9" s="132" t="s">
        <v>33</v>
      </c>
      <c r="C9" s="132" t="s">
        <v>44</v>
      </c>
      <c r="D9" s="132" t="s">
        <v>50</v>
      </c>
      <c r="E9" s="132">
        <v>36</v>
      </c>
      <c r="F9" s="133" t="str">
        <f t="shared" ca="1" si="0"/>
        <v>$137.87</v>
      </c>
      <c r="G9" s="134">
        <v>42692</v>
      </c>
      <c r="H9" s="135">
        <v>25.75</v>
      </c>
      <c r="I9" s="133" t="str">
        <f t="shared" ca="1" si="1"/>
        <v>$137.87</v>
      </c>
      <c r="J9" s="133">
        <f t="shared" ca="1" si="2"/>
        <v>4963.32</v>
      </c>
      <c r="K9" s="133">
        <f t="shared" ca="1" si="3"/>
        <v>4036.3199999999997</v>
      </c>
      <c r="L9" s="136">
        <f t="shared" ca="1" si="4"/>
        <v>4.3541747572815535</v>
      </c>
      <c r="M9" s="129">
        <f t="shared" ca="1" si="5"/>
        <v>5.4249643978923671E-2</v>
      </c>
      <c r="N9" s="130">
        <f t="shared" ca="1" si="6"/>
        <v>11</v>
      </c>
      <c r="O9" s="131" t="str">
        <f t="shared" ca="1" si="7"/>
        <v>9.35</v>
      </c>
      <c r="P9" s="131" t="str">
        <f t="shared" ca="1" si="8"/>
        <v>#N/A</v>
      </c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</row>
    <row r="10" spans="1:27" ht="13.8">
      <c r="A10" s="137" t="s">
        <v>51</v>
      </c>
      <c r="B10" s="137" t="s">
        <v>33</v>
      </c>
      <c r="C10" s="137" t="s">
        <v>52</v>
      </c>
      <c r="D10" s="137" t="s">
        <v>53</v>
      </c>
      <c r="E10" s="137">
        <v>44</v>
      </c>
      <c r="F10" s="138" t="str">
        <f t="shared" ca="1" si="0"/>
        <v>$137.87</v>
      </c>
      <c r="G10" s="139">
        <v>42349</v>
      </c>
      <c r="H10" s="140">
        <f>(70.05*26+69.36*18)/44</f>
        <v>69.767727272727271</v>
      </c>
      <c r="I10" s="138" t="str">
        <f t="shared" ca="1" si="1"/>
        <v>$137.87</v>
      </c>
      <c r="J10" s="138">
        <f t="shared" ca="1" si="2"/>
        <v>6066.2800000000007</v>
      </c>
      <c r="K10" s="138">
        <f t="shared" ca="1" si="3"/>
        <v>2996.5000000000009</v>
      </c>
      <c r="L10" s="141">
        <f t="shared" ca="1" si="4"/>
        <v>0.97612858250428403</v>
      </c>
      <c r="M10" s="142">
        <f t="shared" ca="1" si="5"/>
        <v>6.6305120418684499E-2</v>
      </c>
      <c r="N10" s="143">
        <f t="shared" ca="1" si="6"/>
        <v>22</v>
      </c>
      <c r="O10" s="144" t="str">
        <f t="shared" ca="1" si="7"/>
        <v>9.35</v>
      </c>
      <c r="P10" s="144" t="str">
        <f t="shared" ca="1" si="8"/>
        <v>#N/A</v>
      </c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</row>
    <row r="11" spans="1:27" ht="13.8">
      <c r="A11" s="145" t="s">
        <v>54</v>
      </c>
      <c r="B11" s="145" t="s">
        <v>33</v>
      </c>
      <c r="C11" s="145" t="s">
        <v>52</v>
      </c>
      <c r="D11" s="145" t="s">
        <v>55</v>
      </c>
      <c r="E11" s="145">
        <v>9</v>
      </c>
      <c r="F11" s="146" t="str">
        <f t="shared" ca="1" si="0"/>
        <v>$137.87</v>
      </c>
      <c r="G11" s="147">
        <v>42349</v>
      </c>
      <c r="H11" s="148">
        <v>101.28</v>
      </c>
      <c r="I11" s="146" t="str">
        <f t="shared" ca="1" si="1"/>
        <v>$137.87</v>
      </c>
      <c r="J11" s="146">
        <f t="shared" ca="1" si="2"/>
        <v>1240.83</v>
      </c>
      <c r="K11" s="146">
        <f t="shared" ca="1" si="3"/>
        <v>329.30999999999995</v>
      </c>
      <c r="L11" s="149">
        <f t="shared" ca="1" si="4"/>
        <v>0.36127567140600308</v>
      </c>
      <c r="M11" s="150">
        <f t="shared" ca="1" si="5"/>
        <v>1.3562410994730918E-2</v>
      </c>
      <c r="N11" s="151">
        <f t="shared" ca="1" si="6"/>
        <v>22</v>
      </c>
      <c r="O11" s="152" t="str">
        <f t="shared" ca="1" si="7"/>
        <v>9.35</v>
      </c>
      <c r="P11" s="152" t="str">
        <f t="shared" ca="1" si="8"/>
        <v>#N/A</v>
      </c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</row>
    <row r="12" spans="1:27" ht="13.8">
      <c r="A12" s="153" t="s">
        <v>59</v>
      </c>
      <c r="B12" s="153" t="s">
        <v>33</v>
      </c>
      <c r="C12" s="153" t="s">
        <v>52</v>
      </c>
      <c r="D12" s="153" t="s">
        <v>60</v>
      </c>
      <c r="E12" s="153">
        <v>5</v>
      </c>
      <c r="F12" s="154" t="str">
        <f t="shared" ca="1" si="0"/>
        <v>$137.87</v>
      </c>
      <c r="G12" s="155">
        <v>42349</v>
      </c>
      <c r="H12" s="156">
        <v>188.72</v>
      </c>
      <c r="I12" s="154" t="str">
        <f t="shared" ca="1" si="1"/>
        <v>$137.87</v>
      </c>
      <c r="J12" s="154">
        <f t="shared" ca="1" si="2"/>
        <v>689.35</v>
      </c>
      <c r="K12" s="154">
        <f t="shared" ca="1" si="3"/>
        <v>-254.25</v>
      </c>
      <c r="L12" s="150">
        <f t="shared" ca="1" si="4"/>
        <v>-0.2694467994913099</v>
      </c>
      <c r="M12" s="150">
        <f t="shared" ca="1" si="5"/>
        <v>7.5346727748505111E-3</v>
      </c>
      <c r="N12" s="151">
        <f t="shared" ca="1" si="6"/>
        <v>22</v>
      </c>
      <c r="O12" s="152" t="str">
        <f t="shared" ca="1" si="7"/>
        <v>9.35</v>
      </c>
      <c r="P12" s="152" t="str">
        <f t="shared" ca="1" si="8"/>
        <v>#N/A</v>
      </c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</row>
    <row r="13" spans="1:27" ht="13.8">
      <c r="A13" s="157" t="s">
        <v>67</v>
      </c>
      <c r="B13" s="157" t="s">
        <v>33</v>
      </c>
      <c r="C13" s="157" t="s">
        <v>52</v>
      </c>
      <c r="D13" s="157" t="s">
        <v>68</v>
      </c>
      <c r="E13" s="157">
        <v>6</v>
      </c>
      <c r="F13" s="158" t="str">
        <f t="shared" ca="1" si="0"/>
        <v>$137.87</v>
      </c>
      <c r="G13" s="159">
        <v>42815</v>
      </c>
      <c r="H13" s="160">
        <v>168.82</v>
      </c>
      <c r="I13" s="158" t="str">
        <f t="shared" ca="1" si="1"/>
        <v>$137.87</v>
      </c>
      <c r="J13" s="158">
        <f t="shared" ca="1" si="2"/>
        <v>827.22</v>
      </c>
      <c r="K13" s="158">
        <f t="shared" ca="1" si="3"/>
        <v>-185.69999999999993</v>
      </c>
      <c r="L13" s="161">
        <f t="shared" ca="1" si="4"/>
        <v>-0.18333135884373883</v>
      </c>
      <c r="M13" s="161">
        <f t="shared" ca="1" si="5"/>
        <v>9.0416073298206136E-3</v>
      </c>
      <c r="N13" s="162">
        <f t="shared" ca="1" si="6"/>
        <v>7</v>
      </c>
      <c r="O13" s="163" t="str">
        <f t="shared" ca="1" si="7"/>
        <v>9.35</v>
      </c>
      <c r="P13" s="163" t="str">
        <f t="shared" ca="1" si="8"/>
        <v>#N/A</v>
      </c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</row>
    <row r="14" spans="1:27" ht="13.8">
      <c r="A14" s="164" t="s">
        <v>69</v>
      </c>
      <c r="B14" s="164" t="s">
        <v>33</v>
      </c>
      <c r="C14" s="164" t="s">
        <v>70</v>
      </c>
      <c r="D14" s="164" t="s">
        <v>71</v>
      </c>
      <c r="E14" s="164">
        <v>14</v>
      </c>
      <c r="F14" s="165" t="str">
        <f t="shared" ca="1" si="0"/>
        <v>$137.87</v>
      </c>
      <c r="G14" s="166">
        <v>42373</v>
      </c>
      <c r="H14" s="167">
        <v>98.67</v>
      </c>
      <c r="I14" s="165" t="str">
        <f t="shared" ca="1" si="1"/>
        <v>$137.87</v>
      </c>
      <c r="J14" s="165">
        <f t="shared" ca="1" si="2"/>
        <v>1930.18</v>
      </c>
      <c r="K14" s="165">
        <f t="shared" ca="1" si="3"/>
        <v>548.79999999999995</v>
      </c>
      <c r="L14" s="168">
        <f t="shared" ca="1" si="4"/>
        <v>0.39728387554474504</v>
      </c>
      <c r="M14" s="168">
        <f t="shared" ca="1" si="5"/>
        <v>2.1097083769581432E-2</v>
      </c>
      <c r="N14" s="169">
        <f t="shared" ca="1" si="6"/>
        <v>21</v>
      </c>
      <c r="O14" s="170" t="str">
        <f t="shared" ca="1" si="7"/>
        <v>9.35</v>
      </c>
      <c r="P14" s="170" t="str">
        <f t="shared" ca="1" si="8"/>
        <v>#N/A</v>
      </c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</row>
    <row r="15" spans="1:27" ht="13.8">
      <c r="A15" s="171" t="s">
        <v>76</v>
      </c>
      <c r="B15" s="171" t="s">
        <v>33</v>
      </c>
      <c r="C15" s="171" t="s">
        <v>70</v>
      </c>
      <c r="D15" s="171" t="s">
        <v>79</v>
      </c>
      <c r="E15" s="171">
        <v>32</v>
      </c>
      <c r="F15" s="172" t="str">
        <f t="shared" ca="1" si="0"/>
        <v>$137.87</v>
      </c>
      <c r="G15" s="173">
        <v>42373</v>
      </c>
      <c r="H15" s="174">
        <v>42.54</v>
      </c>
      <c r="I15" s="172" t="str">
        <f t="shared" ca="1" si="1"/>
        <v>$137.87</v>
      </c>
      <c r="J15" s="172">
        <f t="shared" ca="1" si="2"/>
        <v>4411.84</v>
      </c>
      <c r="K15" s="172">
        <f t="shared" ca="1" si="3"/>
        <v>3050.5600000000004</v>
      </c>
      <c r="L15" s="175">
        <f t="shared" ca="1" si="4"/>
        <v>2.2409496944052658</v>
      </c>
      <c r="M15" s="175">
        <f t="shared" ca="1" si="5"/>
        <v>4.8221905759043268E-2</v>
      </c>
      <c r="N15" s="176">
        <f t="shared" ca="1" si="6"/>
        <v>21</v>
      </c>
      <c r="O15" s="177" t="str">
        <f t="shared" ca="1" si="7"/>
        <v>9.35</v>
      </c>
      <c r="P15" s="178" t="str">
        <f t="shared" ca="1" si="8"/>
        <v>#N/A</v>
      </c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</row>
    <row r="16" spans="1:27" ht="13.8">
      <c r="A16" s="179" t="s">
        <v>91</v>
      </c>
      <c r="B16" s="179" t="s">
        <v>33</v>
      </c>
      <c r="C16" s="179" t="s">
        <v>97</v>
      </c>
      <c r="D16" s="179" t="s">
        <v>94</v>
      </c>
      <c r="E16" s="179">
        <v>15</v>
      </c>
      <c r="F16" s="180" t="str">
        <f t="shared" ca="1" si="0"/>
        <v>$137.87</v>
      </c>
      <c r="G16" s="181">
        <v>42324</v>
      </c>
      <c r="H16" s="182">
        <v>89.86</v>
      </c>
      <c r="I16" s="180" t="str">
        <f t="shared" ca="1" si="1"/>
        <v>$137.87</v>
      </c>
      <c r="J16" s="180">
        <f t="shared" ca="1" si="2"/>
        <v>2068.0500000000002</v>
      </c>
      <c r="K16" s="180">
        <f t="shared" ca="1" si="3"/>
        <v>720.15000000000009</v>
      </c>
      <c r="L16" s="183">
        <f t="shared" ca="1" si="4"/>
        <v>0.53427553972846653</v>
      </c>
      <c r="M16" s="183">
        <f t="shared" ca="1" si="5"/>
        <v>2.2604018324551535E-2</v>
      </c>
      <c r="N16" s="184">
        <f t="shared" ca="1" si="6"/>
        <v>23</v>
      </c>
      <c r="O16" s="185" t="str">
        <f t="shared" ca="1" si="7"/>
        <v>9.35</v>
      </c>
      <c r="P16" s="185" t="str">
        <f t="shared" ca="1" si="8"/>
        <v>#N/A</v>
      </c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</row>
    <row r="17" spans="1:27" ht="13.8">
      <c r="A17" s="179" t="s">
        <v>101</v>
      </c>
      <c r="B17" s="179" t="s">
        <v>33</v>
      </c>
      <c r="C17" s="179" t="s">
        <v>97</v>
      </c>
      <c r="D17" s="179" t="s">
        <v>102</v>
      </c>
      <c r="E17" s="179">
        <v>20</v>
      </c>
      <c r="F17" s="180" t="str">
        <f t="shared" ca="1" si="0"/>
        <v>$137.87</v>
      </c>
      <c r="G17" s="181">
        <v>42671</v>
      </c>
      <c r="H17" s="182">
        <v>43.53</v>
      </c>
      <c r="I17" s="180" t="str">
        <f t="shared" ca="1" si="1"/>
        <v>$137.87</v>
      </c>
      <c r="J17" s="180">
        <f t="shared" ca="1" si="2"/>
        <v>2757.4</v>
      </c>
      <c r="K17" s="180">
        <f t="shared" ca="1" si="3"/>
        <v>1886.8000000000002</v>
      </c>
      <c r="L17" s="183">
        <f t="shared" ca="1" si="4"/>
        <v>2.1672409832299566</v>
      </c>
      <c r="M17" s="183">
        <f t="shared" ca="1" si="5"/>
        <v>3.0138691099402044E-2</v>
      </c>
      <c r="N17" s="184">
        <f t="shared" ca="1" si="6"/>
        <v>12</v>
      </c>
      <c r="O17" s="185" t="str">
        <f t="shared" ca="1" si="7"/>
        <v>9.35</v>
      </c>
      <c r="P17" s="185" t="str">
        <f t="shared" ca="1" si="8"/>
        <v>#N/A</v>
      </c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</row>
    <row r="18" spans="1:27" ht="13.8">
      <c r="A18" s="179" t="s">
        <v>98</v>
      </c>
      <c r="B18" s="179" t="s">
        <v>33</v>
      </c>
      <c r="C18" s="179" t="s">
        <v>97</v>
      </c>
      <c r="D18" s="179" t="s">
        <v>99</v>
      </c>
      <c r="E18" s="179">
        <v>52</v>
      </c>
      <c r="F18" s="180" t="str">
        <f t="shared" ca="1" si="0"/>
        <v>$137.87</v>
      </c>
      <c r="G18" s="181">
        <v>42373</v>
      </c>
      <c r="H18" s="182">
        <f>(42.75*32+51.7*20)/52</f>
        <v>46.192307692307693</v>
      </c>
      <c r="I18" s="180" t="str">
        <f t="shared" ca="1" si="1"/>
        <v>$137.87</v>
      </c>
      <c r="J18" s="180">
        <f t="shared" ca="1" si="2"/>
        <v>7169.24</v>
      </c>
      <c r="K18" s="180">
        <f t="shared" ca="1" si="3"/>
        <v>4767.24</v>
      </c>
      <c r="L18" s="183">
        <f t="shared" ca="1" si="4"/>
        <v>1.9846960865945045</v>
      </c>
      <c r="M18" s="183">
        <f t="shared" ca="1" si="5"/>
        <v>7.8360596858445306E-2</v>
      </c>
      <c r="N18" s="184">
        <f t="shared" ca="1" si="6"/>
        <v>21</v>
      </c>
      <c r="O18" s="185" t="str">
        <f t="shared" ca="1" si="7"/>
        <v>9.35</v>
      </c>
      <c r="P18" s="185" t="str">
        <f t="shared" ca="1" si="8"/>
        <v>#N/A</v>
      </c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 spans="1:27" ht="13.8">
      <c r="A19" s="179" t="s">
        <v>106</v>
      </c>
      <c r="B19" s="179" t="s">
        <v>33</v>
      </c>
      <c r="C19" s="179" t="s">
        <v>97</v>
      </c>
      <c r="D19" s="179" t="s">
        <v>108</v>
      </c>
      <c r="E19" s="179">
        <v>12</v>
      </c>
      <c r="F19" s="180" t="str">
        <f t="shared" ca="1" si="0"/>
        <v>$137.87</v>
      </c>
      <c r="G19" s="181">
        <v>42424</v>
      </c>
      <c r="H19" s="182">
        <v>74.599999999999994</v>
      </c>
      <c r="I19" s="180" t="str">
        <f t="shared" ca="1" si="1"/>
        <v>$137.87</v>
      </c>
      <c r="J19" s="180">
        <f t="shared" ca="1" si="2"/>
        <v>1654.44</v>
      </c>
      <c r="K19" s="180">
        <f t="shared" ca="1" si="3"/>
        <v>759.24000000000012</v>
      </c>
      <c r="L19" s="183">
        <f t="shared" ca="1" si="4"/>
        <v>0.84812332439678306</v>
      </c>
      <c r="M19" s="183">
        <f t="shared" ca="1" si="5"/>
        <v>1.8083214659641227E-2</v>
      </c>
      <c r="N19" s="184">
        <f t="shared" ca="1" si="6"/>
        <v>20</v>
      </c>
      <c r="O19" s="185" t="str">
        <f t="shared" ca="1" si="7"/>
        <v>9.35</v>
      </c>
      <c r="P19" s="185" t="str">
        <f t="shared" ca="1" si="8"/>
        <v>#N/A</v>
      </c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</row>
    <row r="20" spans="1:27" ht="13.8">
      <c r="A20" s="186" t="s">
        <v>110</v>
      </c>
      <c r="B20" s="186" t="s">
        <v>33</v>
      </c>
      <c r="C20" s="186" t="s">
        <v>97</v>
      </c>
      <c r="D20" s="186" t="s">
        <v>112</v>
      </c>
      <c r="E20" s="186">
        <v>60</v>
      </c>
      <c r="F20" s="187" t="str">
        <f t="shared" ca="1" si="0"/>
        <v>$137.87</v>
      </c>
      <c r="G20" s="188">
        <v>42825</v>
      </c>
      <c r="H20" s="189">
        <v>16.62</v>
      </c>
      <c r="I20" s="187" t="str">
        <f t="shared" ca="1" si="1"/>
        <v>$137.87</v>
      </c>
      <c r="J20" s="187">
        <f t="shared" ca="1" si="2"/>
        <v>8272.2000000000007</v>
      </c>
      <c r="K20" s="187">
        <f t="shared" ca="1" si="3"/>
        <v>7275.0000000000009</v>
      </c>
      <c r="L20" s="190">
        <f t="shared" ca="1" si="4"/>
        <v>7.2954271961492188</v>
      </c>
      <c r="M20" s="190">
        <f t="shared" ca="1" si="5"/>
        <v>9.041607329820614E-2</v>
      </c>
      <c r="N20" s="191">
        <f t="shared" ca="1" si="6"/>
        <v>7</v>
      </c>
      <c r="O20" s="192" t="str">
        <f t="shared" ca="1" si="7"/>
        <v>9.35</v>
      </c>
      <c r="P20" s="193" t="str">
        <f t="shared" ca="1" si="8"/>
        <v>#N/A</v>
      </c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</row>
    <row r="21" spans="1:27" ht="13.8">
      <c r="A21" s="194" t="s">
        <v>119</v>
      </c>
      <c r="B21" s="194" t="s">
        <v>33</v>
      </c>
      <c r="C21" s="194" t="s">
        <v>105</v>
      </c>
      <c r="D21" s="194" t="s">
        <v>122</v>
      </c>
      <c r="E21" s="194">
        <v>7</v>
      </c>
      <c r="F21" s="195" t="str">
        <f t="shared" ca="1" si="0"/>
        <v>$137.87</v>
      </c>
      <c r="G21" s="196">
        <v>42361</v>
      </c>
      <c r="H21" s="197">
        <v>112.88</v>
      </c>
      <c r="I21" s="195" t="str">
        <f t="shared" ca="1" si="1"/>
        <v>$137.87</v>
      </c>
      <c r="J21" s="195">
        <f t="shared" ca="1" si="2"/>
        <v>965.09</v>
      </c>
      <c r="K21" s="195">
        <f t="shared" ca="1" si="3"/>
        <v>174.93000000000006</v>
      </c>
      <c r="L21" s="198">
        <f t="shared" ca="1" si="4"/>
        <v>0.22138554216867479</v>
      </c>
      <c r="M21" s="198">
        <f t="shared" ca="1" si="5"/>
        <v>1.0548541884790716E-2</v>
      </c>
      <c r="N21" s="199">
        <f t="shared" ca="1" si="6"/>
        <v>22</v>
      </c>
      <c r="O21" s="200" t="str">
        <f t="shared" ca="1" si="7"/>
        <v>9.35</v>
      </c>
      <c r="P21" s="200" t="str">
        <f t="shared" ca="1" si="8"/>
        <v>#N/A</v>
      </c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</row>
    <row r="22" spans="1:27" ht="13.8">
      <c r="A22" s="201" t="s">
        <v>130</v>
      </c>
      <c r="B22" s="201" t="s">
        <v>33</v>
      </c>
      <c r="C22" s="201" t="s">
        <v>105</v>
      </c>
      <c r="D22" s="201" t="s">
        <v>131</v>
      </c>
      <c r="E22" s="201">
        <v>30</v>
      </c>
      <c r="F22" s="202" t="str">
        <f t="shared" ca="1" si="0"/>
        <v>$137.87</v>
      </c>
      <c r="G22" s="203">
        <v>42361</v>
      </c>
      <c r="H22" s="204">
        <v>24.93</v>
      </c>
      <c r="I22" s="202" t="str">
        <f t="shared" ca="1" si="1"/>
        <v>$137.87</v>
      </c>
      <c r="J22" s="202">
        <f t="shared" ca="1" si="2"/>
        <v>4136.1000000000004</v>
      </c>
      <c r="K22" s="202">
        <f t="shared" ca="1" si="3"/>
        <v>3388.2000000000003</v>
      </c>
      <c r="L22" s="205">
        <f t="shared" ca="1" si="4"/>
        <v>4.5302847974328122</v>
      </c>
      <c r="M22" s="205">
        <f t="shared" ca="1" si="5"/>
        <v>4.520803664910307E-2</v>
      </c>
      <c r="N22" s="206">
        <f t="shared" ca="1" si="6"/>
        <v>22</v>
      </c>
      <c r="O22" s="207" t="str">
        <f t="shared" ca="1" si="7"/>
        <v>9.35</v>
      </c>
      <c r="P22" s="207" t="str">
        <f t="shared" ca="1" si="8"/>
        <v>#N/A</v>
      </c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</row>
    <row r="23" spans="1:27" ht="13.8">
      <c r="A23" s="194" t="s">
        <v>132</v>
      </c>
      <c r="B23" s="194" t="s">
        <v>33</v>
      </c>
      <c r="C23" s="194" t="s">
        <v>105</v>
      </c>
      <c r="D23" s="194" t="s">
        <v>133</v>
      </c>
      <c r="E23" s="194">
        <v>23</v>
      </c>
      <c r="F23" s="195" t="str">
        <f t="shared" ca="1" si="0"/>
        <v>$137.87</v>
      </c>
      <c r="G23" s="196">
        <v>42825</v>
      </c>
      <c r="H23" s="197">
        <v>36.247999999999998</v>
      </c>
      <c r="I23" s="195" t="str">
        <f t="shared" ca="1" si="1"/>
        <v>$137.87</v>
      </c>
      <c r="J23" s="195">
        <f t="shared" ca="1" si="2"/>
        <v>3171.01</v>
      </c>
      <c r="K23" s="195">
        <f t="shared" ca="1" si="3"/>
        <v>2337.3060000000005</v>
      </c>
      <c r="L23" s="198">
        <f t="shared" ca="1" si="4"/>
        <v>2.8035201942176129</v>
      </c>
      <c r="M23" s="198">
        <f t="shared" ca="1" si="5"/>
        <v>3.4659494764312349E-2</v>
      </c>
      <c r="N23" s="199">
        <f t="shared" ca="1" si="6"/>
        <v>7</v>
      </c>
      <c r="O23" s="200" t="str">
        <f t="shared" ca="1" si="7"/>
        <v>9.35</v>
      </c>
      <c r="P23" s="200" t="str">
        <f t="shared" ca="1" si="8"/>
        <v>#N/A</v>
      </c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</row>
    <row r="24" spans="1:27" ht="13.8">
      <c r="A24" s="194" t="s">
        <v>134</v>
      </c>
      <c r="B24" s="194" t="s">
        <v>33</v>
      </c>
      <c r="C24" s="194" t="s">
        <v>105</v>
      </c>
      <c r="D24" s="194" t="s">
        <v>135</v>
      </c>
      <c r="E24" s="194">
        <v>14</v>
      </c>
      <c r="F24" s="195" t="str">
        <f t="shared" ca="1" si="0"/>
        <v>$137.87</v>
      </c>
      <c r="G24" s="196">
        <v>42825</v>
      </c>
      <c r="H24" s="197">
        <v>57.677999999999997</v>
      </c>
      <c r="I24" s="195" t="str">
        <f t="shared" ca="1" si="1"/>
        <v>$137.87</v>
      </c>
      <c r="J24" s="195">
        <f t="shared" ca="1" si="2"/>
        <v>1930.18</v>
      </c>
      <c r="K24" s="195">
        <f t="shared" ca="1" si="3"/>
        <v>1122.6880000000001</v>
      </c>
      <c r="L24" s="198">
        <f t="shared" ca="1" si="4"/>
        <v>1.3903394708554391</v>
      </c>
      <c r="M24" s="198">
        <f t="shared" ca="1" si="5"/>
        <v>2.1097083769581432E-2</v>
      </c>
      <c r="N24" s="199">
        <f t="shared" ca="1" si="6"/>
        <v>7</v>
      </c>
      <c r="O24" s="200" t="str">
        <f t="shared" ca="1" si="7"/>
        <v>9.35</v>
      </c>
      <c r="P24" s="200" t="str">
        <f t="shared" ca="1" si="8"/>
        <v>#N/A</v>
      </c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</row>
    <row r="25" spans="1:27" ht="13.8">
      <c r="A25" s="194" t="s">
        <v>136</v>
      </c>
      <c r="B25" s="194" t="s">
        <v>33</v>
      </c>
      <c r="C25" s="194" t="s">
        <v>105</v>
      </c>
      <c r="D25" s="194" t="s">
        <v>137</v>
      </c>
      <c r="E25" s="194">
        <v>30</v>
      </c>
      <c r="F25" s="195" t="str">
        <f t="shared" ca="1" si="0"/>
        <v>$137.87</v>
      </c>
      <c r="G25" s="196">
        <v>42436</v>
      </c>
      <c r="H25" s="197">
        <v>38.130000000000003</v>
      </c>
      <c r="I25" s="195" t="str">
        <f t="shared" ca="1" si="1"/>
        <v>$137.87</v>
      </c>
      <c r="J25" s="195">
        <f t="shared" ca="1" si="2"/>
        <v>4136.1000000000004</v>
      </c>
      <c r="K25" s="195">
        <f t="shared" ca="1" si="3"/>
        <v>2992.2000000000003</v>
      </c>
      <c r="L25" s="198">
        <f t="shared" ca="1" si="4"/>
        <v>2.6157880933648046</v>
      </c>
      <c r="M25" s="198">
        <f t="shared" ca="1" si="5"/>
        <v>4.520803664910307E-2</v>
      </c>
      <c r="N25" s="199">
        <f t="shared" ca="1" si="6"/>
        <v>19</v>
      </c>
      <c r="O25" s="200" t="str">
        <f t="shared" ca="1" si="7"/>
        <v>9.35</v>
      </c>
      <c r="P25" s="200" t="str">
        <f t="shared" ca="1" si="8"/>
        <v>#N/A</v>
      </c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</row>
    <row r="26" spans="1:27" ht="13.2">
      <c r="A26" s="208"/>
      <c r="B26" s="208"/>
      <c r="C26" s="208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8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</row>
    <row r="27" spans="1:27" ht="13.2">
      <c r="A27" s="209" t="s">
        <v>142</v>
      </c>
      <c r="B27" s="208"/>
      <c r="C27" s="208"/>
      <c r="D27" s="208"/>
      <c r="E27" s="208"/>
      <c r="F27" s="208"/>
      <c r="G27" s="208"/>
      <c r="H27" s="208"/>
      <c r="I27" s="208"/>
      <c r="J27" s="210">
        <v>11939.38</v>
      </c>
      <c r="K27" s="208"/>
      <c r="L27" s="208"/>
      <c r="M27" s="211">
        <f ca="1">J27/J28</f>
        <v>0.13049876178225095</v>
      </c>
      <c r="N27" s="208"/>
      <c r="O27" s="209" t="s">
        <v>144</v>
      </c>
      <c r="P27" s="208">
        <f ca="1">(SUMPRODUCT(M2:M3,P2:P3)+SUMPRODUCT(M5:M25,P5:P25))/(SUM(M2:M3)+SUM(M5:M25))</f>
        <v>0</v>
      </c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</row>
    <row r="28" spans="1:27" ht="13.2">
      <c r="A28" s="209" t="s">
        <v>145</v>
      </c>
      <c r="B28" s="208"/>
      <c r="C28" s="208"/>
      <c r="D28" s="208"/>
      <c r="E28" s="208"/>
      <c r="F28" s="208"/>
      <c r="G28" s="208"/>
      <c r="H28" s="208"/>
      <c r="I28" s="208"/>
      <c r="J28" s="212">
        <f ca="1">SUM(J2:J25)+J27</f>
        <v>91490.37000000001</v>
      </c>
      <c r="K28" s="208"/>
      <c r="L28" s="208"/>
      <c r="M28" s="211">
        <f ca="1">SUM(M2:M25)+M27</f>
        <v>1</v>
      </c>
      <c r="N28" s="208"/>
      <c r="O28" s="209" t="s">
        <v>146</v>
      </c>
      <c r="P28" s="208">
        <f ca="1">(SUMPRODUCT(M2:M3,P2:P3)+SUMPRODUCT(M5:M25,P5:P25))/(SUM(M2:M3)+SUM(M5:M25)+M27)</f>
        <v>0</v>
      </c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</row>
    <row r="29" spans="1:27" ht="13.2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</row>
    <row r="30" spans="1:27" ht="13.2">
      <c r="A30" s="104"/>
      <c r="B30" s="104"/>
      <c r="C30" s="213"/>
      <c r="D30" s="213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</row>
    <row r="31" spans="1:27" ht="13.2">
      <c r="A31" s="214" t="s">
        <v>147</v>
      </c>
      <c r="B31" s="215" t="s">
        <v>148</v>
      </c>
      <c r="C31" s="215" t="s">
        <v>18</v>
      </c>
      <c r="D31" s="215" t="s">
        <v>17</v>
      </c>
      <c r="E31" s="216" t="s">
        <v>28</v>
      </c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</row>
    <row r="32" spans="1:27" ht="13.2">
      <c r="A32" s="217" t="s">
        <v>149</v>
      </c>
      <c r="B32" s="218">
        <f ca="1">SUMPRODUCT(J2:J5,L2:L5)/SUM(J2:J5)</f>
        <v>0.43721723248476546</v>
      </c>
      <c r="C32" s="219">
        <f ca="1">SUMPRODUCT(J2:J5,P2:P5)/SUM(J2:J5)</f>
        <v>0</v>
      </c>
      <c r="D32" s="220">
        <f ca="1">SUMPRODUCT(J2:J5,O2:O5)/SUM(J2:J5)</f>
        <v>0</v>
      </c>
      <c r="E32" s="221">
        <f ca="1">SUM(M2:M5)</f>
        <v>0.13110330628239888</v>
      </c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</row>
    <row r="33" spans="1:27" ht="13.2">
      <c r="A33" s="217" t="s">
        <v>150</v>
      </c>
      <c r="B33" s="218">
        <f ca="1">SUMPRODUCT(J6:J9,L6:L9)/SUM(J6:J9)</f>
        <v>2.2141407161499869</v>
      </c>
      <c r="C33" s="222">
        <f ca="1">SUMPRODUCT(J6:J9,P6:P9)/SUM(J6:J9)</f>
        <v>0</v>
      </c>
      <c r="D33" s="222">
        <f ca="1">SUMPRODUCT(J6:J9,O6:O9)/SUM(J6:J9)</f>
        <v>0</v>
      </c>
      <c r="E33" s="221">
        <f ca="1">SUM(M6:M9)</f>
        <v>0.17631134293150194</v>
      </c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</row>
    <row r="34" spans="1:27" ht="13.2">
      <c r="A34" s="217" t="s">
        <v>151</v>
      </c>
      <c r="B34" s="218">
        <f ca="1">SUMPRODUCT(J10:J13,L10:L13)/SUM(J10:J13)</f>
        <v>0.68365494566130536</v>
      </c>
      <c r="C34" s="222">
        <f ca="1">SUMPRODUCT(J10:J13,P10:P13)/SUM(J10:J13)</f>
        <v>0</v>
      </c>
      <c r="D34" s="222">
        <f ca="1">SUMPRODUCT(J10:J13,O10:O13)/SUM(J10:J13)</f>
        <v>0</v>
      </c>
      <c r="E34" s="221">
        <f ca="1">SUM(M10:M13)</f>
        <v>9.6443811518086536E-2</v>
      </c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</row>
    <row r="35" spans="1:27" ht="13.2">
      <c r="A35" s="217" t="s">
        <v>152</v>
      </c>
      <c r="B35" s="218">
        <f ca="1">SUMPRODUCT(J14:J15,L14:L15)/SUM(J14:J15)</f>
        <v>1.6798340104042377</v>
      </c>
      <c r="C35" s="222">
        <f ca="1">SUMPRODUCT(J14:J15,P14:P15)/SUM(J14:J15)</f>
        <v>0</v>
      </c>
      <c r="D35" s="223">
        <f ca="1">SUMPRODUCT(J14:J15,O14:O15)/SUM(J14:J15)</f>
        <v>0</v>
      </c>
      <c r="E35" s="221">
        <f ca="1">SUM(M14:M15)</f>
        <v>6.9318989528624697E-2</v>
      </c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</row>
    <row r="36" spans="1:27" ht="13.2">
      <c r="A36" s="217" t="s">
        <v>153</v>
      </c>
      <c r="B36" s="218">
        <f ca="1">SUMPRODUCT(J16:J20,L16:L20)/SUM(J16:J20)</f>
        <v>3.7890959806613513</v>
      </c>
      <c r="C36" s="222">
        <f ca="1">SUMPRODUCT(J16:J20,P16:P20)/SUM(J16:J20)</f>
        <v>0</v>
      </c>
      <c r="D36" s="222">
        <f ca="1">SUMPRODUCT(J16:J20,O16:O20)/SUM(J16:J20)</f>
        <v>0</v>
      </c>
      <c r="E36" s="221">
        <f ca="1">SUM(M16:M20)</f>
        <v>0.23960259424024624</v>
      </c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</row>
    <row r="37" spans="1:27" ht="13.2">
      <c r="A37" s="217" t="s">
        <v>154</v>
      </c>
      <c r="B37" s="218">
        <f ca="1">SUMPRODUCT(J21:J25,L21:L25)/SUM(J21:J25)</f>
        <v>2.8834384863277931</v>
      </c>
      <c r="C37" s="222">
        <f ca="1">SUMPRODUCT(J21:J25,P21:P25)/SUM(J21:J25)</f>
        <v>0</v>
      </c>
      <c r="D37" s="222">
        <f ca="1">SUMPRODUCT(J21:J25,O21:O25)/SUM(J21:J25)</f>
        <v>0</v>
      </c>
      <c r="E37" s="221">
        <f ca="1">SUM(M21:M25)</f>
        <v>0.15672119371689064</v>
      </c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</row>
    <row r="38" spans="1:27" ht="13.2">
      <c r="A38" s="216" t="s">
        <v>142</v>
      </c>
      <c r="B38" s="224" t="s">
        <v>35</v>
      </c>
      <c r="C38" s="216">
        <v>0</v>
      </c>
      <c r="D38" s="224" t="s">
        <v>35</v>
      </c>
      <c r="E38" s="221">
        <f ca="1">J27/J28</f>
        <v>0.13049876178225095</v>
      </c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</row>
    <row r="39" spans="1:27" ht="13.2">
      <c r="A39" s="104"/>
      <c r="B39" s="104"/>
      <c r="C39" s="104"/>
      <c r="D39" s="104"/>
      <c r="E39" s="225">
        <f ca="1">SUM(E32:E38)</f>
        <v>0.99999999999999989</v>
      </c>
      <c r="F39" s="226">
        <f ca="1">E39-E38</f>
        <v>0.86950123821774894</v>
      </c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</row>
    <row r="40" spans="1:27" ht="13.2">
      <c r="A40" s="213" t="s">
        <v>143</v>
      </c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</row>
    <row r="41" spans="1:27" ht="13.2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</row>
    <row r="42" spans="1:27" ht="13.2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</row>
    <row r="43" spans="1:27" ht="13.2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</row>
    <row r="44" spans="1:27" ht="13.2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</row>
    <row r="45" spans="1:27" ht="13.2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</row>
    <row r="46" spans="1:27" ht="13.2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</row>
    <row r="47" spans="1:27" ht="13.2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</row>
    <row r="48" spans="1:27" ht="13.2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</row>
    <row r="49" spans="1:27" ht="13.2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</row>
    <row r="50" spans="1:27" ht="13.2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</row>
    <row r="51" spans="1:27" ht="13.2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</row>
    <row r="52" spans="1:27" ht="13.2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</row>
    <row r="53" spans="1:27" ht="13.2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</row>
    <row r="54" spans="1:27" ht="13.2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</row>
    <row r="55" spans="1:27" ht="13.2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</row>
    <row r="56" spans="1:27" ht="13.2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 spans="1:27" ht="13.2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</row>
    <row r="58" spans="1:27" ht="13.2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</row>
    <row r="59" spans="1:27" ht="13.2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</row>
    <row r="60" spans="1:27" ht="13.2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</row>
    <row r="61" spans="1:27" ht="13.2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</row>
    <row r="62" spans="1:27" ht="13.2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</row>
    <row r="63" spans="1:27" ht="13.2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</row>
    <row r="64" spans="1:27" ht="13.2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</row>
    <row r="65" spans="1:27" ht="13.2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</row>
    <row r="66" spans="1:27" ht="13.2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</row>
    <row r="67" spans="1:27" ht="13.2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</row>
    <row r="68" spans="1:27" ht="13.2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</row>
    <row r="69" spans="1:27" ht="13.2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</row>
    <row r="70" spans="1:27" ht="13.2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</row>
    <row r="71" spans="1:27" ht="13.2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</row>
    <row r="72" spans="1:27" ht="13.2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</row>
    <row r="73" spans="1:27" ht="13.2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</row>
    <row r="74" spans="1:27" ht="13.2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</row>
    <row r="75" spans="1:27" ht="13.2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</row>
    <row r="76" spans="1:27" ht="13.2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</row>
    <row r="77" spans="1:27" ht="13.2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</row>
    <row r="78" spans="1:27" ht="13.2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</row>
    <row r="79" spans="1:27" ht="13.2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</row>
    <row r="80" spans="1:27" ht="13.2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</row>
    <row r="81" spans="1:27" ht="13.2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</row>
    <row r="82" spans="1:27" ht="13.2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</row>
    <row r="83" spans="1:27" ht="13.2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</row>
    <row r="84" spans="1:27" ht="13.2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</row>
    <row r="85" spans="1:27" ht="13.2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</row>
    <row r="86" spans="1:27" ht="13.2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</row>
    <row r="87" spans="1:27" ht="13.2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</row>
    <row r="88" spans="1:27" ht="13.2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</row>
    <row r="89" spans="1:27" ht="13.2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</row>
    <row r="90" spans="1:27" ht="13.2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</row>
    <row r="91" spans="1:27" ht="13.2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</row>
    <row r="92" spans="1:27" ht="13.2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</row>
    <row r="93" spans="1:27" ht="13.2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</row>
    <row r="94" spans="1:27" ht="13.2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</row>
    <row r="95" spans="1:27" ht="13.2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</row>
    <row r="96" spans="1:27" ht="13.2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</row>
    <row r="97" spans="1:27" ht="13.2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</row>
    <row r="98" spans="1:27" ht="13.2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</row>
    <row r="99" spans="1:27" ht="13.2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</row>
    <row r="100" spans="1:27" ht="13.2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</row>
    <row r="101" spans="1:27" ht="13.2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</row>
    <row r="102" spans="1:27" ht="13.2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</row>
    <row r="103" spans="1:27" ht="13.2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</row>
    <row r="104" spans="1:27" ht="13.2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</row>
    <row r="105" spans="1:27" ht="13.2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</row>
    <row r="106" spans="1:27" ht="13.2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</row>
    <row r="107" spans="1:27" ht="13.2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</row>
    <row r="108" spans="1:27" ht="13.2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</row>
    <row r="109" spans="1:27" ht="13.2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</row>
    <row r="110" spans="1:27" ht="13.2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</row>
    <row r="111" spans="1:27" ht="13.2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</row>
    <row r="112" spans="1:27" ht="13.2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</row>
    <row r="113" spans="1:27" ht="13.2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</row>
    <row r="114" spans="1:27" ht="13.2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</row>
    <row r="115" spans="1:27" ht="13.2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</row>
    <row r="116" spans="1:27" ht="13.2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</row>
    <row r="117" spans="1:27" ht="13.2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</row>
    <row r="118" spans="1:27" ht="13.2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</row>
    <row r="119" spans="1:27" ht="13.2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</row>
    <row r="120" spans="1:27" ht="13.2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</row>
    <row r="121" spans="1:27" ht="13.2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</row>
    <row r="122" spans="1:27" ht="13.2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</row>
    <row r="123" spans="1:27" ht="13.2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</row>
    <row r="124" spans="1:27" ht="13.2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</row>
    <row r="125" spans="1:27" ht="13.2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</row>
    <row r="126" spans="1:27" ht="13.2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</row>
    <row r="127" spans="1:27" ht="13.2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</row>
    <row r="128" spans="1:27" ht="13.2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</row>
    <row r="129" spans="1:27" ht="13.2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</row>
    <row r="130" spans="1:27" ht="13.2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</row>
    <row r="131" spans="1:27" ht="13.2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</row>
    <row r="132" spans="1:27" ht="13.2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</row>
    <row r="133" spans="1:27" ht="13.2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</row>
    <row r="134" spans="1:27" ht="13.2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</row>
    <row r="135" spans="1:27" ht="13.2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</row>
    <row r="136" spans="1:27" ht="13.2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</row>
    <row r="137" spans="1:27" ht="13.2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</row>
    <row r="138" spans="1:27" ht="13.2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</row>
    <row r="139" spans="1:27" ht="13.2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</row>
    <row r="140" spans="1:27" ht="13.2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</row>
    <row r="141" spans="1:27" ht="13.2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</row>
    <row r="142" spans="1:27" ht="13.2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</row>
    <row r="143" spans="1:27" ht="13.2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</row>
    <row r="144" spans="1:27" ht="13.2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</row>
    <row r="145" spans="1:27" ht="13.2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</row>
    <row r="146" spans="1:27" ht="13.2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</row>
    <row r="147" spans="1:27" ht="13.2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</row>
    <row r="148" spans="1:27" ht="13.2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</row>
    <row r="149" spans="1:27" ht="13.2">
      <c r="D149" s="227"/>
    </row>
    <row r="150" spans="1:27" ht="13.2">
      <c r="D150" s="227"/>
    </row>
    <row r="151" spans="1:27" ht="13.2">
      <c r="D151" s="227"/>
    </row>
    <row r="152" spans="1:27" ht="13.2">
      <c r="D152" s="227"/>
    </row>
    <row r="153" spans="1:27" ht="13.2">
      <c r="D153" s="227"/>
    </row>
    <row r="154" spans="1:27" ht="13.2">
      <c r="D154" s="227"/>
    </row>
    <row r="155" spans="1:27" ht="13.2">
      <c r="D155" s="227"/>
    </row>
    <row r="156" spans="1:27" ht="13.2">
      <c r="D156" s="227"/>
    </row>
    <row r="157" spans="1:27" ht="13.2">
      <c r="D157" s="227"/>
    </row>
    <row r="158" spans="1:27" ht="13.2">
      <c r="D158" s="227"/>
    </row>
    <row r="159" spans="1:27" ht="13.2">
      <c r="D159" s="227"/>
    </row>
    <row r="160" spans="1:27" ht="13.2">
      <c r="D160" s="227"/>
    </row>
    <row r="161" spans="4:4" ht="13.2">
      <c r="D161" s="227"/>
    </row>
    <row r="162" spans="4:4" ht="13.2">
      <c r="D162" s="227"/>
    </row>
    <row r="163" spans="4:4" ht="13.2">
      <c r="D163" s="227"/>
    </row>
    <row r="164" spans="4:4" ht="13.2">
      <c r="D164" s="227"/>
    </row>
    <row r="165" spans="4:4" ht="13.2">
      <c r="D165" s="227"/>
    </row>
    <row r="166" spans="4:4" ht="13.2">
      <c r="D166" s="227"/>
    </row>
    <row r="167" spans="4:4" ht="13.2">
      <c r="D167" s="227"/>
    </row>
    <row r="168" spans="4:4" ht="13.2">
      <c r="D168" s="227"/>
    </row>
    <row r="169" spans="4:4" ht="13.2">
      <c r="D169" s="227"/>
    </row>
    <row r="170" spans="4:4" ht="13.2">
      <c r="D170" s="227"/>
    </row>
    <row r="171" spans="4:4" ht="13.2">
      <c r="D171" s="227"/>
    </row>
    <row r="172" spans="4:4" ht="13.2">
      <c r="D172" s="227"/>
    </row>
    <row r="173" spans="4:4" ht="13.2">
      <c r="D173" s="227"/>
    </row>
    <row r="174" spans="4:4" ht="13.2">
      <c r="D174" s="227"/>
    </row>
    <row r="175" spans="4:4" ht="13.2">
      <c r="D175" s="227"/>
    </row>
    <row r="176" spans="4:4" ht="13.2">
      <c r="D176" s="227"/>
    </row>
    <row r="177" spans="4:4" ht="13.2">
      <c r="D177" s="227"/>
    </row>
    <row r="178" spans="4:4" ht="13.2">
      <c r="D178" s="227"/>
    </row>
    <row r="179" spans="4:4" ht="13.2">
      <c r="D179" s="227"/>
    </row>
    <row r="180" spans="4:4" ht="13.2">
      <c r="D180" s="227"/>
    </row>
    <row r="181" spans="4:4" ht="13.2">
      <c r="D181" s="227"/>
    </row>
    <row r="182" spans="4:4" ht="13.2">
      <c r="D182" s="227"/>
    </row>
    <row r="183" spans="4:4" ht="13.2">
      <c r="D183" s="227"/>
    </row>
    <row r="184" spans="4:4" ht="13.2">
      <c r="D184" s="227"/>
    </row>
    <row r="185" spans="4:4" ht="13.2">
      <c r="D185" s="227"/>
    </row>
    <row r="186" spans="4:4" ht="13.2">
      <c r="D186" s="227"/>
    </row>
    <row r="187" spans="4:4" ht="13.2">
      <c r="D187" s="227"/>
    </row>
    <row r="188" spans="4:4" ht="13.2">
      <c r="D188" s="227"/>
    </row>
    <row r="189" spans="4:4" ht="13.2">
      <c r="D189" s="227"/>
    </row>
    <row r="190" spans="4:4" ht="13.2">
      <c r="D190" s="227"/>
    </row>
    <row r="191" spans="4:4" ht="13.2">
      <c r="D191" s="227"/>
    </row>
    <row r="192" spans="4:4" ht="13.2">
      <c r="D192" s="227"/>
    </row>
    <row r="193" spans="4:4" ht="13.2">
      <c r="D193" s="227"/>
    </row>
    <row r="194" spans="4:4" ht="13.2">
      <c r="D194" s="227"/>
    </row>
    <row r="195" spans="4:4" ht="13.2">
      <c r="D195" s="227"/>
    </row>
    <row r="196" spans="4:4" ht="13.2">
      <c r="D196" s="227"/>
    </row>
    <row r="197" spans="4:4" ht="13.2">
      <c r="D197" s="227"/>
    </row>
    <row r="198" spans="4:4" ht="13.2">
      <c r="D198" s="227"/>
    </row>
    <row r="199" spans="4:4" ht="13.2">
      <c r="D199" s="227"/>
    </row>
    <row r="200" spans="4:4" ht="13.2">
      <c r="D200" s="227"/>
    </row>
    <row r="201" spans="4:4" ht="13.2">
      <c r="D201" s="227"/>
    </row>
    <row r="202" spans="4:4" ht="13.2">
      <c r="D202" s="227"/>
    </row>
    <row r="203" spans="4:4" ht="13.2">
      <c r="D203" s="227"/>
    </row>
    <row r="204" spans="4:4" ht="13.2">
      <c r="D204" s="227"/>
    </row>
    <row r="205" spans="4:4" ht="13.2">
      <c r="D205" s="227"/>
    </row>
    <row r="206" spans="4:4" ht="13.2">
      <c r="D206" s="227"/>
    </row>
    <row r="207" spans="4:4" ht="13.2">
      <c r="D207" s="227"/>
    </row>
    <row r="208" spans="4:4" ht="13.2">
      <c r="D208" s="227"/>
    </row>
    <row r="209" spans="4:4" ht="13.2">
      <c r="D209" s="227"/>
    </row>
    <row r="210" spans="4:4" ht="13.2">
      <c r="D210" s="227"/>
    </row>
    <row r="211" spans="4:4" ht="13.2">
      <c r="D211" s="227"/>
    </row>
    <row r="212" spans="4:4" ht="13.2">
      <c r="D212" s="227"/>
    </row>
    <row r="213" spans="4:4" ht="13.2">
      <c r="D213" s="227"/>
    </row>
    <row r="214" spans="4:4" ht="13.2">
      <c r="D214" s="227"/>
    </row>
    <row r="215" spans="4:4" ht="13.2">
      <c r="D215" s="227"/>
    </row>
    <row r="216" spans="4:4" ht="13.2">
      <c r="D216" s="227"/>
    </row>
    <row r="217" spans="4:4" ht="13.2">
      <c r="D217" s="227"/>
    </row>
    <row r="218" spans="4:4" ht="13.2">
      <c r="D218" s="227"/>
    </row>
    <row r="219" spans="4:4" ht="13.2">
      <c r="D219" s="227"/>
    </row>
    <row r="220" spans="4:4" ht="13.2">
      <c r="D220" s="227"/>
    </row>
    <row r="221" spans="4:4" ht="13.2">
      <c r="D221" s="227"/>
    </row>
    <row r="222" spans="4:4" ht="13.2">
      <c r="D222" s="227"/>
    </row>
    <row r="223" spans="4:4" ht="13.2">
      <c r="D223" s="227"/>
    </row>
    <row r="224" spans="4:4" ht="13.2">
      <c r="D224" s="227"/>
    </row>
    <row r="225" spans="4:4" ht="13.2">
      <c r="D225" s="227"/>
    </row>
    <row r="226" spans="4:4" ht="13.2">
      <c r="D226" s="227"/>
    </row>
    <row r="227" spans="4:4" ht="13.2">
      <c r="D227" s="227"/>
    </row>
    <row r="228" spans="4:4" ht="13.2">
      <c r="D228" s="227"/>
    </row>
    <row r="229" spans="4:4" ht="13.2">
      <c r="D229" s="227"/>
    </row>
    <row r="230" spans="4:4" ht="13.2">
      <c r="D230" s="227"/>
    </row>
    <row r="231" spans="4:4" ht="13.2">
      <c r="D231" s="227"/>
    </row>
    <row r="232" spans="4:4" ht="13.2">
      <c r="D232" s="227"/>
    </row>
    <row r="233" spans="4:4" ht="13.2">
      <c r="D233" s="227"/>
    </row>
    <row r="234" spans="4:4" ht="13.2">
      <c r="D234" s="227"/>
    </row>
    <row r="235" spans="4:4" ht="13.2">
      <c r="D235" s="227"/>
    </row>
    <row r="236" spans="4:4" ht="13.2">
      <c r="D236" s="227"/>
    </row>
    <row r="237" spans="4:4" ht="13.2">
      <c r="D237" s="227"/>
    </row>
    <row r="238" spans="4:4" ht="13.2">
      <c r="D238" s="227"/>
    </row>
    <row r="239" spans="4:4" ht="13.2">
      <c r="D239" s="227"/>
    </row>
    <row r="240" spans="4:4" ht="13.2">
      <c r="D240" s="227"/>
    </row>
    <row r="241" spans="4:4" ht="13.2">
      <c r="D241" s="227"/>
    </row>
    <row r="242" spans="4:4" ht="13.2">
      <c r="D242" s="227"/>
    </row>
    <row r="243" spans="4:4" ht="13.2">
      <c r="D243" s="227"/>
    </row>
    <row r="244" spans="4:4" ht="13.2">
      <c r="D244" s="227"/>
    </row>
    <row r="245" spans="4:4" ht="13.2">
      <c r="D245" s="227"/>
    </row>
    <row r="246" spans="4:4" ht="13.2">
      <c r="D246" s="227"/>
    </row>
    <row r="247" spans="4:4" ht="13.2">
      <c r="D247" s="227"/>
    </row>
    <row r="248" spans="4:4" ht="13.2">
      <c r="D248" s="227"/>
    </row>
    <row r="249" spans="4:4" ht="13.2">
      <c r="D249" s="227"/>
    </row>
    <row r="250" spans="4:4" ht="13.2">
      <c r="D250" s="227"/>
    </row>
    <row r="251" spans="4:4" ht="13.2">
      <c r="D251" s="227"/>
    </row>
    <row r="252" spans="4:4" ht="13.2">
      <c r="D252" s="227"/>
    </row>
    <row r="253" spans="4:4" ht="13.2">
      <c r="D253" s="227"/>
    </row>
    <row r="254" spans="4:4" ht="13.2">
      <c r="D254" s="227"/>
    </row>
    <row r="255" spans="4:4" ht="13.2">
      <c r="D255" s="227"/>
    </row>
    <row r="256" spans="4:4" ht="13.2">
      <c r="D256" s="227"/>
    </row>
    <row r="257" spans="4:4" ht="13.2">
      <c r="D257" s="227"/>
    </row>
    <row r="258" spans="4:4" ht="13.2">
      <c r="D258" s="227"/>
    </row>
    <row r="259" spans="4:4" ht="13.2">
      <c r="D259" s="227"/>
    </row>
    <row r="260" spans="4:4" ht="13.2">
      <c r="D260" s="227"/>
    </row>
    <row r="261" spans="4:4" ht="13.2">
      <c r="D261" s="227"/>
    </row>
    <row r="262" spans="4:4" ht="13.2">
      <c r="D262" s="227"/>
    </row>
    <row r="263" spans="4:4" ht="13.2">
      <c r="D263" s="227"/>
    </row>
    <row r="264" spans="4:4" ht="13.2">
      <c r="D264" s="227"/>
    </row>
    <row r="265" spans="4:4" ht="13.2">
      <c r="D265" s="227"/>
    </row>
    <row r="266" spans="4:4" ht="13.2">
      <c r="D266" s="227"/>
    </row>
    <row r="267" spans="4:4" ht="13.2">
      <c r="D267" s="227"/>
    </row>
    <row r="268" spans="4:4" ht="13.2">
      <c r="D268" s="227"/>
    </row>
    <row r="269" spans="4:4" ht="13.2">
      <c r="D269" s="227"/>
    </row>
    <row r="270" spans="4:4" ht="13.2">
      <c r="D270" s="227"/>
    </row>
    <row r="271" spans="4:4" ht="13.2">
      <c r="D271" s="227"/>
    </row>
    <row r="272" spans="4:4" ht="13.2">
      <c r="D272" s="227"/>
    </row>
    <row r="273" spans="4:4" ht="13.2">
      <c r="D273" s="227"/>
    </row>
    <row r="274" spans="4:4" ht="13.2">
      <c r="D274" s="227"/>
    </row>
    <row r="275" spans="4:4" ht="13.2">
      <c r="D275" s="227"/>
    </row>
    <row r="276" spans="4:4" ht="13.2">
      <c r="D276" s="227"/>
    </row>
    <row r="277" spans="4:4" ht="13.2">
      <c r="D277" s="227"/>
    </row>
    <row r="278" spans="4:4" ht="13.2">
      <c r="D278" s="227"/>
    </row>
    <row r="279" spans="4:4" ht="13.2">
      <c r="D279" s="227"/>
    </row>
    <row r="280" spans="4:4" ht="13.2">
      <c r="D280" s="227"/>
    </row>
    <row r="281" spans="4:4" ht="13.2">
      <c r="D281" s="227"/>
    </row>
    <row r="282" spans="4:4" ht="13.2">
      <c r="D282" s="227"/>
    </row>
    <row r="283" spans="4:4" ht="13.2">
      <c r="D283" s="227"/>
    </row>
    <row r="284" spans="4:4" ht="13.2">
      <c r="D284" s="227"/>
    </row>
    <row r="285" spans="4:4" ht="13.2">
      <c r="D285" s="227"/>
    </row>
    <row r="286" spans="4:4" ht="13.2">
      <c r="D286" s="227"/>
    </row>
    <row r="287" spans="4:4" ht="13.2">
      <c r="D287" s="227"/>
    </row>
    <row r="288" spans="4:4" ht="13.2">
      <c r="D288" s="227"/>
    </row>
    <row r="289" spans="4:4" ht="13.2">
      <c r="D289" s="227"/>
    </row>
    <row r="290" spans="4:4" ht="13.2">
      <c r="D290" s="227"/>
    </row>
    <row r="291" spans="4:4" ht="13.2">
      <c r="D291" s="227"/>
    </row>
    <row r="292" spans="4:4" ht="13.2">
      <c r="D292" s="227"/>
    </row>
    <row r="293" spans="4:4" ht="13.2">
      <c r="D293" s="227"/>
    </row>
    <row r="294" spans="4:4" ht="13.2">
      <c r="D294" s="227"/>
    </row>
    <row r="295" spans="4:4" ht="13.2">
      <c r="D295" s="227"/>
    </row>
    <row r="296" spans="4:4" ht="13.2">
      <c r="D296" s="227"/>
    </row>
    <row r="297" spans="4:4" ht="13.2">
      <c r="D297" s="227"/>
    </row>
    <row r="298" spans="4:4" ht="13.2">
      <c r="D298" s="227"/>
    </row>
    <row r="299" spans="4:4" ht="13.2">
      <c r="D299" s="227"/>
    </row>
    <row r="300" spans="4:4" ht="13.2">
      <c r="D300" s="227"/>
    </row>
    <row r="301" spans="4:4" ht="13.2">
      <c r="D301" s="227"/>
    </row>
    <row r="302" spans="4:4" ht="13.2">
      <c r="D302" s="227"/>
    </row>
    <row r="303" spans="4:4" ht="13.2">
      <c r="D303" s="227"/>
    </row>
    <row r="304" spans="4:4" ht="13.2">
      <c r="D304" s="227"/>
    </row>
    <row r="305" spans="4:4" ht="13.2">
      <c r="D305" s="227"/>
    </row>
    <row r="306" spans="4:4" ht="13.2">
      <c r="D306" s="227"/>
    </row>
    <row r="307" spans="4:4" ht="13.2">
      <c r="D307" s="227"/>
    </row>
    <row r="308" spans="4:4" ht="13.2">
      <c r="D308" s="227"/>
    </row>
    <row r="309" spans="4:4" ht="13.2">
      <c r="D309" s="227"/>
    </row>
    <row r="310" spans="4:4" ht="13.2">
      <c r="D310" s="227"/>
    </row>
    <row r="311" spans="4:4" ht="13.2">
      <c r="D311" s="227"/>
    </row>
    <row r="312" spans="4:4" ht="13.2">
      <c r="D312" s="227"/>
    </row>
    <row r="313" spans="4:4" ht="13.2">
      <c r="D313" s="227"/>
    </row>
    <row r="314" spans="4:4" ht="13.2">
      <c r="D314" s="227"/>
    </row>
    <row r="315" spans="4:4" ht="13.2">
      <c r="D315" s="227"/>
    </row>
    <row r="316" spans="4:4" ht="13.2">
      <c r="D316" s="227"/>
    </row>
    <row r="317" spans="4:4" ht="13.2">
      <c r="D317" s="227"/>
    </row>
    <row r="318" spans="4:4" ht="13.2">
      <c r="D318" s="227"/>
    </row>
    <row r="319" spans="4:4" ht="13.2">
      <c r="D319" s="227"/>
    </row>
    <row r="320" spans="4:4" ht="13.2">
      <c r="D320" s="227"/>
    </row>
    <row r="321" spans="4:4" ht="13.2">
      <c r="D321" s="227"/>
    </row>
    <row r="322" spans="4:4" ht="13.2">
      <c r="D322" s="227"/>
    </row>
    <row r="323" spans="4:4" ht="13.2">
      <c r="D323" s="227"/>
    </row>
    <row r="324" spans="4:4" ht="13.2">
      <c r="D324" s="227"/>
    </row>
    <row r="325" spans="4:4" ht="13.2">
      <c r="D325" s="227"/>
    </row>
    <row r="326" spans="4:4" ht="13.2">
      <c r="D326" s="227"/>
    </row>
    <row r="327" spans="4:4" ht="13.2">
      <c r="D327" s="227"/>
    </row>
    <row r="328" spans="4:4" ht="13.2">
      <c r="D328" s="227"/>
    </row>
    <row r="329" spans="4:4" ht="13.2">
      <c r="D329" s="227"/>
    </row>
    <row r="330" spans="4:4" ht="13.2">
      <c r="D330" s="227"/>
    </row>
    <row r="331" spans="4:4" ht="13.2">
      <c r="D331" s="227"/>
    </row>
    <row r="332" spans="4:4" ht="13.2">
      <c r="D332" s="227"/>
    </row>
    <row r="333" spans="4:4" ht="13.2">
      <c r="D333" s="227"/>
    </row>
    <row r="334" spans="4:4" ht="13.2">
      <c r="D334" s="227"/>
    </row>
    <row r="335" spans="4:4" ht="13.2">
      <c r="D335" s="227"/>
    </row>
    <row r="336" spans="4:4" ht="13.2">
      <c r="D336" s="227"/>
    </row>
    <row r="337" spans="4:4" ht="13.2">
      <c r="D337" s="227"/>
    </row>
    <row r="338" spans="4:4" ht="13.2">
      <c r="D338" s="227"/>
    </row>
    <row r="339" spans="4:4" ht="13.2">
      <c r="D339" s="227"/>
    </row>
    <row r="340" spans="4:4" ht="13.2">
      <c r="D340" s="227"/>
    </row>
    <row r="341" spans="4:4" ht="13.2">
      <c r="D341" s="227"/>
    </row>
    <row r="342" spans="4:4" ht="13.2">
      <c r="D342" s="227"/>
    </row>
    <row r="343" spans="4:4" ht="13.2">
      <c r="D343" s="227"/>
    </row>
    <row r="344" spans="4:4" ht="13.2">
      <c r="D344" s="227"/>
    </row>
    <row r="345" spans="4:4" ht="13.2">
      <c r="D345" s="227"/>
    </row>
    <row r="346" spans="4:4" ht="13.2">
      <c r="D346" s="227"/>
    </row>
    <row r="347" spans="4:4" ht="13.2">
      <c r="D347" s="227"/>
    </row>
    <row r="348" spans="4:4" ht="13.2">
      <c r="D348" s="227"/>
    </row>
    <row r="349" spans="4:4" ht="13.2">
      <c r="D349" s="227"/>
    </row>
    <row r="350" spans="4:4" ht="13.2">
      <c r="D350" s="227"/>
    </row>
    <row r="351" spans="4:4" ht="13.2">
      <c r="D351" s="227"/>
    </row>
    <row r="352" spans="4:4" ht="13.2">
      <c r="D352" s="227"/>
    </row>
    <row r="353" spans="4:4" ht="13.2">
      <c r="D353" s="227"/>
    </row>
    <row r="354" spans="4:4" ht="13.2">
      <c r="D354" s="227"/>
    </row>
    <row r="355" spans="4:4" ht="13.2">
      <c r="D355" s="227"/>
    </row>
    <row r="356" spans="4:4" ht="13.2">
      <c r="D356" s="227"/>
    </row>
    <row r="357" spans="4:4" ht="13.2">
      <c r="D357" s="227"/>
    </row>
    <row r="358" spans="4:4" ht="13.2">
      <c r="D358" s="227"/>
    </row>
    <row r="359" spans="4:4" ht="13.2">
      <c r="D359" s="227"/>
    </row>
    <row r="360" spans="4:4" ht="13.2">
      <c r="D360" s="227"/>
    </row>
    <row r="361" spans="4:4" ht="13.2">
      <c r="D361" s="227"/>
    </row>
    <row r="362" spans="4:4" ht="13.2">
      <c r="D362" s="227"/>
    </row>
    <row r="363" spans="4:4" ht="13.2">
      <c r="D363" s="227"/>
    </row>
    <row r="364" spans="4:4" ht="13.2">
      <c r="D364" s="227"/>
    </row>
    <row r="365" spans="4:4" ht="13.2">
      <c r="D365" s="227"/>
    </row>
    <row r="366" spans="4:4" ht="13.2">
      <c r="D366" s="227"/>
    </row>
    <row r="367" spans="4:4" ht="13.2">
      <c r="D367" s="227"/>
    </row>
    <row r="368" spans="4:4" ht="13.2">
      <c r="D368" s="227"/>
    </row>
    <row r="369" spans="4:4" ht="13.2">
      <c r="D369" s="227"/>
    </row>
    <row r="370" spans="4:4" ht="13.2">
      <c r="D370" s="227"/>
    </row>
    <row r="371" spans="4:4" ht="13.2">
      <c r="D371" s="227"/>
    </row>
    <row r="372" spans="4:4" ht="13.2">
      <c r="D372" s="227"/>
    </row>
    <row r="373" spans="4:4" ht="13.2">
      <c r="D373" s="227"/>
    </row>
    <row r="374" spans="4:4" ht="13.2">
      <c r="D374" s="227"/>
    </row>
    <row r="375" spans="4:4" ht="13.2">
      <c r="D375" s="227"/>
    </row>
    <row r="376" spans="4:4" ht="13.2">
      <c r="D376" s="227"/>
    </row>
    <row r="377" spans="4:4" ht="13.2">
      <c r="D377" s="227"/>
    </row>
    <row r="378" spans="4:4" ht="13.2">
      <c r="D378" s="227"/>
    </row>
    <row r="379" spans="4:4" ht="13.2">
      <c r="D379" s="227"/>
    </row>
    <row r="380" spans="4:4" ht="13.2">
      <c r="D380" s="227"/>
    </row>
    <row r="381" spans="4:4" ht="13.2">
      <c r="D381" s="227"/>
    </row>
    <row r="382" spans="4:4" ht="13.2">
      <c r="D382" s="227"/>
    </row>
    <row r="383" spans="4:4" ht="13.2">
      <c r="D383" s="227"/>
    </row>
    <row r="384" spans="4:4" ht="13.2">
      <c r="D384" s="227"/>
    </row>
    <row r="385" spans="4:4" ht="13.2">
      <c r="D385" s="227"/>
    </row>
    <row r="386" spans="4:4" ht="13.2">
      <c r="D386" s="227"/>
    </row>
    <row r="387" spans="4:4" ht="13.2">
      <c r="D387" s="227"/>
    </row>
    <row r="388" spans="4:4" ht="13.2">
      <c r="D388" s="227"/>
    </row>
    <row r="389" spans="4:4" ht="13.2">
      <c r="D389" s="227"/>
    </row>
    <row r="390" spans="4:4" ht="13.2">
      <c r="D390" s="227"/>
    </row>
    <row r="391" spans="4:4" ht="13.2">
      <c r="D391" s="227"/>
    </row>
    <row r="392" spans="4:4" ht="13.2">
      <c r="D392" s="227"/>
    </row>
    <row r="393" spans="4:4" ht="13.2">
      <c r="D393" s="227"/>
    </row>
    <row r="394" spans="4:4" ht="13.2">
      <c r="D394" s="227"/>
    </row>
    <row r="395" spans="4:4" ht="13.2">
      <c r="D395" s="227"/>
    </row>
    <row r="396" spans="4:4" ht="13.2">
      <c r="D396" s="227"/>
    </row>
    <row r="397" spans="4:4" ht="13.2">
      <c r="D397" s="227"/>
    </row>
    <row r="398" spans="4:4" ht="13.2">
      <c r="D398" s="227"/>
    </row>
    <row r="399" spans="4:4" ht="13.2">
      <c r="D399" s="227"/>
    </row>
    <row r="400" spans="4:4" ht="13.2">
      <c r="D400" s="227"/>
    </row>
    <row r="401" spans="4:4" ht="13.2">
      <c r="D401" s="227"/>
    </row>
    <row r="402" spans="4:4" ht="13.2">
      <c r="D402" s="227"/>
    </row>
    <row r="403" spans="4:4" ht="13.2">
      <c r="D403" s="227"/>
    </row>
    <row r="404" spans="4:4" ht="13.2">
      <c r="D404" s="227"/>
    </row>
    <row r="405" spans="4:4" ht="13.2">
      <c r="D405" s="227"/>
    </row>
    <row r="406" spans="4:4" ht="13.2">
      <c r="D406" s="227"/>
    </row>
    <row r="407" spans="4:4" ht="13.2">
      <c r="D407" s="227"/>
    </row>
    <row r="408" spans="4:4" ht="13.2">
      <c r="D408" s="227"/>
    </row>
    <row r="409" spans="4:4" ht="13.2">
      <c r="D409" s="227"/>
    </row>
    <row r="410" spans="4:4" ht="13.2">
      <c r="D410" s="227"/>
    </row>
    <row r="411" spans="4:4" ht="13.2">
      <c r="D411" s="227"/>
    </row>
    <row r="412" spans="4:4" ht="13.2">
      <c r="D412" s="227"/>
    </row>
    <row r="413" spans="4:4" ht="13.2">
      <c r="D413" s="227"/>
    </row>
    <row r="414" spans="4:4" ht="13.2">
      <c r="D414" s="227"/>
    </row>
    <row r="415" spans="4:4" ht="13.2">
      <c r="D415" s="227"/>
    </row>
    <row r="416" spans="4:4" ht="13.2">
      <c r="D416" s="227"/>
    </row>
    <row r="417" spans="4:4" ht="13.2">
      <c r="D417" s="227"/>
    </row>
    <row r="418" spans="4:4" ht="13.2">
      <c r="D418" s="227"/>
    </row>
    <row r="419" spans="4:4" ht="13.2">
      <c r="D419" s="227"/>
    </row>
    <row r="420" spans="4:4" ht="13.2">
      <c r="D420" s="227"/>
    </row>
    <row r="421" spans="4:4" ht="13.2">
      <c r="D421" s="227"/>
    </row>
    <row r="422" spans="4:4" ht="13.2">
      <c r="D422" s="227"/>
    </row>
    <row r="423" spans="4:4" ht="13.2">
      <c r="D423" s="227"/>
    </row>
    <row r="424" spans="4:4" ht="13.2">
      <c r="D424" s="227"/>
    </row>
    <row r="425" spans="4:4" ht="13.2">
      <c r="D425" s="227"/>
    </row>
    <row r="426" spans="4:4" ht="13.2">
      <c r="D426" s="227"/>
    </row>
    <row r="427" spans="4:4" ht="13.2">
      <c r="D427" s="227"/>
    </row>
    <row r="428" spans="4:4" ht="13.2">
      <c r="D428" s="227"/>
    </row>
    <row r="429" spans="4:4" ht="13.2">
      <c r="D429" s="227"/>
    </row>
    <row r="430" spans="4:4" ht="13.2">
      <c r="D430" s="227"/>
    </row>
    <row r="431" spans="4:4" ht="13.2">
      <c r="D431" s="227"/>
    </row>
    <row r="432" spans="4:4" ht="13.2">
      <c r="D432" s="227"/>
    </row>
    <row r="433" spans="4:4" ht="13.2">
      <c r="D433" s="227"/>
    </row>
    <row r="434" spans="4:4" ht="13.2">
      <c r="D434" s="227"/>
    </row>
    <row r="435" spans="4:4" ht="13.2">
      <c r="D435" s="227"/>
    </row>
    <row r="436" spans="4:4" ht="13.2">
      <c r="D436" s="227"/>
    </row>
    <row r="437" spans="4:4" ht="13.2">
      <c r="D437" s="227"/>
    </row>
    <row r="438" spans="4:4" ht="13.2">
      <c r="D438" s="227"/>
    </row>
    <row r="439" spans="4:4" ht="13.2">
      <c r="D439" s="227"/>
    </row>
    <row r="440" spans="4:4" ht="13.2">
      <c r="D440" s="227"/>
    </row>
    <row r="441" spans="4:4" ht="13.2">
      <c r="D441" s="227"/>
    </row>
    <row r="442" spans="4:4" ht="13.2">
      <c r="D442" s="227"/>
    </row>
    <row r="443" spans="4:4" ht="13.2">
      <c r="D443" s="227"/>
    </row>
    <row r="444" spans="4:4" ht="13.2">
      <c r="D444" s="227"/>
    </row>
    <row r="445" spans="4:4" ht="13.2">
      <c r="D445" s="227"/>
    </row>
    <row r="446" spans="4:4" ht="13.2">
      <c r="D446" s="227"/>
    </row>
    <row r="447" spans="4:4" ht="13.2">
      <c r="D447" s="227"/>
    </row>
    <row r="448" spans="4:4" ht="13.2">
      <c r="D448" s="227"/>
    </row>
    <row r="449" spans="4:4" ht="13.2">
      <c r="D449" s="227"/>
    </row>
    <row r="450" spans="4:4" ht="13.2">
      <c r="D450" s="227"/>
    </row>
    <row r="451" spans="4:4" ht="13.2">
      <c r="D451" s="227"/>
    </row>
    <row r="452" spans="4:4" ht="13.2">
      <c r="D452" s="227"/>
    </row>
    <row r="453" spans="4:4" ht="13.2">
      <c r="D453" s="227"/>
    </row>
    <row r="454" spans="4:4" ht="13.2">
      <c r="D454" s="227"/>
    </row>
    <row r="455" spans="4:4" ht="13.2">
      <c r="D455" s="227"/>
    </row>
    <row r="456" spans="4:4" ht="13.2">
      <c r="D456" s="227"/>
    </row>
    <row r="457" spans="4:4" ht="13.2">
      <c r="D457" s="227"/>
    </row>
    <row r="458" spans="4:4" ht="13.2">
      <c r="D458" s="227"/>
    </row>
    <row r="459" spans="4:4" ht="13.2">
      <c r="D459" s="227"/>
    </row>
    <row r="460" spans="4:4" ht="13.2">
      <c r="D460" s="227"/>
    </row>
    <row r="461" spans="4:4" ht="13.2">
      <c r="D461" s="227"/>
    </row>
    <row r="462" spans="4:4" ht="13.2">
      <c r="D462" s="227"/>
    </row>
    <row r="463" spans="4:4" ht="13.2">
      <c r="D463" s="227"/>
    </row>
    <row r="464" spans="4:4" ht="13.2">
      <c r="D464" s="227"/>
    </row>
    <row r="465" spans="4:4" ht="13.2">
      <c r="D465" s="227"/>
    </row>
    <row r="466" spans="4:4" ht="13.2">
      <c r="D466" s="227"/>
    </row>
    <row r="467" spans="4:4" ht="13.2">
      <c r="D467" s="227"/>
    </row>
    <row r="468" spans="4:4" ht="13.2">
      <c r="D468" s="227"/>
    </row>
    <row r="469" spans="4:4" ht="13.2">
      <c r="D469" s="227"/>
    </row>
    <row r="470" spans="4:4" ht="13.2">
      <c r="D470" s="227"/>
    </row>
    <row r="471" spans="4:4" ht="13.2">
      <c r="D471" s="227"/>
    </row>
    <row r="472" spans="4:4" ht="13.2">
      <c r="D472" s="227"/>
    </row>
    <row r="473" spans="4:4" ht="13.2">
      <c r="D473" s="227"/>
    </row>
    <row r="474" spans="4:4" ht="13.2">
      <c r="D474" s="227"/>
    </row>
    <row r="475" spans="4:4" ht="13.2">
      <c r="D475" s="227"/>
    </row>
    <row r="476" spans="4:4" ht="13.2">
      <c r="D476" s="227"/>
    </row>
    <row r="477" spans="4:4" ht="13.2">
      <c r="D477" s="227"/>
    </row>
    <row r="478" spans="4:4" ht="13.2">
      <c r="D478" s="227"/>
    </row>
    <row r="479" spans="4:4" ht="13.2">
      <c r="D479" s="227"/>
    </row>
    <row r="480" spans="4:4" ht="13.2">
      <c r="D480" s="227"/>
    </row>
    <row r="481" spans="4:4" ht="13.2">
      <c r="D481" s="227"/>
    </row>
    <row r="482" spans="4:4" ht="13.2">
      <c r="D482" s="227"/>
    </row>
    <row r="483" spans="4:4" ht="13.2">
      <c r="D483" s="227"/>
    </row>
    <row r="484" spans="4:4" ht="13.2">
      <c r="D484" s="227"/>
    </row>
    <row r="485" spans="4:4" ht="13.2">
      <c r="D485" s="227"/>
    </row>
    <row r="486" spans="4:4" ht="13.2">
      <c r="D486" s="227"/>
    </row>
    <row r="487" spans="4:4" ht="13.2">
      <c r="D487" s="227"/>
    </row>
    <row r="488" spans="4:4" ht="13.2">
      <c r="D488" s="227"/>
    </row>
    <row r="489" spans="4:4" ht="13.2">
      <c r="D489" s="227"/>
    </row>
    <row r="490" spans="4:4" ht="13.2">
      <c r="D490" s="227"/>
    </row>
    <row r="491" spans="4:4" ht="13.2">
      <c r="D491" s="227"/>
    </row>
    <row r="492" spans="4:4" ht="13.2">
      <c r="D492" s="227"/>
    </row>
    <row r="493" spans="4:4" ht="13.2">
      <c r="D493" s="227"/>
    </row>
    <row r="494" spans="4:4" ht="13.2">
      <c r="D494" s="227"/>
    </row>
    <row r="495" spans="4:4" ht="13.2">
      <c r="D495" s="227"/>
    </row>
    <row r="496" spans="4:4" ht="13.2">
      <c r="D496" s="227"/>
    </row>
    <row r="497" spans="4:4" ht="13.2">
      <c r="D497" s="227"/>
    </row>
    <row r="498" spans="4:4" ht="13.2">
      <c r="D498" s="227"/>
    </row>
    <row r="499" spans="4:4" ht="13.2">
      <c r="D499" s="227"/>
    </row>
    <row r="500" spans="4:4" ht="13.2">
      <c r="D500" s="227"/>
    </row>
    <row r="501" spans="4:4" ht="13.2">
      <c r="D501" s="227"/>
    </row>
    <row r="502" spans="4:4" ht="13.2">
      <c r="D502" s="227"/>
    </row>
    <row r="503" spans="4:4" ht="13.2">
      <c r="D503" s="227"/>
    </row>
    <row r="504" spans="4:4" ht="13.2">
      <c r="D504" s="227"/>
    </row>
    <row r="505" spans="4:4" ht="13.2">
      <c r="D505" s="227"/>
    </row>
    <row r="506" spans="4:4" ht="13.2">
      <c r="D506" s="227"/>
    </row>
    <row r="507" spans="4:4" ht="13.2">
      <c r="D507" s="227"/>
    </row>
    <row r="508" spans="4:4" ht="13.2">
      <c r="D508" s="227"/>
    </row>
    <row r="509" spans="4:4" ht="13.2">
      <c r="D509" s="227"/>
    </row>
    <row r="510" spans="4:4" ht="13.2">
      <c r="D510" s="227"/>
    </row>
    <row r="511" spans="4:4" ht="13.2">
      <c r="D511" s="227"/>
    </row>
    <row r="512" spans="4:4" ht="13.2">
      <c r="D512" s="227"/>
    </row>
    <row r="513" spans="4:4" ht="13.2">
      <c r="D513" s="227"/>
    </row>
    <row r="514" spans="4:4" ht="13.2">
      <c r="D514" s="227"/>
    </row>
    <row r="515" spans="4:4" ht="13.2">
      <c r="D515" s="227"/>
    </row>
    <row r="516" spans="4:4" ht="13.2">
      <c r="D516" s="227"/>
    </row>
    <row r="517" spans="4:4" ht="13.2">
      <c r="D517" s="227"/>
    </row>
    <row r="518" spans="4:4" ht="13.2">
      <c r="D518" s="227"/>
    </row>
    <row r="519" spans="4:4" ht="13.2">
      <c r="D519" s="227"/>
    </row>
    <row r="520" spans="4:4" ht="13.2">
      <c r="D520" s="227"/>
    </row>
    <row r="521" spans="4:4" ht="13.2">
      <c r="D521" s="227"/>
    </row>
    <row r="522" spans="4:4" ht="13.2">
      <c r="D522" s="227"/>
    </row>
    <row r="523" spans="4:4" ht="13.2">
      <c r="D523" s="227"/>
    </row>
    <row r="524" spans="4:4" ht="13.2">
      <c r="D524" s="227"/>
    </row>
    <row r="525" spans="4:4" ht="13.2">
      <c r="D525" s="227"/>
    </row>
    <row r="526" spans="4:4" ht="13.2">
      <c r="D526" s="227"/>
    </row>
    <row r="527" spans="4:4" ht="13.2">
      <c r="D527" s="227"/>
    </row>
    <row r="528" spans="4:4" ht="13.2">
      <c r="D528" s="227"/>
    </row>
    <row r="529" spans="4:4" ht="13.2">
      <c r="D529" s="227"/>
    </row>
    <row r="530" spans="4:4" ht="13.2">
      <c r="D530" s="227"/>
    </row>
    <row r="531" spans="4:4" ht="13.2">
      <c r="D531" s="227"/>
    </row>
    <row r="532" spans="4:4" ht="13.2">
      <c r="D532" s="227"/>
    </row>
    <row r="533" spans="4:4" ht="13.2">
      <c r="D533" s="227"/>
    </row>
    <row r="534" spans="4:4" ht="13.2">
      <c r="D534" s="227"/>
    </row>
    <row r="535" spans="4:4" ht="13.2">
      <c r="D535" s="227"/>
    </row>
    <row r="536" spans="4:4" ht="13.2">
      <c r="D536" s="227"/>
    </row>
    <row r="537" spans="4:4" ht="13.2">
      <c r="D537" s="227"/>
    </row>
    <row r="538" spans="4:4" ht="13.2">
      <c r="D538" s="227"/>
    </row>
    <row r="539" spans="4:4" ht="13.2">
      <c r="D539" s="227"/>
    </row>
    <row r="540" spans="4:4" ht="13.2">
      <c r="D540" s="227"/>
    </row>
    <row r="541" spans="4:4" ht="13.2">
      <c r="D541" s="227"/>
    </row>
    <row r="542" spans="4:4" ht="13.2">
      <c r="D542" s="227"/>
    </row>
    <row r="543" spans="4:4" ht="13.2">
      <c r="D543" s="227"/>
    </row>
    <row r="544" spans="4:4" ht="13.2">
      <c r="D544" s="227"/>
    </row>
    <row r="545" spans="4:4" ht="13.2">
      <c r="D545" s="227"/>
    </row>
    <row r="546" spans="4:4" ht="13.2">
      <c r="D546" s="227"/>
    </row>
    <row r="547" spans="4:4" ht="13.2">
      <c r="D547" s="227"/>
    </row>
    <row r="548" spans="4:4" ht="13.2">
      <c r="D548" s="227"/>
    </row>
    <row r="549" spans="4:4" ht="13.2">
      <c r="D549" s="227"/>
    </row>
    <row r="550" spans="4:4" ht="13.2">
      <c r="D550" s="227"/>
    </row>
    <row r="551" spans="4:4" ht="13.2">
      <c r="D551" s="227"/>
    </row>
    <row r="552" spans="4:4" ht="13.2">
      <c r="D552" s="227"/>
    </row>
    <row r="553" spans="4:4" ht="13.2">
      <c r="D553" s="227"/>
    </row>
    <row r="554" spans="4:4" ht="13.2">
      <c r="D554" s="227"/>
    </row>
    <row r="555" spans="4:4" ht="13.2">
      <c r="D555" s="227"/>
    </row>
    <row r="556" spans="4:4" ht="13.2">
      <c r="D556" s="227"/>
    </row>
    <row r="557" spans="4:4" ht="13.2">
      <c r="D557" s="227"/>
    </row>
    <row r="558" spans="4:4" ht="13.2">
      <c r="D558" s="227"/>
    </row>
    <row r="559" spans="4:4" ht="13.2">
      <c r="D559" s="227"/>
    </row>
    <row r="560" spans="4:4" ht="13.2">
      <c r="D560" s="227"/>
    </row>
    <row r="561" spans="4:4" ht="13.2">
      <c r="D561" s="227"/>
    </row>
    <row r="562" spans="4:4" ht="13.2">
      <c r="D562" s="227"/>
    </row>
    <row r="563" spans="4:4" ht="13.2">
      <c r="D563" s="227"/>
    </row>
    <row r="564" spans="4:4" ht="13.2">
      <c r="D564" s="227"/>
    </row>
    <row r="565" spans="4:4" ht="13.2">
      <c r="D565" s="227"/>
    </row>
    <row r="566" spans="4:4" ht="13.2">
      <c r="D566" s="227"/>
    </row>
    <row r="567" spans="4:4" ht="13.2">
      <c r="D567" s="227"/>
    </row>
    <row r="568" spans="4:4" ht="13.2">
      <c r="D568" s="227"/>
    </row>
    <row r="569" spans="4:4" ht="13.2">
      <c r="D569" s="227"/>
    </row>
    <row r="570" spans="4:4" ht="13.2">
      <c r="D570" s="227"/>
    </row>
    <row r="571" spans="4:4" ht="13.2">
      <c r="D571" s="227"/>
    </row>
    <row r="572" spans="4:4" ht="13.2">
      <c r="D572" s="227"/>
    </row>
    <row r="573" spans="4:4" ht="13.2">
      <c r="D573" s="227"/>
    </row>
    <row r="574" spans="4:4" ht="13.2">
      <c r="D574" s="227"/>
    </row>
    <row r="575" spans="4:4" ht="13.2">
      <c r="D575" s="227"/>
    </row>
    <row r="576" spans="4:4" ht="13.2">
      <c r="D576" s="227"/>
    </row>
    <row r="577" spans="4:4" ht="13.2">
      <c r="D577" s="227"/>
    </row>
    <row r="578" spans="4:4" ht="13.2">
      <c r="D578" s="227"/>
    </row>
    <row r="579" spans="4:4" ht="13.2">
      <c r="D579" s="227"/>
    </row>
    <row r="580" spans="4:4" ht="13.2">
      <c r="D580" s="227"/>
    </row>
    <row r="581" spans="4:4" ht="13.2">
      <c r="D581" s="227"/>
    </row>
    <row r="582" spans="4:4" ht="13.2">
      <c r="D582" s="227"/>
    </row>
    <row r="583" spans="4:4" ht="13.2">
      <c r="D583" s="227"/>
    </row>
    <row r="584" spans="4:4" ht="13.2">
      <c r="D584" s="227"/>
    </row>
    <row r="585" spans="4:4" ht="13.2">
      <c r="D585" s="227"/>
    </row>
    <row r="586" spans="4:4" ht="13.2">
      <c r="D586" s="227"/>
    </row>
    <row r="587" spans="4:4" ht="13.2">
      <c r="D587" s="227"/>
    </row>
    <row r="588" spans="4:4" ht="13.2">
      <c r="D588" s="227"/>
    </row>
    <row r="589" spans="4:4" ht="13.2">
      <c r="D589" s="227"/>
    </row>
    <row r="590" spans="4:4" ht="13.2">
      <c r="D590" s="227"/>
    </row>
    <row r="591" spans="4:4" ht="13.2">
      <c r="D591" s="227"/>
    </row>
    <row r="592" spans="4:4" ht="13.2">
      <c r="D592" s="227"/>
    </row>
    <row r="593" spans="4:4" ht="13.2">
      <c r="D593" s="227"/>
    </row>
    <row r="594" spans="4:4" ht="13.2">
      <c r="D594" s="227"/>
    </row>
    <row r="595" spans="4:4" ht="13.2">
      <c r="D595" s="227"/>
    </row>
    <row r="596" spans="4:4" ht="13.2">
      <c r="D596" s="227"/>
    </row>
    <row r="597" spans="4:4" ht="13.2">
      <c r="D597" s="227"/>
    </row>
    <row r="598" spans="4:4" ht="13.2">
      <c r="D598" s="227"/>
    </row>
    <row r="599" spans="4:4" ht="13.2">
      <c r="D599" s="227"/>
    </row>
    <row r="600" spans="4:4" ht="13.2">
      <c r="D600" s="227"/>
    </row>
    <row r="601" spans="4:4" ht="13.2">
      <c r="D601" s="227"/>
    </row>
    <row r="602" spans="4:4" ht="13.2">
      <c r="D602" s="227"/>
    </row>
    <row r="603" spans="4:4" ht="13.2">
      <c r="D603" s="227"/>
    </row>
    <row r="604" spans="4:4" ht="13.2">
      <c r="D604" s="227"/>
    </row>
    <row r="605" spans="4:4" ht="13.2">
      <c r="D605" s="227"/>
    </row>
    <row r="606" spans="4:4" ht="13.2">
      <c r="D606" s="227"/>
    </row>
    <row r="607" spans="4:4" ht="13.2">
      <c r="D607" s="227"/>
    </row>
    <row r="608" spans="4:4" ht="13.2">
      <c r="D608" s="227"/>
    </row>
    <row r="609" spans="4:4" ht="13.2">
      <c r="D609" s="227"/>
    </row>
    <row r="610" spans="4:4" ht="13.2">
      <c r="D610" s="227"/>
    </row>
    <row r="611" spans="4:4" ht="13.2">
      <c r="D611" s="227"/>
    </row>
    <row r="612" spans="4:4" ht="13.2">
      <c r="D612" s="227"/>
    </row>
    <row r="613" spans="4:4" ht="13.2">
      <c r="D613" s="227"/>
    </row>
    <row r="614" spans="4:4" ht="13.2">
      <c r="D614" s="227"/>
    </row>
    <row r="615" spans="4:4" ht="13.2">
      <c r="D615" s="227"/>
    </row>
    <row r="616" spans="4:4" ht="13.2">
      <c r="D616" s="227"/>
    </row>
    <row r="617" spans="4:4" ht="13.2">
      <c r="D617" s="227"/>
    </row>
    <row r="618" spans="4:4" ht="13.2">
      <c r="D618" s="227"/>
    </row>
    <row r="619" spans="4:4" ht="13.2">
      <c r="D619" s="227"/>
    </row>
    <row r="620" spans="4:4" ht="13.2">
      <c r="D620" s="227"/>
    </row>
    <row r="621" spans="4:4" ht="13.2">
      <c r="D621" s="227"/>
    </row>
    <row r="622" spans="4:4" ht="13.2">
      <c r="D622" s="227"/>
    </row>
    <row r="623" spans="4:4" ht="13.2">
      <c r="D623" s="227"/>
    </row>
    <row r="624" spans="4:4" ht="13.2">
      <c r="D624" s="227"/>
    </row>
    <row r="625" spans="4:4" ht="13.2">
      <c r="D625" s="227"/>
    </row>
    <row r="626" spans="4:4" ht="13.2">
      <c r="D626" s="227"/>
    </row>
    <row r="627" spans="4:4" ht="13.2">
      <c r="D627" s="227"/>
    </row>
    <row r="628" spans="4:4" ht="13.2">
      <c r="D628" s="227"/>
    </row>
    <row r="629" spans="4:4" ht="13.2">
      <c r="D629" s="227"/>
    </row>
    <row r="630" spans="4:4" ht="13.2">
      <c r="D630" s="227"/>
    </row>
    <row r="631" spans="4:4" ht="13.2">
      <c r="D631" s="227"/>
    </row>
    <row r="632" spans="4:4" ht="13.2">
      <c r="D632" s="227"/>
    </row>
    <row r="633" spans="4:4" ht="13.2">
      <c r="D633" s="227"/>
    </row>
    <row r="634" spans="4:4" ht="13.2">
      <c r="D634" s="227"/>
    </row>
    <row r="635" spans="4:4" ht="13.2">
      <c r="D635" s="227"/>
    </row>
    <row r="636" spans="4:4" ht="13.2">
      <c r="D636" s="227"/>
    </row>
    <row r="637" spans="4:4" ht="13.2">
      <c r="D637" s="227"/>
    </row>
    <row r="638" spans="4:4" ht="13.2">
      <c r="D638" s="227"/>
    </row>
    <row r="639" spans="4:4" ht="13.2">
      <c r="D639" s="227"/>
    </row>
    <row r="640" spans="4:4" ht="13.2">
      <c r="D640" s="227"/>
    </row>
    <row r="641" spans="4:4" ht="13.2">
      <c r="D641" s="227"/>
    </row>
    <row r="642" spans="4:4" ht="13.2">
      <c r="D642" s="227"/>
    </row>
    <row r="643" spans="4:4" ht="13.2">
      <c r="D643" s="227"/>
    </row>
    <row r="644" spans="4:4" ht="13.2">
      <c r="D644" s="227"/>
    </row>
    <row r="645" spans="4:4" ht="13.2">
      <c r="D645" s="227"/>
    </row>
    <row r="646" spans="4:4" ht="13.2">
      <c r="D646" s="227"/>
    </row>
    <row r="647" spans="4:4" ht="13.2">
      <c r="D647" s="227"/>
    </row>
    <row r="648" spans="4:4" ht="13.2">
      <c r="D648" s="227"/>
    </row>
    <row r="649" spans="4:4" ht="13.2">
      <c r="D649" s="227"/>
    </row>
    <row r="650" spans="4:4" ht="13.2">
      <c r="D650" s="227"/>
    </row>
    <row r="651" spans="4:4" ht="13.2">
      <c r="D651" s="227"/>
    </row>
    <row r="652" spans="4:4" ht="13.2">
      <c r="D652" s="227"/>
    </row>
    <row r="653" spans="4:4" ht="13.2">
      <c r="D653" s="227"/>
    </row>
    <row r="654" spans="4:4" ht="13.2">
      <c r="D654" s="227"/>
    </row>
    <row r="655" spans="4:4" ht="13.2">
      <c r="D655" s="227"/>
    </row>
    <row r="656" spans="4:4" ht="13.2">
      <c r="D656" s="227"/>
    </row>
    <row r="657" spans="4:4" ht="13.2">
      <c r="D657" s="227"/>
    </row>
    <row r="658" spans="4:4" ht="13.2">
      <c r="D658" s="227"/>
    </row>
    <row r="659" spans="4:4" ht="13.2">
      <c r="D659" s="227"/>
    </row>
    <row r="660" spans="4:4" ht="13.2">
      <c r="D660" s="227"/>
    </row>
    <row r="661" spans="4:4" ht="13.2">
      <c r="D661" s="227"/>
    </row>
    <row r="662" spans="4:4" ht="13.2">
      <c r="D662" s="227"/>
    </row>
    <row r="663" spans="4:4" ht="13.2">
      <c r="D663" s="227"/>
    </row>
    <row r="664" spans="4:4" ht="13.2">
      <c r="D664" s="227"/>
    </row>
    <row r="665" spans="4:4" ht="13.2">
      <c r="D665" s="227"/>
    </row>
    <row r="666" spans="4:4" ht="13.2">
      <c r="D666" s="227"/>
    </row>
    <row r="667" spans="4:4" ht="13.2">
      <c r="D667" s="227"/>
    </row>
    <row r="668" spans="4:4" ht="13.2">
      <c r="D668" s="227"/>
    </row>
    <row r="669" spans="4:4" ht="13.2">
      <c r="D669" s="227"/>
    </row>
    <row r="670" spans="4:4" ht="13.2">
      <c r="D670" s="227"/>
    </row>
    <row r="671" spans="4:4" ht="13.2">
      <c r="D671" s="227"/>
    </row>
    <row r="672" spans="4:4" ht="13.2">
      <c r="D672" s="227"/>
    </row>
    <row r="673" spans="4:4" ht="13.2">
      <c r="D673" s="227"/>
    </row>
    <row r="674" spans="4:4" ht="13.2">
      <c r="D674" s="227"/>
    </row>
    <row r="675" spans="4:4" ht="13.2">
      <c r="D675" s="227"/>
    </row>
    <row r="676" spans="4:4" ht="13.2">
      <c r="D676" s="227"/>
    </row>
    <row r="677" spans="4:4" ht="13.2">
      <c r="D677" s="227"/>
    </row>
    <row r="678" spans="4:4" ht="13.2">
      <c r="D678" s="227"/>
    </row>
    <row r="679" spans="4:4" ht="13.2">
      <c r="D679" s="227"/>
    </row>
    <row r="680" spans="4:4" ht="13.2">
      <c r="D680" s="227"/>
    </row>
    <row r="681" spans="4:4" ht="13.2">
      <c r="D681" s="227"/>
    </row>
    <row r="682" spans="4:4" ht="13.2">
      <c r="D682" s="227"/>
    </row>
    <row r="683" spans="4:4" ht="13.2">
      <c r="D683" s="227"/>
    </row>
    <row r="684" spans="4:4" ht="13.2">
      <c r="D684" s="227"/>
    </row>
    <row r="685" spans="4:4" ht="13.2">
      <c r="D685" s="227"/>
    </row>
    <row r="686" spans="4:4" ht="13.2">
      <c r="D686" s="227"/>
    </row>
    <row r="687" spans="4:4" ht="13.2">
      <c r="D687" s="227"/>
    </row>
    <row r="688" spans="4:4" ht="13.2">
      <c r="D688" s="227"/>
    </row>
    <row r="689" spans="4:4" ht="13.2">
      <c r="D689" s="227"/>
    </row>
    <row r="690" spans="4:4" ht="13.2">
      <c r="D690" s="227"/>
    </row>
    <row r="691" spans="4:4" ht="13.2">
      <c r="D691" s="227"/>
    </row>
    <row r="692" spans="4:4" ht="13.2">
      <c r="D692" s="227"/>
    </row>
    <row r="693" spans="4:4" ht="13.2">
      <c r="D693" s="227"/>
    </row>
    <row r="694" spans="4:4" ht="13.2">
      <c r="D694" s="227"/>
    </row>
    <row r="695" spans="4:4" ht="13.2">
      <c r="D695" s="227"/>
    </row>
    <row r="696" spans="4:4" ht="13.2">
      <c r="D696" s="227"/>
    </row>
    <row r="697" spans="4:4" ht="13.2">
      <c r="D697" s="227"/>
    </row>
    <row r="698" spans="4:4" ht="13.2">
      <c r="D698" s="227"/>
    </row>
    <row r="699" spans="4:4" ht="13.2">
      <c r="D699" s="227"/>
    </row>
    <row r="700" spans="4:4" ht="13.2">
      <c r="D700" s="227"/>
    </row>
    <row r="701" spans="4:4" ht="13.2">
      <c r="D701" s="227"/>
    </row>
    <row r="702" spans="4:4" ht="13.2">
      <c r="D702" s="227"/>
    </row>
    <row r="703" spans="4:4" ht="13.2">
      <c r="D703" s="227"/>
    </row>
    <row r="704" spans="4:4" ht="13.2">
      <c r="D704" s="227"/>
    </row>
    <row r="705" spans="4:4" ht="13.2">
      <c r="D705" s="227"/>
    </row>
    <row r="706" spans="4:4" ht="13.2">
      <c r="D706" s="227"/>
    </row>
    <row r="707" spans="4:4" ht="13.2">
      <c r="D707" s="227"/>
    </row>
    <row r="708" spans="4:4" ht="13.2">
      <c r="D708" s="227"/>
    </row>
    <row r="709" spans="4:4" ht="13.2">
      <c r="D709" s="227"/>
    </row>
    <row r="710" spans="4:4" ht="13.2">
      <c r="D710" s="227"/>
    </row>
    <row r="711" spans="4:4" ht="13.2">
      <c r="D711" s="227"/>
    </row>
    <row r="712" spans="4:4" ht="13.2">
      <c r="D712" s="227"/>
    </row>
    <row r="713" spans="4:4" ht="13.2">
      <c r="D713" s="227"/>
    </row>
    <row r="714" spans="4:4" ht="13.2">
      <c r="D714" s="227"/>
    </row>
    <row r="715" spans="4:4" ht="13.2">
      <c r="D715" s="227"/>
    </row>
    <row r="716" spans="4:4" ht="13.2">
      <c r="D716" s="227"/>
    </row>
    <row r="717" spans="4:4" ht="13.2">
      <c r="D717" s="227"/>
    </row>
    <row r="718" spans="4:4" ht="13.2">
      <c r="D718" s="227"/>
    </row>
    <row r="719" spans="4:4" ht="13.2">
      <c r="D719" s="227"/>
    </row>
    <row r="720" spans="4:4" ht="13.2">
      <c r="D720" s="227"/>
    </row>
    <row r="721" spans="4:4" ht="13.2">
      <c r="D721" s="227"/>
    </row>
    <row r="722" spans="4:4" ht="13.2">
      <c r="D722" s="227"/>
    </row>
    <row r="723" spans="4:4" ht="13.2">
      <c r="D723" s="227"/>
    </row>
    <row r="724" spans="4:4" ht="13.2">
      <c r="D724" s="227"/>
    </row>
    <row r="725" spans="4:4" ht="13.2">
      <c r="D725" s="227"/>
    </row>
    <row r="726" spans="4:4" ht="13.2">
      <c r="D726" s="227"/>
    </row>
    <row r="727" spans="4:4" ht="13.2">
      <c r="D727" s="227"/>
    </row>
    <row r="728" spans="4:4" ht="13.2">
      <c r="D728" s="227"/>
    </row>
    <row r="729" spans="4:4" ht="13.2">
      <c r="D729" s="227"/>
    </row>
    <row r="730" spans="4:4" ht="13.2">
      <c r="D730" s="227"/>
    </row>
    <row r="731" spans="4:4" ht="13.2">
      <c r="D731" s="227"/>
    </row>
    <row r="732" spans="4:4" ht="13.2">
      <c r="D732" s="227"/>
    </row>
    <row r="733" spans="4:4" ht="13.2">
      <c r="D733" s="227"/>
    </row>
    <row r="734" spans="4:4" ht="13.2">
      <c r="D734" s="227"/>
    </row>
    <row r="735" spans="4:4" ht="13.2">
      <c r="D735" s="227"/>
    </row>
    <row r="736" spans="4:4" ht="13.2">
      <c r="D736" s="227"/>
    </row>
    <row r="737" spans="4:4" ht="13.2">
      <c r="D737" s="227"/>
    </row>
    <row r="738" spans="4:4" ht="13.2">
      <c r="D738" s="227"/>
    </row>
    <row r="739" spans="4:4" ht="13.2">
      <c r="D739" s="227"/>
    </row>
    <row r="740" spans="4:4" ht="13.2">
      <c r="D740" s="227"/>
    </row>
    <row r="741" spans="4:4" ht="13.2">
      <c r="D741" s="227"/>
    </row>
    <row r="742" spans="4:4" ht="13.2">
      <c r="D742" s="227"/>
    </row>
    <row r="743" spans="4:4" ht="13.2">
      <c r="D743" s="227"/>
    </row>
    <row r="744" spans="4:4" ht="13.2">
      <c r="D744" s="227"/>
    </row>
    <row r="745" spans="4:4" ht="13.2">
      <c r="D745" s="227"/>
    </row>
    <row r="746" spans="4:4" ht="13.2">
      <c r="D746" s="227"/>
    </row>
    <row r="747" spans="4:4" ht="13.2">
      <c r="D747" s="227"/>
    </row>
    <row r="748" spans="4:4" ht="13.2">
      <c r="D748" s="227"/>
    </row>
    <row r="749" spans="4:4" ht="13.2">
      <c r="D749" s="227"/>
    </row>
    <row r="750" spans="4:4" ht="13.2">
      <c r="D750" s="227"/>
    </row>
    <row r="751" spans="4:4" ht="13.2">
      <c r="D751" s="227"/>
    </row>
    <row r="752" spans="4:4" ht="13.2">
      <c r="D752" s="227"/>
    </row>
    <row r="753" spans="4:4" ht="13.2">
      <c r="D753" s="227"/>
    </row>
    <row r="754" spans="4:4" ht="13.2">
      <c r="D754" s="227"/>
    </row>
    <row r="755" spans="4:4" ht="13.2">
      <c r="D755" s="227"/>
    </row>
    <row r="756" spans="4:4" ht="13.2">
      <c r="D756" s="227"/>
    </row>
    <row r="757" spans="4:4" ht="13.2">
      <c r="D757" s="227"/>
    </row>
    <row r="758" spans="4:4" ht="13.2">
      <c r="D758" s="227"/>
    </row>
    <row r="759" spans="4:4" ht="13.2">
      <c r="D759" s="227"/>
    </row>
    <row r="760" spans="4:4" ht="13.2">
      <c r="D760" s="227"/>
    </row>
    <row r="761" spans="4:4" ht="13.2">
      <c r="D761" s="227"/>
    </row>
    <row r="762" spans="4:4" ht="13.2">
      <c r="D762" s="227"/>
    </row>
    <row r="763" spans="4:4" ht="13.2">
      <c r="D763" s="227"/>
    </row>
    <row r="764" spans="4:4" ht="13.2">
      <c r="D764" s="227"/>
    </row>
    <row r="765" spans="4:4" ht="13.2">
      <c r="D765" s="227"/>
    </row>
    <row r="766" spans="4:4" ht="13.2">
      <c r="D766" s="227"/>
    </row>
    <row r="767" spans="4:4" ht="13.2">
      <c r="D767" s="227"/>
    </row>
    <row r="768" spans="4:4" ht="13.2">
      <c r="D768" s="227"/>
    </row>
    <row r="769" spans="4:4" ht="13.2">
      <c r="D769" s="227"/>
    </row>
    <row r="770" spans="4:4" ht="13.2">
      <c r="D770" s="227"/>
    </row>
    <row r="771" spans="4:4" ht="13.2">
      <c r="D771" s="227"/>
    </row>
    <row r="772" spans="4:4" ht="13.2">
      <c r="D772" s="227"/>
    </row>
    <row r="773" spans="4:4" ht="13.2">
      <c r="D773" s="227"/>
    </row>
    <row r="774" spans="4:4" ht="13.2">
      <c r="D774" s="227"/>
    </row>
    <row r="775" spans="4:4" ht="13.2">
      <c r="D775" s="227"/>
    </row>
    <row r="776" spans="4:4" ht="13.2">
      <c r="D776" s="227"/>
    </row>
    <row r="777" spans="4:4" ht="13.2">
      <c r="D777" s="227"/>
    </row>
    <row r="778" spans="4:4" ht="13.2">
      <c r="D778" s="227"/>
    </row>
    <row r="779" spans="4:4" ht="13.2">
      <c r="D779" s="227"/>
    </row>
    <row r="780" spans="4:4" ht="13.2">
      <c r="D780" s="227"/>
    </row>
    <row r="781" spans="4:4" ht="13.2">
      <c r="D781" s="227"/>
    </row>
    <row r="782" spans="4:4" ht="13.2">
      <c r="D782" s="227"/>
    </row>
    <row r="783" spans="4:4" ht="13.2">
      <c r="D783" s="227"/>
    </row>
    <row r="784" spans="4:4" ht="13.2">
      <c r="D784" s="227"/>
    </row>
    <row r="785" spans="4:4" ht="13.2">
      <c r="D785" s="227"/>
    </row>
    <row r="786" spans="4:4" ht="13.2">
      <c r="D786" s="227"/>
    </row>
    <row r="787" spans="4:4" ht="13.2">
      <c r="D787" s="227"/>
    </row>
    <row r="788" spans="4:4" ht="13.2">
      <c r="D788" s="227"/>
    </row>
    <row r="789" spans="4:4" ht="13.2">
      <c r="D789" s="227"/>
    </row>
    <row r="790" spans="4:4" ht="13.2">
      <c r="D790" s="227"/>
    </row>
    <row r="791" spans="4:4" ht="13.2">
      <c r="D791" s="227"/>
    </row>
    <row r="792" spans="4:4" ht="13.2">
      <c r="D792" s="227"/>
    </row>
    <row r="793" spans="4:4" ht="13.2">
      <c r="D793" s="227"/>
    </row>
    <row r="794" spans="4:4" ht="13.2">
      <c r="D794" s="227"/>
    </row>
    <row r="795" spans="4:4" ht="13.2">
      <c r="D795" s="227"/>
    </row>
    <row r="796" spans="4:4" ht="13.2">
      <c r="D796" s="227"/>
    </row>
    <row r="797" spans="4:4" ht="13.2">
      <c r="D797" s="227"/>
    </row>
    <row r="798" spans="4:4" ht="13.2">
      <c r="D798" s="227"/>
    </row>
    <row r="799" spans="4:4" ht="13.2">
      <c r="D799" s="227"/>
    </row>
    <row r="800" spans="4:4" ht="13.2">
      <c r="D800" s="227"/>
    </row>
    <row r="801" spans="4:4" ht="13.2">
      <c r="D801" s="227"/>
    </row>
    <row r="802" spans="4:4" ht="13.2">
      <c r="D802" s="227"/>
    </row>
    <row r="803" spans="4:4" ht="13.2">
      <c r="D803" s="227"/>
    </row>
    <row r="804" spans="4:4" ht="13.2">
      <c r="D804" s="227"/>
    </row>
    <row r="805" spans="4:4" ht="13.2">
      <c r="D805" s="227"/>
    </row>
    <row r="806" spans="4:4" ht="13.2">
      <c r="D806" s="227"/>
    </row>
    <row r="807" spans="4:4" ht="13.2">
      <c r="D807" s="227"/>
    </row>
    <row r="808" spans="4:4" ht="13.2">
      <c r="D808" s="227"/>
    </row>
    <row r="809" spans="4:4" ht="13.2">
      <c r="D809" s="227"/>
    </row>
    <row r="810" spans="4:4" ht="13.2">
      <c r="D810" s="227"/>
    </row>
    <row r="811" spans="4:4" ht="13.2">
      <c r="D811" s="227"/>
    </row>
    <row r="812" spans="4:4" ht="13.2">
      <c r="D812" s="227"/>
    </row>
    <row r="813" spans="4:4" ht="13.2">
      <c r="D813" s="227"/>
    </row>
    <row r="814" spans="4:4" ht="13.2">
      <c r="D814" s="227"/>
    </row>
    <row r="815" spans="4:4" ht="13.2">
      <c r="D815" s="227"/>
    </row>
    <row r="816" spans="4:4" ht="13.2">
      <c r="D816" s="227"/>
    </row>
    <row r="817" spans="4:4" ht="13.2">
      <c r="D817" s="227"/>
    </row>
    <row r="818" spans="4:4" ht="13.2">
      <c r="D818" s="227"/>
    </row>
    <row r="819" spans="4:4" ht="13.2">
      <c r="D819" s="227"/>
    </row>
    <row r="820" spans="4:4" ht="13.2">
      <c r="D820" s="227"/>
    </row>
    <row r="821" spans="4:4" ht="13.2">
      <c r="D821" s="227"/>
    </row>
    <row r="822" spans="4:4" ht="13.2">
      <c r="D822" s="227"/>
    </row>
    <row r="823" spans="4:4" ht="13.2">
      <c r="D823" s="227"/>
    </row>
    <row r="824" spans="4:4" ht="13.2">
      <c r="D824" s="227"/>
    </row>
    <row r="825" spans="4:4" ht="13.2">
      <c r="D825" s="227"/>
    </row>
    <row r="826" spans="4:4" ht="13.2">
      <c r="D826" s="227"/>
    </row>
    <row r="827" spans="4:4" ht="13.2">
      <c r="D827" s="227"/>
    </row>
    <row r="828" spans="4:4" ht="13.2">
      <c r="D828" s="227"/>
    </row>
    <row r="829" spans="4:4" ht="13.2">
      <c r="D829" s="227"/>
    </row>
    <row r="830" spans="4:4" ht="13.2">
      <c r="D830" s="227"/>
    </row>
    <row r="831" spans="4:4" ht="13.2">
      <c r="D831" s="227"/>
    </row>
    <row r="832" spans="4:4" ht="13.2">
      <c r="D832" s="227"/>
    </row>
    <row r="833" spans="4:4" ht="13.2">
      <c r="D833" s="227"/>
    </row>
    <row r="834" spans="4:4" ht="13.2">
      <c r="D834" s="227"/>
    </row>
    <row r="835" spans="4:4" ht="13.2">
      <c r="D835" s="227"/>
    </row>
    <row r="836" spans="4:4" ht="13.2">
      <c r="D836" s="227"/>
    </row>
    <row r="837" spans="4:4" ht="13.2">
      <c r="D837" s="227"/>
    </row>
    <row r="838" spans="4:4" ht="13.2">
      <c r="D838" s="227"/>
    </row>
    <row r="839" spans="4:4" ht="13.2">
      <c r="D839" s="227"/>
    </row>
    <row r="840" spans="4:4" ht="13.2">
      <c r="D840" s="227"/>
    </row>
    <row r="841" spans="4:4" ht="13.2">
      <c r="D841" s="227"/>
    </row>
    <row r="842" spans="4:4" ht="13.2">
      <c r="D842" s="227"/>
    </row>
    <row r="843" spans="4:4" ht="13.2">
      <c r="D843" s="227"/>
    </row>
    <row r="844" spans="4:4" ht="13.2">
      <c r="D844" s="227"/>
    </row>
    <row r="845" spans="4:4" ht="13.2">
      <c r="D845" s="227"/>
    </row>
    <row r="846" spans="4:4" ht="13.2">
      <c r="D846" s="227"/>
    </row>
    <row r="847" spans="4:4" ht="13.2">
      <c r="D847" s="227"/>
    </row>
    <row r="848" spans="4:4" ht="13.2">
      <c r="D848" s="227"/>
    </row>
    <row r="849" spans="4:4" ht="13.2">
      <c r="D849" s="227"/>
    </row>
    <row r="850" spans="4:4" ht="13.2">
      <c r="D850" s="227"/>
    </row>
    <row r="851" spans="4:4" ht="13.2">
      <c r="D851" s="227"/>
    </row>
    <row r="852" spans="4:4" ht="13.2">
      <c r="D852" s="227"/>
    </row>
    <row r="853" spans="4:4" ht="13.2">
      <c r="D853" s="227"/>
    </row>
    <row r="854" spans="4:4" ht="13.2">
      <c r="D854" s="227"/>
    </row>
    <row r="855" spans="4:4" ht="13.2">
      <c r="D855" s="227"/>
    </row>
    <row r="856" spans="4:4" ht="13.2">
      <c r="D856" s="227"/>
    </row>
    <row r="857" spans="4:4" ht="13.2">
      <c r="D857" s="227"/>
    </row>
    <row r="858" spans="4:4" ht="13.2">
      <c r="D858" s="227"/>
    </row>
    <row r="859" spans="4:4" ht="13.2">
      <c r="D859" s="227"/>
    </row>
    <row r="860" spans="4:4" ht="13.2">
      <c r="D860" s="227"/>
    </row>
    <row r="861" spans="4:4" ht="13.2">
      <c r="D861" s="227"/>
    </row>
    <row r="862" spans="4:4" ht="13.2">
      <c r="D862" s="227"/>
    </row>
    <row r="863" spans="4:4" ht="13.2">
      <c r="D863" s="227"/>
    </row>
    <row r="864" spans="4:4" ht="13.2">
      <c r="D864" s="227"/>
    </row>
    <row r="865" spans="4:4" ht="13.2">
      <c r="D865" s="227"/>
    </row>
    <row r="866" spans="4:4" ht="13.2">
      <c r="D866" s="227"/>
    </row>
    <row r="867" spans="4:4" ht="13.2">
      <c r="D867" s="227"/>
    </row>
    <row r="868" spans="4:4" ht="13.2">
      <c r="D868" s="227"/>
    </row>
    <row r="869" spans="4:4" ht="13.2">
      <c r="D869" s="227"/>
    </row>
    <row r="870" spans="4:4" ht="13.2">
      <c r="D870" s="227"/>
    </row>
    <row r="871" spans="4:4" ht="13.2">
      <c r="D871" s="227"/>
    </row>
    <row r="872" spans="4:4" ht="13.2">
      <c r="D872" s="227"/>
    </row>
    <row r="873" spans="4:4" ht="13.2">
      <c r="D873" s="227"/>
    </row>
    <row r="874" spans="4:4" ht="13.2">
      <c r="D874" s="227"/>
    </row>
    <row r="875" spans="4:4" ht="13.2">
      <c r="D875" s="227"/>
    </row>
    <row r="876" spans="4:4" ht="13.2">
      <c r="D876" s="227"/>
    </row>
    <row r="877" spans="4:4" ht="13.2">
      <c r="D877" s="227"/>
    </row>
    <row r="878" spans="4:4" ht="13.2">
      <c r="D878" s="227"/>
    </row>
    <row r="879" spans="4:4" ht="13.2">
      <c r="D879" s="227"/>
    </row>
    <row r="880" spans="4:4" ht="13.2">
      <c r="D880" s="227"/>
    </row>
    <row r="881" spans="4:4" ht="13.2">
      <c r="D881" s="227"/>
    </row>
    <row r="882" spans="4:4" ht="13.2">
      <c r="D882" s="227"/>
    </row>
    <row r="883" spans="4:4" ht="13.2">
      <c r="D883" s="227"/>
    </row>
    <row r="884" spans="4:4" ht="13.2">
      <c r="D884" s="227"/>
    </row>
    <row r="885" spans="4:4" ht="13.2">
      <c r="D885" s="227"/>
    </row>
    <row r="886" spans="4:4" ht="13.2">
      <c r="D886" s="227"/>
    </row>
    <row r="887" spans="4:4" ht="13.2">
      <c r="D887" s="227"/>
    </row>
    <row r="888" spans="4:4" ht="13.2">
      <c r="D888" s="227"/>
    </row>
    <row r="889" spans="4:4" ht="13.2">
      <c r="D889" s="227"/>
    </row>
    <row r="890" spans="4:4" ht="13.2">
      <c r="D890" s="227"/>
    </row>
    <row r="891" spans="4:4" ht="13.2">
      <c r="D891" s="227"/>
    </row>
    <row r="892" spans="4:4" ht="13.2">
      <c r="D892" s="227"/>
    </row>
    <row r="893" spans="4:4" ht="13.2">
      <c r="D893" s="227"/>
    </row>
    <row r="894" spans="4:4" ht="13.2">
      <c r="D894" s="227"/>
    </row>
    <row r="895" spans="4:4" ht="13.2">
      <c r="D895" s="227"/>
    </row>
    <row r="896" spans="4:4" ht="13.2">
      <c r="D896" s="227"/>
    </row>
    <row r="897" spans="4:4" ht="13.2">
      <c r="D897" s="227"/>
    </row>
    <row r="898" spans="4:4" ht="13.2">
      <c r="D898" s="227"/>
    </row>
    <row r="899" spans="4:4" ht="13.2">
      <c r="D899" s="227"/>
    </row>
    <row r="900" spans="4:4" ht="13.2">
      <c r="D900" s="227"/>
    </row>
    <row r="901" spans="4:4" ht="13.2">
      <c r="D901" s="227"/>
    </row>
    <row r="902" spans="4:4" ht="13.2">
      <c r="D902" s="227"/>
    </row>
    <row r="903" spans="4:4" ht="13.2">
      <c r="D903" s="227"/>
    </row>
    <row r="904" spans="4:4" ht="13.2">
      <c r="D904" s="227"/>
    </row>
    <row r="905" spans="4:4" ht="13.2">
      <c r="D905" s="227"/>
    </row>
    <row r="906" spans="4:4" ht="13.2">
      <c r="D906" s="227"/>
    </row>
    <row r="907" spans="4:4" ht="13.2">
      <c r="D907" s="227"/>
    </row>
    <row r="908" spans="4:4" ht="13.2">
      <c r="D908" s="227"/>
    </row>
    <row r="909" spans="4:4" ht="13.2">
      <c r="D909" s="227"/>
    </row>
    <row r="910" spans="4:4" ht="13.2">
      <c r="D910" s="227"/>
    </row>
    <row r="911" spans="4:4" ht="13.2">
      <c r="D911" s="227"/>
    </row>
    <row r="912" spans="4:4" ht="13.2">
      <c r="D912" s="227"/>
    </row>
    <row r="913" spans="4:4" ht="13.2">
      <c r="D913" s="227"/>
    </row>
    <row r="914" spans="4:4" ht="13.2">
      <c r="D914" s="227"/>
    </row>
    <row r="915" spans="4:4" ht="13.2">
      <c r="D915" s="227"/>
    </row>
    <row r="916" spans="4:4" ht="13.2">
      <c r="D916" s="227"/>
    </row>
    <row r="917" spans="4:4" ht="13.2">
      <c r="D917" s="227"/>
    </row>
    <row r="918" spans="4:4" ht="13.2">
      <c r="D918" s="227"/>
    </row>
    <row r="919" spans="4:4" ht="13.2">
      <c r="D919" s="227"/>
    </row>
    <row r="920" spans="4:4" ht="13.2">
      <c r="D920" s="227"/>
    </row>
    <row r="921" spans="4:4" ht="13.2">
      <c r="D921" s="227"/>
    </row>
    <row r="922" spans="4:4" ht="13.2">
      <c r="D922" s="227"/>
    </row>
    <row r="923" spans="4:4" ht="13.2">
      <c r="D923" s="227"/>
    </row>
    <row r="924" spans="4:4" ht="13.2">
      <c r="D924" s="227"/>
    </row>
    <row r="925" spans="4:4" ht="13.2">
      <c r="D925" s="227"/>
    </row>
    <row r="926" spans="4:4" ht="13.2">
      <c r="D926" s="227"/>
    </row>
    <row r="927" spans="4:4" ht="13.2">
      <c r="D927" s="227"/>
    </row>
    <row r="928" spans="4:4" ht="13.2">
      <c r="D928" s="227"/>
    </row>
    <row r="929" spans="4:4" ht="13.2">
      <c r="D929" s="227"/>
    </row>
    <row r="930" spans="4:4" ht="13.2">
      <c r="D930" s="227"/>
    </row>
    <row r="931" spans="4:4" ht="13.2">
      <c r="D931" s="227"/>
    </row>
    <row r="932" spans="4:4" ht="13.2">
      <c r="D932" s="227"/>
    </row>
    <row r="933" spans="4:4" ht="13.2">
      <c r="D933" s="227"/>
    </row>
    <row r="934" spans="4:4" ht="13.2">
      <c r="D934" s="227"/>
    </row>
    <row r="935" spans="4:4" ht="13.2">
      <c r="D935" s="227"/>
    </row>
    <row r="936" spans="4:4" ht="13.2">
      <c r="D936" s="227"/>
    </row>
    <row r="937" spans="4:4" ht="13.2">
      <c r="D937" s="227"/>
    </row>
    <row r="938" spans="4:4" ht="13.2">
      <c r="D938" s="227"/>
    </row>
    <row r="939" spans="4:4" ht="13.2">
      <c r="D939" s="227"/>
    </row>
    <row r="940" spans="4:4" ht="13.2">
      <c r="D940" s="227"/>
    </row>
    <row r="941" spans="4:4" ht="13.2">
      <c r="D941" s="227"/>
    </row>
    <row r="942" spans="4:4" ht="13.2">
      <c r="D942" s="227"/>
    </row>
    <row r="943" spans="4:4" ht="13.2">
      <c r="D943" s="227"/>
    </row>
    <row r="944" spans="4:4" ht="13.2">
      <c r="D944" s="227"/>
    </row>
    <row r="945" spans="4:4" ht="13.2">
      <c r="D945" s="227"/>
    </row>
    <row r="946" spans="4:4" ht="13.2">
      <c r="D946" s="227"/>
    </row>
    <row r="947" spans="4:4" ht="13.2">
      <c r="D947" s="227"/>
    </row>
    <row r="948" spans="4:4" ht="13.2">
      <c r="D948" s="227"/>
    </row>
    <row r="949" spans="4:4" ht="13.2">
      <c r="D949" s="227"/>
    </row>
    <row r="950" spans="4:4" ht="13.2">
      <c r="D950" s="227"/>
    </row>
    <row r="951" spans="4:4" ht="13.2">
      <c r="D951" s="227"/>
    </row>
    <row r="952" spans="4:4" ht="13.2">
      <c r="D952" s="227"/>
    </row>
    <row r="953" spans="4:4" ht="13.2">
      <c r="D953" s="227"/>
    </row>
    <row r="954" spans="4:4" ht="13.2">
      <c r="D954" s="227"/>
    </row>
    <row r="955" spans="4:4" ht="13.2">
      <c r="D955" s="227"/>
    </row>
    <row r="956" spans="4:4" ht="13.2">
      <c r="D956" s="227"/>
    </row>
    <row r="957" spans="4:4" ht="13.2">
      <c r="D957" s="227"/>
    </row>
    <row r="958" spans="4:4" ht="13.2">
      <c r="D958" s="227"/>
    </row>
    <row r="959" spans="4:4" ht="13.2">
      <c r="D959" s="227"/>
    </row>
    <row r="960" spans="4:4" ht="13.2">
      <c r="D960" s="227"/>
    </row>
    <row r="961" spans="4:4" ht="13.2">
      <c r="D961" s="227"/>
    </row>
    <row r="962" spans="4:4" ht="13.2">
      <c r="D962" s="227"/>
    </row>
    <row r="963" spans="4:4" ht="13.2">
      <c r="D963" s="227"/>
    </row>
    <row r="964" spans="4:4" ht="13.2">
      <c r="D964" s="227"/>
    </row>
    <row r="965" spans="4:4" ht="13.2">
      <c r="D965" s="227"/>
    </row>
    <row r="966" spans="4:4" ht="13.2">
      <c r="D966" s="227"/>
    </row>
    <row r="967" spans="4:4" ht="13.2">
      <c r="D967" s="227"/>
    </row>
    <row r="968" spans="4:4" ht="13.2">
      <c r="D968" s="227"/>
    </row>
    <row r="969" spans="4:4" ht="13.2">
      <c r="D969" s="227"/>
    </row>
    <row r="970" spans="4:4" ht="13.2">
      <c r="D970" s="227"/>
    </row>
    <row r="971" spans="4:4" ht="13.2">
      <c r="D971" s="227"/>
    </row>
    <row r="972" spans="4:4" ht="13.2">
      <c r="D972" s="227"/>
    </row>
    <row r="973" spans="4:4" ht="13.2">
      <c r="D973" s="227"/>
    </row>
    <row r="974" spans="4:4" ht="13.2">
      <c r="D974" s="227"/>
    </row>
    <row r="975" spans="4:4" ht="13.2">
      <c r="D975" s="227"/>
    </row>
    <row r="976" spans="4:4" ht="13.2">
      <c r="D976" s="227"/>
    </row>
    <row r="977" spans="4:4" ht="13.2">
      <c r="D977" s="227"/>
    </row>
    <row r="978" spans="4:4" ht="13.2">
      <c r="D978" s="227"/>
    </row>
    <row r="979" spans="4:4" ht="13.2">
      <c r="D979" s="227"/>
    </row>
    <row r="980" spans="4:4" ht="13.2">
      <c r="D980" s="227"/>
    </row>
    <row r="981" spans="4:4" ht="13.2">
      <c r="D981" s="227"/>
    </row>
    <row r="982" spans="4:4" ht="13.2">
      <c r="D982" s="227"/>
    </row>
    <row r="983" spans="4:4" ht="13.2">
      <c r="D983" s="227"/>
    </row>
    <row r="984" spans="4:4" ht="13.2">
      <c r="D984" s="227"/>
    </row>
    <row r="985" spans="4:4" ht="13.2">
      <c r="D985" s="227"/>
    </row>
    <row r="986" spans="4:4" ht="13.2">
      <c r="D986" s="227"/>
    </row>
    <row r="987" spans="4:4" ht="13.2">
      <c r="D987" s="227"/>
    </row>
    <row r="988" spans="4:4" ht="13.2">
      <c r="D988" s="227"/>
    </row>
    <row r="989" spans="4:4" ht="13.2">
      <c r="D989" s="227"/>
    </row>
    <row r="990" spans="4:4" ht="13.2">
      <c r="D990" s="227"/>
    </row>
    <row r="991" spans="4:4" ht="13.2">
      <c r="D991" s="227"/>
    </row>
    <row r="992" spans="4:4" ht="13.2">
      <c r="D992" s="227"/>
    </row>
    <row r="993" spans="4:4" ht="13.2">
      <c r="D993" s="227"/>
    </row>
    <row r="994" spans="4:4" ht="13.2">
      <c r="D994" s="227"/>
    </row>
    <row r="995" spans="4:4" ht="13.2">
      <c r="D995" s="227"/>
    </row>
    <row r="996" spans="4:4" ht="13.2">
      <c r="D996" s="227"/>
    </row>
    <row r="997" spans="4:4" ht="13.2">
      <c r="D997" s="227"/>
    </row>
    <row r="998" spans="4:4" ht="13.2">
      <c r="D998" s="227"/>
    </row>
  </sheetData>
  <conditionalFormatting sqref="K2:L25 B32:B37">
    <cfRule type="cellIs" dxfId="8" priority="1" operator="greaterThan">
      <formula>0</formula>
    </cfRule>
  </conditionalFormatting>
  <conditionalFormatting sqref="K2:L25 B32:B37">
    <cfRule type="cellIs" dxfId="7" priority="2" operator="lessThan">
      <formula>0</formula>
    </cfRule>
  </conditionalFormatting>
  <conditionalFormatting sqref="K2:L25 B32:B37">
    <cfRule type="cellIs" dxfId="6" priority="3" operator="equal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43"/>
  <sheetViews>
    <sheetView workbookViewId="0"/>
  </sheetViews>
  <sheetFormatPr defaultColWidth="14.44140625" defaultRowHeight="15.75" customHeight="1"/>
  <cols>
    <col min="1" max="1" width="38.109375" customWidth="1"/>
    <col min="4" max="4" width="11" customWidth="1"/>
    <col min="11" max="11" width="16" customWidth="1"/>
    <col min="12" max="12" width="15.44140625" customWidth="1"/>
    <col min="15" max="15" width="18.33203125" customWidth="1"/>
  </cols>
  <sheetData>
    <row r="1" spans="1:26" ht="15.75" customHeight="1">
      <c r="A1" s="1"/>
      <c r="B1" s="1"/>
      <c r="C1" s="1"/>
      <c r="D1" s="1"/>
      <c r="E1" s="1"/>
      <c r="F1" s="289" t="str">
        <f ca="1">IFERROR(__xludf.DUMMYFUNCTION("CONCATENATE(""LAST UPDATED: "",GOOGLEFINANCE(B3,""DATADELAY""),"" MIN AGO"")"),"LAST UPDATED: 0 MIN AGO")</f>
        <v>LAST UPDATED: 0 MIN AGO</v>
      </c>
      <c r="G1" s="290"/>
      <c r="H1" s="290"/>
      <c r="I1" s="290"/>
      <c r="J1" s="290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0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5" t="s">
        <v>20</v>
      </c>
      <c r="B3" s="5" t="s">
        <v>31</v>
      </c>
      <c r="C3" s="6">
        <v>127.18</v>
      </c>
      <c r="D3" s="7">
        <v>36</v>
      </c>
      <c r="E3" s="8" t="str">
        <f t="shared" ref="E3:E26" ca="1" si="0">IFERROR(__xludf.DUMMYFUNCTION("GOOGLEFINANCE(B3,""PRICEOPEN"")"),"$138.32")</f>
        <v>$138.32</v>
      </c>
      <c r="F3" s="8" t="str">
        <f t="shared" ref="F3:F26" ca="1" si="1">IFERROR(__xludf.DUMMYFUNCTION("GOOGLEFINANCE(B3,""LOW"")"),"$137.80")</f>
        <v>$137.80</v>
      </c>
      <c r="G3" s="8" t="str">
        <f t="shared" ref="G3:G26" ca="1" si="2">IFERROR(__xludf.DUMMYFUNCTION("GOOGLEFINANCE(B3,""HIGH"")"),"$138.32")</f>
        <v>$138.32</v>
      </c>
      <c r="H3" s="8" t="str">
        <f t="shared" ref="H3:H26" ca="1" si="3">IFERROR(__xludf.DUMMYFUNCTION("GOOGLEFINANCE(B3,""PRICE"")"),"$137.87")</f>
        <v>$137.87</v>
      </c>
      <c r="I3" s="8" t="str">
        <f t="shared" ref="I3:I26" ca="1" si="4">IFERROR(__xludf.DUMMYFUNCTION("GOOGLEFINANCE(B3,""CHANGE"")"),"-$0.50")</f>
        <v>-$0.50</v>
      </c>
      <c r="J3" s="10">
        <f t="shared" ref="J3:J26" ca="1" si="5">I3/E3</f>
        <v>-3.6148062463851939E-3</v>
      </c>
      <c r="K3" s="12" t="str">
        <f t="shared" ref="K3:K26" ca="1" si="6">IFERROR(__xludf.DUMMYFUNCTION("CONCATENATE(""$"",GOOGLEFINANCE(B3,""LOW52""),"" - "",""$"",GOOGLEFINANCE(B3,""HIGH52""))"),"$129.24 - $147.12")</f>
        <v>$129.24 - $147.12</v>
      </c>
      <c r="L3" s="14" t="str">
        <f t="shared" ref="L3:L26" ca="1" si="7">IFERROR(__xludf.DUMMYFUNCTION("GOOGLEFINANCE(B3,""MARKETCAP"")/1000000000"),"$3.718")</f>
        <v>$3.718</v>
      </c>
      <c r="M3" s="12" t="str">
        <f t="shared" ref="M3:M26" ca="1" si="8">IFERROR(__xludf.DUMMYFUNCTION("GOOGLEFINANCE(B3,""PE"")"),"9.35")</f>
        <v>9.35</v>
      </c>
      <c r="N3" s="12" t="str">
        <f t="shared" ref="N3:N26" ca="1" si="9">IFERROR(__xludf.DUMMYFUNCTION("GOOGLEFINANCE(B3,""BETA"")"),"#N/A")</f>
        <v>#N/A</v>
      </c>
      <c r="O3" s="12" t="str">
        <f t="shared" ref="O3:O26" ca="1" si="10">IFERROR(__xludf.DUMMYFUNCTION("sparkline(GOOGLEFINANCE(B3,""price"",DATE(2017,1,1),TODAY(),""DAILY""))"),"#N/A")</f>
        <v>#N/A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15" t="s">
        <v>36</v>
      </c>
      <c r="B4" s="15" t="s">
        <v>37</v>
      </c>
      <c r="C4" s="13">
        <v>63.26</v>
      </c>
      <c r="D4" s="9">
        <v>23</v>
      </c>
      <c r="E4" s="11" t="str">
        <f t="shared" ca="1" si="0"/>
        <v>$138.32</v>
      </c>
      <c r="F4" s="11" t="str">
        <f t="shared" ca="1" si="1"/>
        <v>$137.80</v>
      </c>
      <c r="G4" s="11" t="str">
        <f t="shared" ca="1" si="2"/>
        <v>$138.32</v>
      </c>
      <c r="H4" s="11" t="str">
        <f t="shared" ca="1" si="3"/>
        <v>$137.87</v>
      </c>
      <c r="I4" s="11" t="str">
        <f t="shared" ca="1" si="4"/>
        <v>-$0.50</v>
      </c>
      <c r="J4" s="16">
        <f t="shared" ca="1" si="5"/>
        <v>-3.6148062463851939E-3</v>
      </c>
      <c r="K4" s="17" t="str">
        <f t="shared" ca="1" si="6"/>
        <v>$129.24 - $147.12</v>
      </c>
      <c r="L4" s="18" t="str">
        <f t="shared" ca="1" si="7"/>
        <v>$3.718</v>
      </c>
      <c r="M4" s="17" t="str">
        <f t="shared" ca="1" si="8"/>
        <v>9.35</v>
      </c>
      <c r="N4" s="17" t="str">
        <f t="shared" ca="1" si="9"/>
        <v>#N/A</v>
      </c>
      <c r="O4" s="12" t="str">
        <f t="shared" ca="1" si="10"/>
        <v>#N/A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9" t="s">
        <v>38</v>
      </c>
      <c r="B5" s="19" t="s">
        <v>39</v>
      </c>
      <c r="C5" s="20">
        <v>92.31</v>
      </c>
      <c r="D5" s="21">
        <v>12</v>
      </c>
      <c r="E5" s="11" t="str">
        <f t="shared" ca="1" si="0"/>
        <v>$138.32</v>
      </c>
      <c r="F5" s="11" t="str">
        <f t="shared" ca="1" si="1"/>
        <v>$137.80</v>
      </c>
      <c r="G5" s="11" t="str">
        <f t="shared" ca="1" si="2"/>
        <v>$138.32</v>
      </c>
      <c r="H5" s="11" t="str">
        <f t="shared" ca="1" si="3"/>
        <v>$137.87</v>
      </c>
      <c r="I5" s="11" t="str">
        <f t="shared" ca="1" si="4"/>
        <v>-$0.50</v>
      </c>
      <c r="J5" s="16">
        <f t="shared" ca="1" si="5"/>
        <v>-3.6148062463851939E-3</v>
      </c>
      <c r="K5" s="17" t="str">
        <f t="shared" ca="1" si="6"/>
        <v>$129.24 - $147.12</v>
      </c>
      <c r="L5" s="18" t="str">
        <f t="shared" ca="1" si="7"/>
        <v>$3.718</v>
      </c>
      <c r="M5" s="17" t="str">
        <f t="shared" ca="1" si="8"/>
        <v>9.35</v>
      </c>
      <c r="N5" s="22" t="str">
        <f t="shared" ca="1" si="9"/>
        <v>#N/A</v>
      </c>
      <c r="O5" s="12" t="str">
        <f t="shared" ca="1" si="10"/>
        <v>#N/A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23" t="s">
        <v>40</v>
      </c>
      <c r="B6" s="23" t="s">
        <v>41</v>
      </c>
      <c r="C6" s="24">
        <v>124.23</v>
      </c>
      <c r="D6" s="21">
        <v>24</v>
      </c>
      <c r="E6" s="25" t="str">
        <f t="shared" ca="1" si="0"/>
        <v>$138.32</v>
      </c>
      <c r="F6" s="24" t="str">
        <f t="shared" ca="1" si="1"/>
        <v>$137.80</v>
      </c>
      <c r="G6" s="24" t="str">
        <f t="shared" ca="1" si="2"/>
        <v>$138.32</v>
      </c>
      <c r="H6" s="24" t="str">
        <f t="shared" ca="1" si="3"/>
        <v>$137.87</v>
      </c>
      <c r="I6" s="24" t="str">
        <f t="shared" ca="1" si="4"/>
        <v>-$0.50</v>
      </c>
      <c r="J6" s="26">
        <f t="shared" ca="1" si="5"/>
        <v>-3.6148062463851939E-3</v>
      </c>
      <c r="K6" s="23" t="str">
        <f t="shared" ca="1" si="6"/>
        <v>$129.24 - $147.12</v>
      </c>
      <c r="L6" s="27" t="str">
        <f t="shared" ca="1" si="7"/>
        <v>$3.718</v>
      </c>
      <c r="M6" s="28" t="str">
        <f t="shared" ca="1" si="8"/>
        <v>9.35</v>
      </c>
      <c r="N6" s="28" t="str">
        <f t="shared" ca="1" si="9"/>
        <v>#N/A</v>
      </c>
      <c r="O6" s="12" t="str">
        <f t="shared" ca="1" si="10"/>
        <v>#N/A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29" t="s">
        <v>42</v>
      </c>
      <c r="B7" s="29" t="s">
        <v>43</v>
      </c>
      <c r="C7" s="30">
        <v>48.21</v>
      </c>
      <c r="D7" s="31">
        <v>23</v>
      </c>
      <c r="E7" s="32" t="str">
        <f t="shared" ca="1" si="0"/>
        <v>$138.32</v>
      </c>
      <c r="F7" s="32" t="str">
        <f t="shared" ca="1" si="1"/>
        <v>$137.80</v>
      </c>
      <c r="G7" s="32" t="str">
        <f t="shared" ca="1" si="2"/>
        <v>$138.32</v>
      </c>
      <c r="H7" s="32" t="str">
        <f t="shared" ca="1" si="3"/>
        <v>$137.87</v>
      </c>
      <c r="I7" s="32" t="str">
        <f t="shared" ca="1" si="4"/>
        <v>-$0.50</v>
      </c>
      <c r="J7" s="33">
        <f t="shared" ca="1" si="5"/>
        <v>-3.6148062463851939E-3</v>
      </c>
      <c r="K7" s="34" t="str">
        <f t="shared" ca="1" si="6"/>
        <v>$129.24 - $147.12</v>
      </c>
      <c r="L7" s="35" t="str">
        <f t="shared" ca="1" si="7"/>
        <v>$3.718</v>
      </c>
      <c r="M7" s="34" t="str">
        <f t="shared" ca="1" si="8"/>
        <v>9.35</v>
      </c>
      <c r="N7" s="34" t="str">
        <f t="shared" ca="1" si="9"/>
        <v>#N/A</v>
      </c>
      <c r="O7" s="12" t="str">
        <f t="shared" ca="1" si="10"/>
        <v>#N/A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29" t="s">
        <v>45</v>
      </c>
      <c r="B8" s="29" t="s">
        <v>46</v>
      </c>
      <c r="C8" s="30">
        <v>69.709999999999994</v>
      </c>
      <c r="D8" s="31">
        <v>33</v>
      </c>
      <c r="E8" s="30" t="str">
        <f t="shared" ca="1" si="0"/>
        <v>$138.32</v>
      </c>
      <c r="F8" s="30" t="str">
        <f t="shared" ca="1" si="1"/>
        <v>$137.80</v>
      </c>
      <c r="G8" s="30" t="str">
        <f t="shared" ca="1" si="2"/>
        <v>$138.32</v>
      </c>
      <c r="H8" s="30" t="str">
        <f t="shared" ca="1" si="3"/>
        <v>$137.87</v>
      </c>
      <c r="I8" s="30" t="str">
        <f t="shared" ca="1" si="4"/>
        <v>-$0.50</v>
      </c>
      <c r="J8" s="36">
        <f t="shared" ca="1" si="5"/>
        <v>-3.6148062463851939E-3</v>
      </c>
      <c r="K8" s="29" t="str">
        <f t="shared" ca="1" si="6"/>
        <v>$129.24 - $147.12</v>
      </c>
      <c r="L8" s="39" t="str">
        <f t="shared" ca="1" si="7"/>
        <v>$3.718</v>
      </c>
      <c r="M8" s="41" t="str">
        <f t="shared" ca="1" si="8"/>
        <v>9.35</v>
      </c>
      <c r="N8" s="41" t="str">
        <f t="shared" ca="1" si="9"/>
        <v>#N/A</v>
      </c>
      <c r="O8" s="12" t="str">
        <f t="shared" ca="1" si="10"/>
        <v>#N/A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29" t="s">
        <v>47</v>
      </c>
      <c r="B9" s="29" t="s">
        <v>48</v>
      </c>
      <c r="C9" s="30">
        <v>79.3399</v>
      </c>
      <c r="D9" s="31">
        <v>23</v>
      </c>
      <c r="E9" s="30" t="str">
        <f t="shared" ca="1" si="0"/>
        <v>$138.32</v>
      </c>
      <c r="F9" s="30" t="str">
        <f t="shared" ca="1" si="1"/>
        <v>$137.80</v>
      </c>
      <c r="G9" s="30" t="str">
        <f t="shared" ca="1" si="2"/>
        <v>$138.32</v>
      </c>
      <c r="H9" s="30" t="str">
        <f t="shared" ca="1" si="3"/>
        <v>$137.87</v>
      </c>
      <c r="I9" s="30" t="str">
        <f t="shared" ca="1" si="4"/>
        <v>-$0.50</v>
      </c>
      <c r="J9" s="36">
        <f t="shared" ca="1" si="5"/>
        <v>-3.6148062463851939E-3</v>
      </c>
      <c r="K9" s="29" t="str">
        <f t="shared" ca="1" si="6"/>
        <v>$129.24 - $147.12</v>
      </c>
      <c r="L9" s="39" t="str">
        <f t="shared" ca="1" si="7"/>
        <v>$3.718</v>
      </c>
      <c r="M9" s="41" t="str">
        <f t="shared" ca="1" si="8"/>
        <v>9.35</v>
      </c>
      <c r="N9" s="41" t="str">
        <f t="shared" ca="1" si="9"/>
        <v>#N/A</v>
      </c>
      <c r="O9" s="12" t="str">
        <f t="shared" ca="1" si="10"/>
        <v>#N/A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29" t="s">
        <v>49</v>
      </c>
      <c r="B10" s="29" t="s">
        <v>50</v>
      </c>
      <c r="C10" s="30">
        <v>25.75</v>
      </c>
      <c r="D10" s="31">
        <v>25</v>
      </c>
      <c r="E10" s="30" t="str">
        <f t="shared" ca="1" si="0"/>
        <v>$138.32</v>
      </c>
      <c r="F10" s="30" t="str">
        <f t="shared" ca="1" si="1"/>
        <v>$137.80</v>
      </c>
      <c r="G10" s="30" t="str">
        <f t="shared" ca="1" si="2"/>
        <v>$138.32</v>
      </c>
      <c r="H10" s="30" t="str">
        <f t="shared" ca="1" si="3"/>
        <v>$137.87</v>
      </c>
      <c r="I10" s="30" t="str">
        <f t="shared" ca="1" si="4"/>
        <v>-$0.50</v>
      </c>
      <c r="J10" s="36">
        <f t="shared" ca="1" si="5"/>
        <v>-3.6148062463851939E-3</v>
      </c>
      <c r="K10" s="29" t="str">
        <f t="shared" ca="1" si="6"/>
        <v>$129.24 - $147.12</v>
      </c>
      <c r="L10" s="39" t="str">
        <f t="shared" ca="1" si="7"/>
        <v>$3.718</v>
      </c>
      <c r="M10" s="41" t="str">
        <f t="shared" ca="1" si="8"/>
        <v>9.35</v>
      </c>
      <c r="N10" s="41" t="str">
        <f t="shared" ca="1" si="9"/>
        <v>#N/A</v>
      </c>
      <c r="O10" s="12" t="str">
        <f t="shared" ca="1" si="10"/>
        <v>#N/A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37" t="s">
        <v>51</v>
      </c>
      <c r="B11" s="37" t="s">
        <v>53</v>
      </c>
      <c r="C11" s="40">
        <v>70.05</v>
      </c>
      <c r="D11" s="38">
        <v>36</v>
      </c>
      <c r="E11" s="40" t="str">
        <f t="shared" ca="1" si="0"/>
        <v>$138.32</v>
      </c>
      <c r="F11" s="40" t="str">
        <f t="shared" ca="1" si="1"/>
        <v>$137.80</v>
      </c>
      <c r="G11" s="40" t="str">
        <f t="shared" ca="1" si="2"/>
        <v>$138.32</v>
      </c>
      <c r="H11" s="40" t="str">
        <f t="shared" ca="1" si="3"/>
        <v>$137.87</v>
      </c>
      <c r="I11" s="40" t="str">
        <f t="shared" ca="1" si="4"/>
        <v>-$0.50</v>
      </c>
      <c r="J11" s="42">
        <f t="shared" ca="1" si="5"/>
        <v>-3.6148062463851939E-3</v>
      </c>
      <c r="K11" s="37" t="str">
        <f t="shared" ca="1" si="6"/>
        <v>$129.24 - $147.12</v>
      </c>
      <c r="L11" s="43" t="str">
        <f t="shared" ca="1" si="7"/>
        <v>$3.718</v>
      </c>
      <c r="M11" s="46" t="str">
        <f t="shared" ca="1" si="8"/>
        <v>9.35</v>
      </c>
      <c r="N11" s="46" t="str">
        <f t="shared" ca="1" si="9"/>
        <v>#N/A</v>
      </c>
      <c r="O11" s="12" t="str">
        <f t="shared" ca="1" si="10"/>
        <v>#N/A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44" t="s">
        <v>54</v>
      </c>
      <c r="B12" s="44" t="s">
        <v>55</v>
      </c>
      <c r="C12" s="47">
        <v>101.28</v>
      </c>
      <c r="D12" s="45">
        <v>9</v>
      </c>
      <c r="E12" s="47" t="str">
        <f t="shared" ca="1" si="0"/>
        <v>$138.32</v>
      </c>
      <c r="F12" s="47" t="str">
        <f t="shared" ca="1" si="1"/>
        <v>$137.80</v>
      </c>
      <c r="G12" s="47" t="str">
        <f t="shared" ca="1" si="2"/>
        <v>$138.32</v>
      </c>
      <c r="H12" s="47" t="str">
        <f t="shared" ca="1" si="3"/>
        <v>$137.87</v>
      </c>
      <c r="I12" s="47" t="str">
        <f t="shared" ca="1" si="4"/>
        <v>-$0.50</v>
      </c>
      <c r="J12" s="48">
        <f t="shared" ca="1" si="5"/>
        <v>-3.6148062463851939E-3</v>
      </c>
      <c r="K12" s="44" t="str">
        <f t="shared" ca="1" si="6"/>
        <v>$129.24 - $147.12</v>
      </c>
      <c r="L12" s="49" t="str">
        <f t="shared" ca="1" si="7"/>
        <v>$3.718</v>
      </c>
      <c r="M12" s="50" t="str">
        <f t="shared" ca="1" si="8"/>
        <v>9.35</v>
      </c>
      <c r="N12" s="50" t="str">
        <f t="shared" ca="1" si="9"/>
        <v>#N/A</v>
      </c>
      <c r="O12" s="12" t="str">
        <f t="shared" ca="1" si="10"/>
        <v>#N/A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44" t="s">
        <v>59</v>
      </c>
      <c r="B13" s="44" t="s">
        <v>60</v>
      </c>
      <c r="C13" s="47">
        <v>188.72</v>
      </c>
      <c r="D13" s="45">
        <v>5</v>
      </c>
      <c r="E13" s="47" t="str">
        <f t="shared" ca="1" si="0"/>
        <v>$138.32</v>
      </c>
      <c r="F13" s="47" t="str">
        <f t="shared" ca="1" si="1"/>
        <v>$137.80</v>
      </c>
      <c r="G13" s="47" t="str">
        <f t="shared" ca="1" si="2"/>
        <v>$138.32</v>
      </c>
      <c r="H13" s="47" t="str">
        <f t="shared" ca="1" si="3"/>
        <v>$137.87</v>
      </c>
      <c r="I13" s="47" t="str">
        <f t="shared" ca="1" si="4"/>
        <v>-$0.50</v>
      </c>
      <c r="J13" s="48">
        <f t="shared" ca="1" si="5"/>
        <v>-3.6148062463851939E-3</v>
      </c>
      <c r="K13" s="44" t="str">
        <f t="shared" ca="1" si="6"/>
        <v>$129.24 - $147.12</v>
      </c>
      <c r="L13" s="49" t="str">
        <f t="shared" ca="1" si="7"/>
        <v>$3.718</v>
      </c>
      <c r="M13" s="50" t="str">
        <f t="shared" ca="1" si="8"/>
        <v>9.35</v>
      </c>
      <c r="N13" s="50" t="str">
        <f t="shared" ca="1" si="9"/>
        <v>#N/A</v>
      </c>
      <c r="O13" s="12" t="str">
        <f t="shared" ca="1" si="10"/>
        <v>#N/A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51" t="s">
        <v>67</v>
      </c>
      <c r="B14" s="51" t="s">
        <v>68</v>
      </c>
      <c r="C14" s="53">
        <v>168.82</v>
      </c>
      <c r="D14" s="52">
        <v>6</v>
      </c>
      <c r="E14" s="54" t="str">
        <f t="shared" ca="1" si="0"/>
        <v>$138.32</v>
      </c>
      <c r="F14" s="54" t="str">
        <f t="shared" ca="1" si="1"/>
        <v>$137.80</v>
      </c>
      <c r="G14" s="54" t="str">
        <f t="shared" ca="1" si="2"/>
        <v>$138.32</v>
      </c>
      <c r="H14" s="54" t="str">
        <f t="shared" ca="1" si="3"/>
        <v>$137.87</v>
      </c>
      <c r="I14" s="54" t="str">
        <f t="shared" ca="1" si="4"/>
        <v>-$0.50</v>
      </c>
      <c r="J14" s="55">
        <f t="shared" ca="1" si="5"/>
        <v>-3.6148062463851939E-3</v>
      </c>
      <c r="K14" s="56" t="str">
        <f t="shared" ca="1" si="6"/>
        <v>$129.24 - $147.12</v>
      </c>
      <c r="L14" s="58" t="str">
        <f t="shared" ca="1" si="7"/>
        <v>$3.718</v>
      </c>
      <c r="M14" s="60" t="str">
        <f t="shared" ca="1" si="8"/>
        <v>9.35</v>
      </c>
      <c r="N14" s="60" t="str">
        <f t="shared" ca="1" si="9"/>
        <v>#N/A</v>
      </c>
      <c r="O14" s="12" t="str">
        <f t="shared" ca="1" si="10"/>
        <v>#N/A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57" t="s">
        <v>69</v>
      </c>
      <c r="B15" s="61" t="s">
        <v>71</v>
      </c>
      <c r="C15" s="62">
        <v>98.67</v>
      </c>
      <c r="D15" s="59">
        <v>14</v>
      </c>
      <c r="E15" s="63" t="str">
        <f t="shared" ca="1" si="0"/>
        <v>$138.32</v>
      </c>
      <c r="F15" s="63" t="str">
        <f t="shared" ca="1" si="1"/>
        <v>$137.80</v>
      </c>
      <c r="G15" s="63" t="str">
        <f t="shared" ca="1" si="2"/>
        <v>$138.32</v>
      </c>
      <c r="H15" s="63" t="str">
        <f t="shared" ca="1" si="3"/>
        <v>$137.87</v>
      </c>
      <c r="I15" s="63" t="str">
        <f t="shared" ca="1" si="4"/>
        <v>-$0.50</v>
      </c>
      <c r="J15" s="64">
        <f t="shared" ca="1" si="5"/>
        <v>-3.6148062463851939E-3</v>
      </c>
      <c r="K15" s="57" t="str">
        <f t="shared" ca="1" si="6"/>
        <v>$129.24 - $147.12</v>
      </c>
      <c r="L15" s="67" t="str">
        <f t="shared" ca="1" si="7"/>
        <v>$3.718</v>
      </c>
      <c r="M15" s="69" t="str">
        <f t="shared" ca="1" si="8"/>
        <v>9.35</v>
      </c>
      <c r="N15" s="69" t="str">
        <f t="shared" ca="1" si="9"/>
        <v>#N/A</v>
      </c>
      <c r="O15" s="12" t="str">
        <f t="shared" ca="1" si="10"/>
        <v>#N/A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65" t="s">
        <v>76</v>
      </c>
      <c r="B16" s="68" t="s">
        <v>79</v>
      </c>
      <c r="C16" s="70">
        <v>42.54</v>
      </c>
      <c r="D16" s="66">
        <v>32</v>
      </c>
      <c r="E16" s="71" t="str">
        <f t="shared" ca="1" si="0"/>
        <v>$138.32</v>
      </c>
      <c r="F16" s="71" t="str">
        <f t="shared" ca="1" si="1"/>
        <v>$137.80</v>
      </c>
      <c r="G16" s="71" t="str">
        <f t="shared" ca="1" si="2"/>
        <v>$138.32</v>
      </c>
      <c r="H16" s="71" t="str">
        <f t="shared" ca="1" si="3"/>
        <v>$137.87</v>
      </c>
      <c r="I16" s="71" t="str">
        <f t="shared" ca="1" si="4"/>
        <v>-$0.50</v>
      </c>
      <c r="J16" s="72">
        <f t="shared" ca="1" si="5"/>
        <v>-3.6148062463851939E-3</v>
      </c>
      <c r="K16" s="65" t="str">
        <f t="shared" ca="1" si="6"/>
        <v>$129.24 - $147.12</v>
      </c>
      <c r="L16" s="73" t="str">
        <f t="shared" ca="1" si="7"/>
        <v>$3.718</v>
      </c>
      <c r="M16" s="74" t="str">
        <f t="shared" ca="1" si="8"/>
        <v>9.35</v>
      </c>
      <c r="N16" s="74" t="str">
        <f t="shared" ca="1" si="9"/>
        <v>#N/A</v>
      </c>
      <c r="O16" s="12" t="str">
        <f t="shared" ca="1" si="10"/>
        <v>#N/A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75" t="s">
        <v>91</v>
      </c>
      <c r="B17" s="75" t="s">
        <v>94</v>
      </c>
      <c r="C17" s="77">
        <v>89.86</v>
      </c>
      <c r="D17" s="76">
        <v>15</v>
      </c>
      <c r="E17" s="78" t="str">
        <f t="shared" ca="1" si="0"/>
        <v>$138.32</v>
      </c>
      <c r="F17" s="78" t="str">
        <f t="shared" ca="1" si="1"/>
        <v>$137.80</v>
      </c>
      <c r="G17" s="78" t="str">
        <f t="shared" ca="1" si="2"/>
        <v>$138.32</v>
      </c>
      <c r="H17" s="78" t="str">
        <f t="shared" ca="1" si="3"/>
        <v>$137.87</v>
      </c>
      <c r="I17" s="78" t="str">
        <f t="shared" ca="1" si="4"/>
        <v>-$0.50</v>
      </c>
      <c r="J17" s="79">
        <f t="shared" ca="1" si="5"/>
        <v>-3.6148062463851939E-3</v>
      </c>
      <c r="K17" s="75" t="str">
        <f t="shared" ca="1" si="6"/>
        <v>$129.24 - $147.12</v>
      </c>
      <c r="L17" s="81" t="str">
        <f t="shared" ca="1" si="7"/>
        <v>$3.718</v>
      </c>
      <c r="M17" s="82" t="str">
        <f t="shared" ca="1" si="8"/>
        <v>9.35</v>
      </c>
      <c r="N17" s="82" t="str">
        <f t="shared" ca="1" si="9"/>
        <v>#N/A</v>
      </c>
      <c r="O17" s="12" t="str">
        <f t="shared" ca="1" si="10"/>
        <v>#N/A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75" t="s">
        <v>101</v>
      </c>
      <c r="B18" s="75" t="s">
        <v>102</v>
      </c>
      <c r="C18" s="77">
        <v>43.53</v>
      </c>
      <c r="D18" s="76">
        <v>20</v>
      </c>
      <c r="E18" s="78" t="str">
        <f t="shared" ca="1" si="0"/>
        <v>$138.32</v>
      </c>
      <c r="F18" s="78" t="str">
        <f t="shared" ca="1" si="1"/>
        <v>$137.80</v>
      </c>
      <c r="G18" s="78" t="str">
        <f t="shared" ca="1" si="2"/>
        <v>$138.32</v>
      </c>
      <c r="H18" s="78" t="str">
        <f t="shared" ca="1" si="3"/>
        <v>$137.87</v>
      </c>
      <c r="I18" s="78" t="str">
        <f t="shared" ca="1" si="4"/>
        <v>-$0.50</v>
      </c>
      <c r="J18" s="79">
        <f t="shared" ca="1" si="5"/>
        <v>-3.6148062463851939E-3</v>
      </c>
      <c r="K18" s="75" t="str">
        <f t="shared" ca="1" si="6"/>
        <v>$129.24 - $147.12</v>
      </c>
      <c r="L18" s="81" t="str">
        <f t="shared" ca="1" si="7"/>
        <v>$3.718</v>
      </c>
      <c r="M18" s="82" t="str">
        <f t="shared" ca="1" si="8"/>
        <v>9.35</v>
      </c>
      <c r="N18" s="82" t="str">
        <f t="shared" ca="1" si="9"/>
        <v>#N/A</v>
      </c>
      <c r="O18" s="12" t="str">
        <f t="shared" ca="1" si="10"/>
        <v>#N/A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75" t="s">
        <v>98</v>
      </c>
      <c r="B19" s="75" t="s">
        <v>99</v>
      </c>
      <c r="C19" s="77">
        <v>42.75</v>
      </c>
      <c r="D19" s="76">
        <v>52</v>
      </c>
      <c r="E19" s="78" t="str">
        <f t="shared" ca="1" si="0"/>
        <v>$138.32</v>
      </c>
      <c r="F19" s="78" t="str">
        <f t="shared" ca="1" si="1"/>
        <v>$137.80</v>
      </c>
      <c r="G19" s="78" t="str">
        <f t="shared" ca="1" si="2"/>
        <v>$138.32</v>
      </c>
      <c r="H19" s="78" t="str">
        <f t="shared" ca="1" si="3"/>
        <v>$137.87</v>
      </c>
      <c r="I19" s="78" t="str">
        <f t="shared" ca="1" si="4"/>
        <v>-$0.50</v>
      </c>
      <c r="J19" s="79">
        <f t="shared" ca="1" si="5"/>
        <v>-3.6148062463851939E-3</v>
      </c>
      <c r="K19" s="75" t="str">
        <f t="shared" ca="1" si="6"/>
        <v>$129.24 - $147.12</v>
      </c>
      <c r="L19" s="81" t="str">
        <f t="shared" ca="1" si="7"/>
        <v>$3.718</v>
      </c>
      <c r="M19" s="82" t="str">
        <f t="shared" ca="1" si="8"/>
        <v>9.35</v>
      </c>
      <c r="N19" s="82" t="str">
        <f t="shared" ca="1" si="9"/>
        <v>#N/A</v>
      </c>
      <c r="O19" s="12" t="str">
        <f t="shared" ca="1" si="10"/>
        <v>#N/A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75" t="s">
        <v>106</v>
      </c>
      <c r="B20" s="75" t="s">
        <v>108</v>
      </c>
      <c r="C20" s="77">
        <v>74.599999999999994</v>
      </c>
      <c r="D20" s="76">
        <v>12</v>
      </c>
      <c r="E20" s="78" t="str">
        <f t="shared" ca="1" si="0"/>
        <v>$138.32</v>
      </c>
      <c r="F20" s="78" t="str">
        <f t="shared" ca="1" si="1"/>
        <v>$137.80</v>
      </c>
      <c r="G20" s="78" t="str">
        <f t="shared" ca="1" si="2"/>
        <v>$138.32</v>
      </c>
      <c r="H20" s="78" t="str">
        <f t="shared" ca="1" si="3"/>
        <v>$137.87</v>
      </c>
      <c r="I20" s="78" t="str">
        <f t="shared" ca="1" si="4"/>
        <v>-$0.50</v>
      </c>
      <c r="J20" s="79">
        <f t="shared" ca="1" si="5"/>
        <v>-3.6148062463851939E-3</v>
      </c>
      <c r="K20" s="75" t="str">
        <f t="shared" ca="1" si="6"/>
        <v>$129.24 - $147.12</v>
      </c>
      <c r="L20" s="81" t="str">
        <f t="shared" ca="1" si="7"/>
        <v>$3.718</v>
      </c>
      <c r="M20" s="82" t="str">
        <f t="shared" ca="1" si="8"/>
        <v>9.35</v>
      </c>
      <c r="N20" s="82" t="str">
        <f t="shared" ca="1" si="9"/>
        <v>#N/A</v>
      </c>
      <c r="O20" s="12" t="str">
        <f t="shared" ca="1" si="10"/>
        <v>#N/A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83" t="s">
        <v>115</v>
      </c>
      <c r="B21" s="83" t="s">
        <v>112</v>
      </c>
      <c r="C21" s="77">
        <v>16.2</v>
      </c>
      <c r="D21" s="76">
        <v>60</v>
      </c>
      <c r="E21" s="78" t="str">
        <f t="shared" ca="1" si="0"/>
        <v>$138.32</v>
      </c>
      <c r="F21" s="78" t="str">
        <f t="shared" ca="1" si="1"/>
        <v>$137.80</v>
      </c>
      <c r="G21" s="78" t="str">
        <f t="shared" ca="1" si="2"/>
        <v>$138.32</v>
      </c>
      <c r="H21" s="78" t="str">
        <f t="shared" ca="1" si="3"/>
        <v>$137.87</v>
      </c>
      <c r="I21" s="78" t="str">
        <f t="shared" ca="1" si="4"/>
        <v>-$0.50</v>
      </c>
      <c r="J21" s="79">
        <f t="shared" ca="1" si="5"/>
        <v>-3.6148062463851939E-3</v>
      </c>
      <c r="K21" s="75" t="str">
        <f t="shared" ca="1" si="6"/>
        <v>$129.24 - $147.12</v>
      </c>
      <c r="L21" s="81" t="str">
        <f t="shared" ca="1" si="7"/>
        <v>$3.718</v>
      </c>
      <c r="M21" s="82" t="str">
        <f t="shared" ca="1" si="8"/>
        <v>9.35</v>
      </c>
      <c r="N21" s="82" t="str">
        <f t="shared" ca="1" si="9"/>
        <v>#N/A</v>
      </c>
      <c r="O21" s="80" t="str">
        <f t="shared" ca="1" si="10"/>
        <v>#N/A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84" t="s">
        <v>119</v>
      </c>
      <c r="B22" s="84" t="s">
        <v>122</v>
      </c>
      <c r="C22" s="85">
        <f>(107.9*9+121.85*5)/14</f>
        <v>112.88214285714285</v>
      </c>
      <c r="D22" s="86">
        <v>7</v>
      </c>
      <c r="E22" s="85" t="str">
        <f t="shared" ca="1" si="0"/>
        <v>$138.32</v>
      </c>
      <c r="F22" s="85" t="str">
        <f t="shared" ca="1" si="1"/>
        <v>$137.80</v>
      </c>
      <c r="G22" s="85" t="str">
        <f t="shared" ca="1" si="2"/>
        <v>$138.32</v>
      </c>
      <c r="H22" s="85" t="str">
        <f t="shared" ca="1" si="3"/>
        <v>$137.87</v>
      </c>
      <c r="I22" s="85" t="str">
        <f t="shared" ca="1" si="4"/>
        <v>-$0.50</v>
      </c>
      <c r="J22" s="87">
        <f t="shared" ca="1" si="5"/>
        <v>-3.6148062463851939E-3</v>
      </c>
      <c r="K22" s="84" t="str">
        <f t="shared" ca="1" si="6"/>
        <v>$129.24 - $147.12</v>
      </c>
      <c r="L22" s="88" t="str">
        <f t="shared" ca="1" si="7"/>
        <v>$3.718</v>
      </c>
      <c r="M22" s="91" t="str">
        <f t="shared" ca="1" si="8"/>
        <v>9.35</v>
      </c>
      <c r="N22" s="91" t="str">
        <f t="shared" ca="1" si="9"/>
        <v>#N/A</v>
      </c>
      <c r="O22" s="12" t="str">
        <f t="shared" ca="1" si="10"/>
        <v>#N/A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89" t="s">
        <v>130</v>
      </c>
      <c r="B23" s="89" t="s">
        <v>131</v>
      </c>
      <c r="C23" s="92">
        <v>24.93</v>
      </c>
      <c r="D23" s="90">
        <v>30</v>
      </c>
      <c r="E23" s="92" t="str">
        <f t="shared" ca="1" si="0"/>
        <v>$138.32</v>
      </c>
      <c r="F23" s="92" t="str">
        <f t="shared" ca="1" si="1"/>
        <v>$137.80</v>
      </c>
      <c r="G23" s="92" t="str">
        <f t="shared" ca="1" si="2"/>
        <v>$138.32</v>
      </c>
      <c r="H23" s="92" t="str">
        <f t="shared" ca="1" si="3"/>
        <v>$137.87</v>
      </c>
      <c r="I23" s="92" t="str">
        <f t="shared" ca="1" si="4"/>
        <v>-$0.50</v>
      </c>
      <c r="J23" s="94">
        <f t="shared" ca="1" si="5"/>
        <v>-3.6148062463851939E-3</v>
      </c>
      <c r="K23" s="89" t="str">
        <f t="shared" ca="1" si="6"/>
        <v>$129.24 - $147.12</v>
      </c>
      <c r="L23" s="95" t="str">
        <f t="shared" ca="1" si="7"/>
        <v>$3.718</v>
      </c>
      <c r="M23" s="96" t="str">
        <f t="shared" ca="1" si="8"/>
        <v>9.35</v>
      </c>
      <c r="N23" s="96" t="str">
        <f t="shared" ca="1" si="9"/>
        <v>#N/A</v>
      </c>
      <c r="O23" s="12" t="str">
        <f t="shared" ca="1" si="10"/>
        <v>#N/A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97" t="s">
        <v>132</v>
      </c>
      <c r="B24" s="97" t="s">
        <v>133</v>
      </c>
      <c r="C24" s="93">
        <v>36.247999999999998</v>
      </c>
      <c r="D24" s="90">
        <v>23</v>
      </c>
      <c r="E24" s="92" t="str">
        <f t="shared" ca="1" si="0"/>
        <v>$138.32</v>
      </c>
      <c r="F24" s="92" t="str">
        <f t="shared" ca="1" si="1"/>
        <v>$137.80</v>
      </c>
      <c r="G24" s="92" t="str">
        <f t="shared" ca="1" si="2"/>
        <v>$138.32</v>
      </c>
      <c r="H24" s="92" t="str">
        <f t="shared" ca="1" si="3"/>
        <v>$137.87</v>
      </c>
      <c r="I24" s="92" t="str">
        <f t="shared" ca="1" si="4"/>
        <v>-$0.50</v>
      </c>
      <c r="J24" s="94">
        <f t="shared" ca="1" si="5"/>
        <v>-3.6148062463851939E-3</v>
      </c>
      <c r="K24" s="89" t="str">
        <f t="shared" ca="1" si="6"/>
        <v>$129.24 - $147.12</v>
      </c>
      <c r="L24" s="95" t="str">
        <f t="shared" ca="1" si="7"/>
        <v>$3.718</v>
      </c>
      <c r="M24" s="96" t="str">
        <f t="shared" ca="1" si="8"/>
        <v>9.35</v>
      </c>
      <c r="N24" s="96" t="str">
        <f t="shared" ca="1" si="9"/>
        <v>#N/A</v>
      </c>
      <c r="O24" s="12" t="str">
        <f t="shared" ca="1" si="10"/>
        <v>#N/A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97" t="s">
        <v>134</v>
      </c>
      <c r="B25" s="97" t="s">
        <v>135</v>
      </c>
      <c r="C25" s="93">
        <v>56.677999999999997</v>
      </c>
      <c r="D25" s="90">
        <v>14</v>
      </c>
      <c r="E25" s="92" t="str">
        <f t="shared" ca="1" si="0"/>
        <v>$138.32</v>
      </c>
      <c r="F25" s="92" t="str">
        <f t="shared" ca="1" si="1"/>
        <v>$137.80</v>
      </c>
      <c r="G25" s="92" t="str">
        <f t="shared" ca="1" si="2"/>
        <v>$138.32</v>
      </c>
      <c r="H25" s="92" t="str">
        <f t="shared" ca="1" si="3"/>
        <v>$137.87</v>
      </c>
      <c r="I25" s="92" t="str">
        <f t="shared" ca="1" si="4"/>
        <v>-$0.50</v>
      </c>
      <c r="J25" s="94">
        <f t="shared" ca="1" si="5"/>
        <v>-3.6148062463851939E-3</v>
      </c>
      <c r="K25" s="89" t="str">
        <f t="shared" ca="1" si="6"/>
        <v>$129.24 - $147.12</v>
      </c>
      <c r="L25" s="95" t="str">
        <f t="shared" ca="1" si="7"/>
        <v>$3.718</v>
      </c>
      <c r="M25" s="96" t="str">
        <f t="shared" ca="1" si="8"/>
        <v>9.35</v>
      </c>
      <c r="N25" s="96" t="str">
        <f t="shared" ca="1" si="9"/>
        <v>#N/A</v>
      </c>
      <c r="O25" s="12" t="str">
        <f t="shared" ca="1" si="10"/>
        <v>#N/A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89" t="s">
        <v>136</v>
      </c>
      <c r="B26" s="89" t="s">
        <v>137</v>
      </c>
      <c r="C26" s="92">
        <v>38.130000000000003</v>
      </c>
      <c r="D26" s="90">
        <v>30</v>
      </c>
      <c r="E26" s="92" t="str">
        <f t="shared" ca="1" si="0"/>
        <v>$138.32</v>
      </c>
      <c r="F26" s="92" t="str">
        <f t="shared" ca="1" si="1"/>
        <v>$137.80</v>
      </c>
      <c r="G26" s="92" t="str">
        <f t="shared" ca="1" si="2"/>
        <v>$138.32</v>
      </c>
      <c r="H26" s="92" t="str">
        <f t="shared" ca="1" si="3"/>
        <v>$137.87</v>
      </c>
      <c r="I26" s="92" t="str">
        <f t="shared" ca="1" si="4"/>
        <v>-$0.50</v>
      </c>
      <c r="J26" s="94">
        <f t="shared" ca="1" si="5"/>
        <v>-3.6148062463851939E-3</v>
      </c>
      <c r="K26" s="89" t="str">
        <f t="shared" ca="1" si="6"/>
        <v>$129.24 - $147.12</v>
      </c>
      <c r="L26" s="95" t="str">
        <f t="shared" ca="1" si="7"/>
        <v>$3.718</v>
      </c>
      <c r="M26" s="96" t="str">
        <f t="shared" ca="1" si="8"/>
        <v>9.35</v>
      </c>
      <c r="N26" s="96" t="str">
        <f t="shared" ca="1" si="9"/>
        <v>#N/A</v>
      </c>
      <c r="O26" s="12" t="str">
        <f t="shared" ca="1" si="10"/>
        <v>#N/A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98"/>
      <c r="B27" s="9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>
      <c r="A30" s="99"/>
      <c r="B30" s="100"/>
      <c r="C30" s="100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>
      <c r="A31" s="100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>
      <c r="A32" s="100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>
      <c r="A33" s="100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>
      <c r="A34" s="100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>
      <c r="A35" s="100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>
      <c r="A36" s="100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</sheetData>
  <mergeCells count="1">
    <mergeCell ref="F1:J1"/>
  </mergeCells>
  <conditionalFormatting sqref="I3:J26">
    <cfRule type="cellIs" dxfId="5" priority="1" operator="greaterThan">
      <formula>0</formula>
    </cfRule>
  </conditionalFormatting>
  <conditionalFormatting sqref="I3:J26">
    <cfRule type="cellIs" dxfId="4" priority="2" operator="lessThan">
      <formula>0</formula>
    </cfRule>
  </conditionalFormatting>
  <conditionalFormatting sqref="I3:J26">
    <cfRule type="cellIs" dxfId="3" priority="3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55"/>
  <sheetViews>
    <sheetView workbookViewId="0">
      <selection activeCell="L28" sqref="L28"/>
    </sheetView>
  </sheetViews>
  <sheetFormatPr defaultColWidth="14.44140625" defaultRowHeight="15.75" customHeight="1"/>
  <cols>
    <col min="1" max="3" width="14.44140625" style="236"/>
    <col min="4" max="4" width="5.44140625" style="236" customWidth="1"/>
    <col min="5" max="16384" width="14.44140625" style="236"/>
  </cols>
  <sheetData>
    <row r="1" spans="1:26" ht="15.75" customHeight="1">
      <c r="A1" s="230" t="s">
        <v>1</v>
      </c>
      <c r="B1" s="231" t="s">
        <v>2</v>
      </c>
      <c r="C1" s="232" t="s">
        <v>4</v>
      </c>
      <c r="D1" s="233"/>
      <c r="E1" s="234" t="s">
        <v>32</v>
      </c>
      <c r="F1" s="232" t="s">
        <v>4</v>
      </c>
      <c r="G1" s="248" t="s">
        <v>156</v>
      </c>
      <c r="H1" s="247" t="s">
        <v>157</v>
      </c>
      <c r="I1" s="235" t="s">
        <v>159</v>
      </c>
      <c r="J1" s="235" t="s">
        <v>160</v>
      </c>
      <c r="K1" s="235" t="s">
        <v>161</v>
      </c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</row>
    <row r="2" spans="1:26" ht="15.75" customHeight="1">
      <c r="A2" s="237">
        <v>42248</v>
      </c>
      <c r="B2" s="238">
        <v>44597.440000000002</v>
      </c>
      <c r="C2" s="239" t="s">
        <v>35</v>
      </c>
      <c r="D2" s="233"/>
      <c r="E2" s="240">
        <v>1913.85</v>
      </c>
      <c r="F2" s="239" t="s">
        <v>35</v>
      </c>
      <c r="G2" s="248"/>
      <c r="H2" s="247">
        <f>B2/$B$2-1</f>
        <v>0</v>
      </c>
      <c r="I2" s="247">
        <f>E2/$E$2-1</f>
        <v>0</v>
      </c>
      <c r="J2" s="249">
        <f>H2-I2</f>
        <v>0</v>
      </c>
      <c r="K2" s="249">
        <f>I2*(1-'Postions Clean'!$J$27)</f>
        <v>0</v>
      </c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</row>
    <row r="3" spans="1:26" ht="15.75" customHeight="1">
      <c r="A3" s="237">
        <v>42278</v>
      </c>
      <c r="B3" s="238">
        <v>45500.93</v>
      </c>
      <c r="C3" s="241">
        <v>2.0258786154541575E-2</v>
      </c>
      <c r="D3" s="233"/>
      <c r="E3" s="240">
        <v>1923.82</v>
      </c>
      <c r="F3" s="241">
        <v>5.2093946756537335E-3</v>
      </c>
      <c r="G3" s="248"/>
      <c r="H3" s="247">
        <f t="shared" ref="H3:H28" si="0">B3/$B$2-1</f>
        <v>2.0258786154541575E-2</v>
      </c>
      <c r="I3" s="247">
        <f t="shared" ref="I3:I28" si="1">E3/$E$2-1</f>
        <v>5.2093946756537335E-3</v>
      </c>
      <c r="J3" s="249">
        <f t="shared" ref="J3:J28" si="2">H3-I3</f>
        <v>1.5049391478887841E-2</v>
      </c>
      <c r="K3" s="249">
        <f>I3*(1-'Postions Clean'!$J$27)</f>
        <v>4.0008151109020675E-3</v>
      </c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</row>
    <row r="4" spans="1:26" ht="15.75" customHeight="1">
      <c r="A4" s="237">
        <v>42309</v>
      </c>
      <c r="B4" s="238">
        <v>49146.12</v>
      </c>
      <c r="C4" s="241">
        <v>8.0112428471242225E-2</v>
      </c>
      <c r="D4" s="233"/>
      <c r="E4" s="240">
        <v>2079.36</v>
      </c>
      <c r="F4" s="241">
        <v>8.0849559730120424E-2</v>
      </c>
      <c r="G4" s="248"/>
      <c r="H4" s="247">
        <f t="shared" si="0"/>
        <v>0.10199419518250386</v>
      </c>
      <c r="I4" s="247">
        <f t="shared" si="1"/>
        <v>8.6480131671761162E-2</v>
      </c>
      <c r="J4" s="249">
        <f t="shared" si="2"/>
        <v>1.5514063510742693E-2</v>
      </c>
      <c r="K4" s="249">
        <f>I4*(1-'Postions Clean'!$J$27)</f>
        <v>6.6416741123912576E-2</v>
      </c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</row>
    <row r="5" spans="1:26" ht="15.75" customHeight="1">
      <c r="A5" s="237">
        <v>42339</v>
      </c>
      <c r="B5" s="238">
        <v>49383.98</v>
      </c>
      <c r="C5" s="241">
        <v>4.8398530748714474E-3</v>
      </c>
      <c r="D5" s="233"/>
      <c r="E5" s="240">
        <v>2102.63</v>
      </c>
      <c r="F5" s="241">
        <v>1.1190943367189954E-2</v>
      </c>
      <c r="G5" s="248"/>
      <c r="H5" s="247">
        <f t="shared" si="0"/>
        <v>0.10732768517654834</v>
      </c>
      <c r="I5" s="247">
        <f t="shared" si="1"/>
        <v>9.8638869294876974E-2</v>
      </c>
      <c r="J5" s="249">
        <f t="shared" si="2"/>
        <v>8.6888158816713634E-3</v>
      </c>
      <c r="K5" s="249">
        <f>I5*(1-'Postions Clean'!$J$27)</f>
        <v>7.5754651618465521E-2</v>
      </c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</row>
    <row r="6" spans="1:26" ht="15.75" customHeight="1">
      <c r="A6" s="237">
        <v>42370</v>
      </c>
      <c r="B6" s="238">
        <v>47816.83</v>
      </c>
      <c r="C6" s="241">
        <v>-3.1733975268902981E-2</v>
      </c>
      <c r="D6" s="233"/>
      <c r="E6" s="240">
        <v>2043.94</v>
      </c>
      <c r="F6" s="241">
        <v>-2.7912661761698487E-2</v>
      </c>
      <c r="G6" s="248"/>
      <c r="H6" s="247">
        <f t="shared" si="0"/>
        <v>7.2187775800583998E-2</v>
      </c>
      <c r="I6" s="247">
        <f t="shared" si="1"/>
        <v>6.7972934137994212E-2</v>
      </c>
      <c r="J6" s="249">
        <f t="shared" si="2"/>
        <v>4.2148416625897855E-3</v>
      </c>
      <c r="K6" s="249">
        <f>I6*(1-'Postions Clean'!$J$27)</f>
        <v>5.2203213417979559E-2</v>
      </c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</row>
    <row r="7" spans="1:26" ht="15.75" customHeight="1">
      <c r="A7" s="237">
        <v>42401</v>
      </c>
      <c r="B7" s="238">
        <v>45825.16</v>
      </c>
      <c r="C7" s="241">
        <v>-4.1652071038586147E-2</v>
      </c>
      <c r="D7" s="233"/>
      <c r="E7" s="240">
        <v>1940.24</v>
      </c>
      <c r="F7" s="241">
        <v>-5.0735344481736222E-2</v>
      </c>
      <c r="G7" s="248"/>
      <c r="H7" s="247">
        <f t="shared" si="0"/>
        <v>2.7528934396234384E-2</v>
      </c>
      <c r="I7" s="247">
        <f t="shared" si="1"/>
        <v>1.3788959427332381E-2</v>
      </c>
      <c r="J7" s="249">
        <f t="shared" si="2"/>
        <v>1.3739974968902002E-2</v>
      </c>
      <c r="K7" s="249">
        <f>I7*(1-'Postions Clean'!$J$27)</f>
        <v>1.0589920840191268E-2</v>
      </c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</row>
    <row r="8" spans="1:26" ht="15.75" customHeight="1">
      <c r="A8" s="237">
        <v>42430</v>
      </c>
      <c r="B8" s="238">
        <v>45479.91</v>
      </c>
      <c r="C8" s="241">
        <v>-7.5340708030261494E-3</v>
      </c>
      <c r="D8" s="233"/>
      <c r="E8" s="240">
        <v>1932.23</v>
      </c>
      <c r="F8" s="241">
        <v>-4.1283552550199776E-3</v>
      </c>
      <c r="G8" s="248"/>
      <c r="H8" s="247">
        <f t="shared" si="0"/>
        <v>1.9787458652335221E-2</v>
      </c>
      <c r="I8" s="247">
        <f t="shared" si="1"/>
        <v>9.6036784491992933E-3</v>
      </c>
      <c r="J8" s="249">
        <f t="shared" si="2"/>
        <v>1.0183780203135928E-2</v>
      </c>
      <c r="K8" s="249">
        <f>I8*(1-'Postions Clean'!$J$27)</f>
        <v>7.3756250489850576E-3</v>
      </c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</row>
    <row r="9" spans="1:26" ht="15.75" customHeight="1">
      <c r="A9" s="237">
        <v>42461</v>
      </c>
      <c r="B9" s="238">
        <v>47637.74</v>
      </c>
      <c r="C9" s="241">
        <v>4.7445784303442817E-2</v>
      </c>
      <c r="D9" s="233"/>
      <c r="E9" s="240">
        <v>2059.7399999999998</v>
      </c>
      <c r="F9" s="241">
        <v>6.5991108718941094E-2</v>
      </c>
      <c r="G9" s="248"/>
      <c r="H9" s="247">
        <f t="shared" si="0"/>
        <v>6.8172074450910003E-2</v>
      </c>
      <c r="I9" s="247">
        <f t="shared" si="1"/>
        <v>7.6228544556783406E-2</v>
      </c>
      <c r="J9" s="249">
        <f t="shared" si="2"/>
        <v>-8.0564701058734034E-3</v>
      </c>
      <c r="K9" s="249">
        <f>I9*(1-'Postions Clean'!$J$27)</f>
        <v>5.8543522219609657E-2</v>
      </c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</row>
    <row r="10" spans="1:26" ht="15.75" customHeight="1">
      <c r="A10" s="237">
        <v>42491</v>
      </c>
      <c r="B10" s="238">
        <v>47482.04</v>
      </c>
      <c r="C10" s="241">
        <v>-3.2684170155846681E-3</v>
      </c>
      <c r="D10" s="233"/>
      <c r="E10" s="240">
        <v>2087.38</v>
      </c>
      <c r="F10" s="241">
        <v>1.3419169409731424E-2</v>
      </c>
      <c r="G10" s="248"/>
      <c r="H10" s="247">
        <f t="shared" si="0"/>
        <v>6.468084266720231E-2</v>
      </c>
      <c r="I10" s="247">
        <f t="shared" si="1"/>
        <v>9.0670637719779679E-2</v>
      </c>
      <c r="J10" s="249">
        <f t="shared" si="2"/>
        <v>-2.5989795052577369E-2</v>
      </c>
      <c r="K10" s="249">
        <f>I10*(1-'Postions Clean'!$J$27)</f>
        <v>6.9635049768790799E-2</v>
      </c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</row>
    <row r="11" spans="1:26" ht="15.75" customHeight="1">
      <c r="A11" s="237">
        <v>42522</v>
      </c>
      <c r="B11" s="238">
        <v>47133.56</v>
      </c>
      <c r="C11" s="241">
        <v>-7.3391960412821922E-3</v>
      </c>
      <c r="D11" s="233"/>
      <c r="E11" s="238">
        <v>2096.96</v>
      </c>
      <c r="F11" s="241">
        <v>4.58948538359083E-3</v>
      </c>
      <c r="G11" s="248"/>
      <c r="H11" s="247">
        <f t="shared" si="0"/>
        <v>5.6866941241470181E-2</v>
      </c>
      <c r="I11" s="247">
        <f t="shared" si="1"/>
        <v>9.5676254669906369E-2</v>
      </c>
      <c r="J11" s="249">
        <f t="shared" si="2"/>
        <v>-3.8809313428436187E-2</v>
      </c>
      <c r="K11" s="249">
        <f>I11*(1-'Postions Clean'!$J$27)</f>
        <v>7.3479363586488086E-2</v>
      </c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</row>
    <row r="12" spans="1:26" ht="15.75" customHeight="1">
      <c r="A12" s="237">
        <v>42552</v>
      </c>
      <c r="B12" s="238">
        <v>47523.66</v>
      </c>
      <c r="C12" s="241">
        <v>8.2764807071651347E-3</v>
      </c>
      <c r="D12" s="233"/>
      <c r="E12" s="238">
        <v>2098.86</v>
      </c>
      <c r="F12" s="241">
        <v>9.0607355409733081E-4</v>
      </c>
      <c r="G12" s="248"/>
      <c r="H12" s="247">
        <f t="shared" si="0"/>
        <v>6.5614080090695914E-2</v>
      </c>
      <c r="I12" s="247">
        <f t="shared" si="1"/>
        <v>9.666901794811511E-2</v>
      </c>
      <c r="J12" s="249">
        <f t="shared" si="2"/>
        <v>-3.1054937857419196E-2</v>
      </c>
      <c r="K12" s="249">
        <f>I12*(1-'Postions Clean'!$J$27)</f>
        <v>7.4241805784152404E-2</v>
      </c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</row>
    <row r="13" spans="1:26" ht="15.75" customHeight="1">
      <c r="A13" s="237">
        <v>42583</v>
      </c>
      <c r="B13" s="238">
        <v>48223.53</v>
      </c>
      <c r="C13" s="241">
        <v>1.4726769781620241E-2</v>
      </c>
      <c r="D13" s="233"/>
      <c r="E13" s="238">
        <v>2173.6</v>
      </c>
      <c r="F13" s="241">
        <v>3.5609807228685897E-2</v>
      </c>
      <c r="G13" s="248"/>
      <c r="H13" s="247">
        <f t="shared" si="0"/>
        <v>8.1307133324244552E-2</v>
      </c>
      <c r="I13" s="247">
        <f t="shared" si="1"/>
        <v>0.13572119027091989</v>
      </c>
      <c r="J13" s="249">
        <f t="shared" si="2"/>
        <v>-5.4414056946675338E-2</v>
      </c>
      <c r="K13" s="249">
        <f>I13*(1-'Postions Clean'!$J$27)</f>
        <v>0.10423387412806648</v>
      </c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</row>
    <row r="14" spans="1:26" ht="15.75" customHeight="1">
      <c r="A14" s="237">
        <v>42614</v>
      </c>
      <c r="B14" s="238">
        <v>48012.03</v>
      </c>
      <c r="C14" s="241">
        <v>-4.3858257576747661E-3</v>
      </c>
      <c r="D14" s="233"/>
      <c r="E14" s="238">
        <v>2170.9499999999998</v>
      </c>
      <c r="F14" s="241">
        <v>-1.2191755612808164E-3</v>
      </c>
      <c r="G14" s="248"/>
      <c r="H14" s="247">
        <f t="shared" si="0"/>
        <v>7.6564708646953639E-2</v>
      </c>
      <c r="I14" s="247">
        <f t="shared" si="1"/>
        <v>0.13433654675131268</v>
      </c>
      <c r="J14" s="249">
        <f t="shared" si="2"/>
        <v>-5.7771838104359041E-2</v>
      </c>
      <c r="K14" s="249">
        <f>I14*(1-'Postions Clean'!$J$27)</f>
        <v>0.10317046790500814</v>
      </c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</row>
    <row r="15" spans="1:26" ht="15.75" customHeight="1">
      <c r="A15" s="237">
        <v>42644</v>
      </c>
      <c r="B15" s="238">
        <v>47339.35</v>
      </c>
      <c r="C15" s="241">
        <v>-1.4010655246195602E-2</v>
      </c>
      <c r="D15" s="233"/>
      <c r="E15" s="238">
        <v>2168.27</v>
      </c>
      <c r="F15" s="241">
        <v>-1.2344825997834263E-3</v>
      </c>
      <c r="G15" s="248"/>
      <c r="H15" s="247">
        <f t="shared" si="0"/>
        <v>6.1481331663880256E-2</v>
      </c>
      <c r="I15" s="247">
        <f t="shared" si="1"/>
        <v>0.13293622802204985</v>
      </c>
      <c r="J15" s="249">
        <f t="shared" si="2"/>
        <v>-7.1454896358169595E-2</v>
      </c>
      <c r="K15" s="249">
        <f>I15*(1-'Postions Clean'!$J$27)</f>
        <v>0.10209502312093428</v>
      </c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</row>
    <row r="16" spans="1:26" ht="15.75" customHeight="1">
      <c r="A16" s="237">
        <v>42675</v>
      </c>
      <c r="B16" s="238">
        <v>46692.7</v>
      </c>
      <c r="C16" s="241">
        <v>-1.3659883373979609E-2</v>
      </c>
      <c r="D16" s="233"/>
      <c r="E16" s="238">
        <v>2126.15</v>
      </c>
      <c r="F16" s="241">
        <v>-1.9425625037472249E-2</v>
      </c>
      <c r="G16" s="248"/>
      <c r="H16" s="247">
        <f t="shared" si="0"/>
        <v>4.6981620469694896E-2</v>
      </c>
      <c r="I16" s="247">
        <f t="shared" si="1"/>
        <v>0.11092823366512539</v>
      </c>
      <c r="J16" s="249">
        <f t="shared" si="2"/>
        <v>-6.3946613195430491E-2</v>
      </c>
      <c r="K16" s="249">
        <f>I16*(1-'Postions Clean'!$J$27)</f>
        <v>8.5192883454816293E-2</v>
      </c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</row>
    <row r="17" spans="1:26" ht="15.75" customHeight="1">
      <c r="A17" s="237">
        <v>42705</v>
      </c>
      <c r="B17" s="242">
        <v>47263.65</v>
      </c>
      <c r="C17" s="241">
        <v>1.2227821479589007E-2</v>
      </c>
      <c r="D17" s="233"/>
      <c r="E17" s="238">
        <v>2200.17</v>
      </c>
      <c r="F17" s="241">
        <v>3.4814100604378728E-2</v>
      </c>
      <c r="G17" s="246">
        <f>B17/B5-1</f>
        <v>-4.2935583563738722E-2</v>
      </c>
      <c r="H17" s="247">
        <f t="shared" si="0"/>
        <v>5.9783924817209178E-2</v>
      </c>
      <c r="I17" s="247">
        <f t="shared" si="1"/>
        <v>0.14960420095618798</v>
      </c>
      <c r="J17" s="249">
        <f t="shared" si="2"/>
        <v>-8.9820276138978805E-2</v>
      </c>
      <c r="K17" s="249">
        <f>I17*(1-'Postions Clean'!$J$27)</f>
        <v>0.11489602633435238</v>
      </c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</row>
    <row r="18" spans="1:26" ht="15.75" customHeight="1">
      <c r="A18" s="237">
        <v>42736</v>
      </c>
      <c r="B18" s="238">
        <v>48034.95</v>
      </c>
      <c r="C18" s="241">
        <v>1.6319095118553006E-2</v>
      </c>
      <c r="D18" s="233"/>
      <c r="E18" s="238">
        <v>2238.83</v>
      </c>
      <c r="F18" s="241">
        <v>1.7571369485085198E-2</v>
      </c>
      <c r="G18" s="246">
        <f t="shared" ref="G18:G28" si="3">B18/B6-1</f>
        <v>4.5615738224384916E-3</v>
      </c>
      <c r="H18" s="247">
        <f t="shared" si="0"/>
        <v>7.7078639491414691E-2</v>
      </c>
      <c r="I18" s="247">
        <f t="shared" si="1"/>
        <v>0.16980432113279509</v>
      </c>
      <c r="J18" s="249">
        <f t="shared" si="2"/>
        <v>-9.2725681641380397E-2</v>
      </c>
      <c r="K18" s="249">
        <f>I18*(1-'Postions Clean'!$J$27)</f>
        <v>0.13040971862998663</v>
      </c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</row>
    <row r="19" spans="1:26" ht="15.75" customHeight="1">
      <c r="A19" s="243">
        <v>42767</v>
      </c>
      <c r="B19" s="244">
        <v>48528.62</v>
      </c>
      <c r="C19" s="241">
        <v>1.0277308501414284E-2</v>
      </c>
      <c r="D19" s="245"/>
      <c r="E19" s="238">
        <v>2278.87</v>
      </c>
      <c r="F19" s="241">
        <v>1.7884341374735824E-2</v>
      </c>
      <c r="G19" s="246">
        <f t="shared" si="3"/>
        <v>5.8995102253871057E-2</v>
      </c>
      <c r="H19" s="247">
        <f t="shared" si="0"/>
        <v>8.8148108949751336E-2</v>
      </c>
      <c r="I19" s="247">
        <f t="shared" si="1"/>
        <v>0.19072550095357532</v>
      </c>
      <c r="J19" s="249">
        <f t="shared" si="2"/>
        <v>-0.10257739200382399</v>
      </c>
      <c r="K19" s="249">
        <f>I19*(1-'Postions Clean'!$J$27)</f>
        <v>0.14647718473234586</v>
      </c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</row>
    <row r="20" spans="1:26" ht="15.75" customHeight="1">
      <c r="A20" s="243">
        <v>42795</v>
      </c>
      <c r="B20" s="244">
        <v>49700.54</v>
      </c>
      <c r="C20" s="241">
        <v>2.4149048540840434E-2</v>
      </c>
      <c r="D20" s="245"/>
      <c r="E20" s="238">
        <v>2363.64</v>
      </c>
      <c r="F20" s="241">
        <v>3.7198260541408734E-2</v>
      </c>
      <c r="G20" s="246">
        <f t="shared" si="3"/>
        <v>9.2802074586339156E-2</v>
      </c>
      <c r="H20" s="247">
        <f t="shared" si="0"/>
        <v>0.1144258504524025</v>
      </c>
      <c r="I20" s="247">
        <f t="shared" si="1"/>
        <v>0.23501841837134574</v>
      </c>
      <c r="J20" s="249">
        <f t="shared" si="2"/>
        <v>-0.12059256791894324</v>
      </c>
      <c r="K20" s="249">
        <f>I20*(1-'Postions Clean'!$J$27)</f>
        <v>0.18049414530919353</v>
      </c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</row>
    <row r="21" spans="1:26" ht="15.75" customHeight="1">
      <c r="A21" s="243">
        <v>42826</v>
      </c>
      <c r="B21" s="244">
        <v>49195.24</v>
      </c>
      <c r="C21" s="241">
        <v>-1.0166891546852463E-2</v>
      </c>
      <c r="D21" s="245"/>
      <c r="E21" s="238">
        <v>2362.7199999999998</v>
      </c>
      <c r="F21" s="241">
        <v>-3.8923017041514463E-4</v>
      </c>
      <c r="G21" s="246">
        <f t="shared" si="3"/>
        <v>3.2694666035794295E-2</v>
      </c>
      <c r="H21" s="247">
        <f t="shared" si="0"/>
        <v>0.10309560369384418</v>
      </c>
      <c r="I21" s="247">
        <f t="shared" si="1"/>
        <v>0.23453771194189721</v>
      </c>
      <c r="J21" s="249">
        <f t="shared" si="2"/>
        <v>-0.13144210824805302</v>
      </c>
      <c r="K21" s="249">
        <f>I21*(1-'Postions Clean'!$J$27)</f>
        <v>0.18012496277137707</v>
      </c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</row>
    <row r="22" spans="1:26" ht="15.75" customHeight="1">
      <c r="A22" s="243">
        <v>42856</v>
      </c>
      <c r="B22" s="244">
        <v>49422.82</v>
      </c>
      <c r="C22" s="241">
        <v>4.6260573177405728E-3</v>
      </c>
      <c r="D22" s="245"/>
      <c r="E22" s="238">
        <v>2384.1999999999998</v>
      </c>
      <c r="F22" s="241">
        <v>9.0912169025529899E-3</v>
      </c>
      <c r="G22" s="246">
        <f t="shared" si="3"/>
        <v>4.0873980983125335E-2</v>
      </c>
      <c r="H22" s="247">
        <f t="shared" si="0"/>
        <v>0.10819858718347963</v>
      </c>
      <c r="I22" s="247">
        <f t="shared" si="1"/>
        <v>0.24576116205554244</v>
      </c>
      <c r="J22" s="249">
        <f t="shared" si="2"/>
        <v>-0.1375625748720628</v>
      </c>
      <c r="K22" s="249">
        <f>I22*(1-'Postions Clean'!$J$27)</f>
        <v>0.18874457245865658</v>
      </c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</row>
    <row r="23" spans="1:26" ht="15.75" customHeight="1">
      <c r="A23" s="243">
        <v>42887</v>
      </c>
      <c r="B23" s="244">
        <v>49523.82</v>
      </c>
      <c r="C23" s="241">
        <v>2.0435903900262176E-3</v>
      </c>
      <c r="D23" s="245"/>
      <c r="E23" s="238">
        <v>2411.8000000000002</v>
      </c>
      <c r="F23" s="241">
        <v>1.1576210049492719E-2</v>
      </c>
      <c r="G23" s="246">
        <f t="shared" si="3"/>
        <v>5.0712485965414E-2</v>
      </c>
      <c r="H23" s="247">
        <f t="shared" si="0"/>
        <v>0.11046329116648845</v>
      </c>
      <c r="I23" s="247">
        <f t="shared" si="1"/>
        <v>0.26018235493899744</v>
      </c>
      <c r="J23" s="249">
        <f t="shared" si="2"/>
        <v>-0.14971906377250899</v>
      </c>
      <c r="K23" s="249">
        <f>I23*(1-'Postions Clean'!$J$27)</f>
        <v>0.19982004859315003</v>
      </c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</row>
    <row r="24" spans="1:26" ht="15.75" customHeight="1">
      <c r="A24" s="243">
        <v>42917</v>
      </c>
      <c r="B24" s="244">
        <v>49821</v>
      </c>
      <c r="C24" s="241">
        <v>6.0007487306108498E-3</v>
      </c>
      <c r="D24" s="245"/>
      <c r="E24" s="238">
        <v>2423.41</v>
      </c>
      <c r="F24" s="241">
        <v>4.8138319927024664E-3</v>
      </c>
      <c r="G24" s="246">
        <f t="shared" si="3"/>
        <v>4.834097373813373E-2</v>
      </c>
      <c r="H24" s="247">
        <f t="shared" si="0"/>
        <v>0.11712690235134571</v>
      </c>
      <c r="I24" s="247">
        <f t="shared" si="1"/>
        <v>0.26624866107584189</v>
      </c>
      <c r="J24" s="249">
        <f t="shared" si="2"/>
        <v>-0.14912175872449618</v>
      </c>
      <c r="K24" s="249">
        <f>I24*(1-'Postions Clean'!$J$27)</f>
        <v>0.20447897170624657</v>
      </c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</row>
    <row r="25" spans="1:26" ht="15.75" customHeight="1">
      <c r="A25" s="243">
        <v>42948</v>
      </c>
      <c r="B25" s="244">
        <v>50707.78</v>
      </c>
      <c r="C25" s="241">
        <v>1.779932157122488E-2</v>
      </c>
      <c r="D25" s="245"/>
      <c r="E25" s="238">
        <v>2470.3000000000002</v>
      </c>
      <c r="F25" s="241">
        <v>1.9348768883515444E-2</v>
      </c>
      <c r="G25" s="246">
        <f t="shared" si="3"/>
        <v>5.1515307983467817E-2</v>
      </c>
      <c r="H25" s="247">
        <f t="shared" si="0"/>
        <v>0.13701100332216365</v>
      </c>
      <c r="I25" s="247">
        <f t="shared" si="1"/>
        <v>0.29074901376805928</v>
      </c>
      <c r="J25" s="249">
        <f t="shared" si="2"/>
        <v>-0.15373801044589563</v>
      </c>
      <c r="K25" s="249">
        <f>I25*(1-'Postions Clean'!$J$27)</f>
        <v>0.22329524257386954</v>
      </c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</row>
    <row r="26" spans="1:26" ht="15.75" customHeight="1">
      <c r="A26" s="243">
        <v>42979</v>
      </c>
      <c r="B26" s="244">
        <v>50364.54</v>
      </c>
      <c r="C26" s="241">
        <v>-6.7689810123811034E-3</v>
      </c>
      <c r="D26" s="245"/>
      <c r="E26" s="238">
        <v>2471.65</v>
      </c>
      <c r="F26" s="241">
        <v>5.4649232886694321E-4</v>
      </c>
      <c r="G26" s="246">
        <f t="shared" si="3"/>
        <v>4.8998344789837001E-2</v>
      </c>
      <c r="H26" s="247">
        <f t="shared" si="0"/>
        <v>0.12931459742980755</v>
      </c>
      <c r="I26" s="247">
        <f t="shared" si="1"/>
        <v>0.29145439820257613</v>
      </c>
      <c r="J26" s="249">
        <f t="shared" si="2"/>
        <v>-0.16213980077276857</v>
      </c>
      <c r="K26" s="249">
        <f>I26*(1-'Postions Clean'!$J$27)</f>
        <v>0.22383697781957848</v>
      </c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</row>
    <row r="27" spans="1:26" ht="15.75" customHeight="1">
      <c r="A27" s="243">
        <v>43009</v>
      </c>
      <c r="B27" s="244">
        <v>50934.54</v>
      </c>
      <c r="C27" s="241">
        <f>B27/B25-1</f>
        <v>4.4718976062450011E-3</v>
      </c>
      <c r="D27" s="245"/>
      <c r="E27" s="238">
        <v>2519.36</v>
      </c>
      <c r="F27" s="241">
        <f>E27/E25-1</f>
        <v>1.9859936040157011E-2</v>
      </c>
      <c r="G27" s="246">
        <f t="shared" ref="G27" si="4">B27/B15-1</f>
        <v>7.5945064729448175E-2</v>
      </c>
      <c r="H27" s="247">
        <f t="shared" ref="H27" si="5">B27/$B$2-1</f>
        <v>0.14209560010619438</v>
      </c>
      <c r="I27" s="247">
        <f t="shared" si="1"/>
        <v>0.31638320662538866</v>
      </c>
      <c r="J27" s="249">
        <f t="shared" si="2"/>
        <v>-0.17428760651919428</v>
      </c>
      <c r="K27" s="249">
        <f>I27*(1-'Postions Clean'!$J$27)</f>
        <v>0.24298230268829848</v>
      </c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</row>
    <row r="28" spans="1:26" ht="15.75" customHeight="1">
      <c r="A28" s="243">
        <v>43032</v>
      </c>
      <c r="B28" s="244">
        <v>51468.91</v>
      </c>
      <c r="C28" s="241">
        <f>B28/B27-1</f>
        <v>1.0491309040977059E-2</v>
      </c>
      <c r="D28" s="245"/>
      <c r="E28" s="238">
        <v>2569.13</v>
      </c>
      <c r="F28" s="241">
        <f>E28/E26-1</f>
        <v>3.9439240992859004E-2</v>
      </c>
      <c r="G28" s="246">
        <f t="shared" si="3"/>
        <v>0.10229029377183174</v>
      </c>
      <c r="H28" s="247">
        <f t="shared" si="0"/>
        <v>0.1540776780012485</v>
      </c>
      <c r="I28" s="247">
        <f t="shared" si="1"/>
        <v>0.34238837944457523</v>
      </c>
      <c r="J28" s="249">
        <f t="shared" si="2"/>
        <v>-0.18831070144332673</v>
      </c>
      <c r="K28" s="249">
        <f>I28*(1-'Postions Clean'!$J$27)</f>
        <v>0.2629542754134338</v>
      </c>
      <c r="L28" s="249">
        <f>K28-K15</f>
        <v>0.16085925229249953</v>
      </c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</row>
    <row r="29" spans="1:26" ht="13.2">
      <c r="A29" s="243"/>
      <c r="B29" s="244"/>
      <c r="C29" s="241"/>
      <c r="D29" s="245"/>
      <c r="E29" s="238"/>
      <c r="F29" s="241"/>
      <c r="G29" s="235">
        <f>E28/E15-1</f>
        <v>0.18487549982243912</v>
      </c>
      <c r="H29" s="235"/>
      <c r="I29" s="235"/>
      <c r="J29" s="235"/>
      <c r="K29" s="235">
        <f>I28/I15-1</f>
        <v>1.5755836805282604</v>
      </c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</row>
    <row r="30" spans="1:26" ht="13.2">
      <c r="A30" s="243"/>
      <c r="B30" s="244"/>
      <c r="C30" s="241"/>
      <c r="D30" s="245"/>
      <c r="E30" s="238"/>
      <c r="F30" s="241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</row>
    <row r="31" spans="1:26" ht="13.2">
      <c r="A31" s="243"/>
      <c r="B31" s="244"/>
      <c r="C31" s="241"/>
      <c r="D31" s="245"/>
      <c r="E31" s="238" t="s">
        <v>158</v>
      </c>
      <c r="F31" s="250">
        <f>CORREL(E2:E28,B2:B28)</f>
        <v>0.90823653444688379</v>
      </c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</row>
    <row r="32" spans="1:26" ht="13.2">
      <c r="A32" s="243"/>
      <c r="B32" s="244"/>
      <c r="C32" s="241"/>
      <c r="D32" s="245"/>
      <c r="E32" s="238"/>
      <c r="F32" s="241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</row>
    <row r="33" spans="1:26" ht="13.2">
      <c r="A33" s="243"/>
      <c r="B33" s="244"/>
      <c r="C33" s="241"/>
      <c r="D33" s="245"/>
      <c r="E33" s="238"/>
      <c r="F33" s="241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</row>
    <row r="34" spans="1:26" ht="13.2">
      <c r="A34" s="243"/>
      <c r="B34" s="244"/>
      <c r="C34" s="241"/>
      <c r="D34" s="245"/>
      <c r="E34" s="238"/>
      <c r="F34" s="241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</row>
    <row r="35" spans="1:26" ht="13.2">
      <c r="A35" s="243"/>
      <c r="B35" s="244"/>
      <c r="C35" s="241"/>
      <c r="D35" s="245"/>
      <c r="E35" s="238"/>
      <c r="F35" s="241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</row>
    <row r="36" spans="1:26" ht="13.2">
      <c r="A36" s="243"/>
      <c r="B36" s="244"/>
      <c r="C36" s="241"/>
      <c r="D36" s="245"/>
      <c r="E36" s="238"/>
      <c r="F36" s="241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</row>
    <row r="37" spans="1:26" ht="13.2">
      <c r="A37" s="243"/>
      <c r="B37" s="244"/>
      <c r="C37" s="241"/>
      <c r="D37" s="245"/>
      <c r="E37" s="238"/>
      <c r="F37" s="241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</row>
    <row r="38" spans="1:26" ht="13.2">
      <c r="A38" s="243"/>
      <c r="B38" s="244"/>
      <c r="C38" s="241"/>
      <c r="D38" s="245"/>
      <c r="E38" s="238"/>
      <c r="F38" s="241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</row>
    <row r="39" spans="1:26" ht="13.2">
      <c r="A39" s="235"/>
      <c r="B39" s="235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</row>
    <row r="40" spans="1:26" ht="13.2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</row>
    <row r="41" spans="1:26" ht="13.2">
      <c r="A41" s="235"/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</row>
    <row r="42" spans="1:26" ht="13.2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</row>
    <row r="43" spans="1:26" ht="13.2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</row>
    <row r="44" spans="1:26" ht="13.2">
      <c r="A44" s="235"/>
      <c r="B44" s="235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</row>
    <row r="45" spans="1:26" ht="13.2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</row>
    <row r="46" spans="1:26" ht="13.2">
      <c r="A46" s="235"/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</row>
    <row r="47" spans="1:26" ht="13.2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</row>
    <row r="48" spans="1:26" ht="13.2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</row>
    <row r="49" spans="1:26" ht="13.2">
      <c r="A49" s="235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</row>
    <row r="50" spans="1:26" ht="13.2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</row>
    <row r="51" spans="1:26" ht="13.2">
      <c r="A51" s="235"/>
      <c r="B51" s="235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</row>
    <row r="52" spans="1:26" ht="13.2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</row>
    <row r="53" spans="1:26" ht="13.2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</row>
    <row r="54" spans="1:26" ht="13.2">
      <c r="A54" s="235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</row>
    <row r="55" spans="1:26" ht="13.2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11"/>
  <sheetViews>
    <sheetView topLeftCell="B11" workbookViewId="0">
      <selection activeCell="C18" sqref="C18"/>
    </sheetView>
  </sheetViews>
  <sheetFormatPr defaultColWidth="14.44140625" defaultRowHeight="15.75" customHeight="1"/>
  <cols>
    <col min="1" max="1" width="38.109375" customWidth="1"/>
    <col min="2" max="2" width="11.5546875" customWidth="1"/>
    <col min="5" max="5" width="11.6640625" customWidth="1"/>
    <col min="8" max="8" width="16.88671875" customWidth="1"/>
  </cols>
  <sheetData>
    <row r="1" spans="1:27" ht="15.75" customHeight="1">
      <c r="A1" s="251" t="s">
        <v>56</v>
      </c>
      <c r="B1" s="251" t="s">
        <v>57</v>
      </c>
      <c r="C1" s="251" t="s">
        <v>6</v>
      </c>
      <c r="D1" s="252" t="s">
        <v>8</v>
      </c>
      <c r="E1" s="253" t="s">
        <v>58</v>
      </c>
      <c r="F1" s="253" t="s">
        <v>61</v>
      </c>
      <c r="G1" s="253" t="s">
        <v>12</v>
      </c>
      <c r="H1" s="254" t="s">
        <v>62</v>
      </c>
      <c r="I1" s="254" t="s">
        <v>26</v>
      </c>
      <c r="J1" s="255" t="s">
        <v>27</v>
      </c>
      <c r="K1" s="251" t="s">
        <v>63</v>
      </c>
      <c r="L1" s="251" t="s">
        <v>64</v>
      </c>
      <c r="M1" s="251" t="s">
        <v>29</v>
      </c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</row>
    <row r="2" spans="1:27" ht="15.75" customHeight="1">
      <c r="A2" s="217" t="s">
        <v>65</v>
      </c>
      <c r="B2" s="217" t="s">
        <v>52</v>
      </c>
      <c r="C2" s="217" t="s">
        <v>66</v>
      </c>
      <c r="D2" s="256">
        <v>10</v>
      </c>
      <c r="E2" s="257">
        <v>119.18</v>
      </c>
      <c r="F2" s="257">
        <v>109.04</v>
      </c>
      <c r="G2" s="257">
        <v>121.21</v>
      </c>
      <c r="H2" s="258">
        <v>1191.8</v>
      </c>
      <c r="I2" s="285">
        <v>-101.43</v>
      </c>
      <c r="J2" s="286">
        <v>-8.5099999999999995E-2</v>
      </c>
      <c r="K2" s="259">
        <v>42041</v>
      </c>
      <c r="L2" s="259">
        <v>42128</v>
      </c>
      <c r="M2" s="260">
        <v>2</v>
      </c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</row>
    <row r="3" spans="1:27" ht="15.75" customHeight="1">
      <c r="A3" s="217" t="s">
        <v>72</v>
      </c>
      <c r="B3" s="217" t="s">
        <v>52</v>
      </c>
      <c r="C3" s="217" t="s">
        <v>73</v>
      </c>
      <c r="D3" s="256">
        <v>35</v>
      </c>
      <c r="E3" s="257">
        <v>45.51</v>
      </c>
      <c r="F3" s="257">
        <v>45.86</v>
      </c>
      <c r="G3" s="257">
        <v>40.479999999999997</v>
      </c>
      <c r="H3" s="258">
        <v>1592.9</v>
      </c>
      <c r="I3" s="285">
        <v>12.3</v>
      </c>
      <c r="J3" s="286">
        <v>7.7000000000000002E-3</v>
      </c>
      <c r="K3" s="259">
        <v>41940</v>
      </c>
      <c r="L3" s="259">
        <v>42128</v>
      </c>
      <c r="M3" s="260">
        <v>6</v>
      </c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</row>
    <row r="4" spans="1:27" ht="15.75" customHeight="1">
      <c r="A4" s="217" t="s">
        <v>74</v>
      </c>
      <c r="B4" s="217" t="s">
        <v>52</v>
      </c>
      <c r="C4" s="217" t="s">
        <v>75</v>
      </c>
      <c r="D4" s="256">
        <v>10</v>
      </c>
      <c r="E4" s="257">
        <v>94.67</v>
      </c>
      <c r="F4" s="257">
        <v>79.03</v>
      </c>
      <c r="G4" s="257">
        <v>76.010000000000005</v>
      </c>
      <c r="H4" s="258">
        <v>946.7</v>
      </c>
      <c r="I4" s="285">
        <v>-156.4</v>
      </c>
      <c r="J4" s="286">
        <v>-0.16520000000000001</v>
      </c>
      <c r="K4" s="259">
        <v>42338</v>
      </c>
      <c r="L4" s="259">
        <v>42727</v>
      </c>
      <c r="M4" s="260">
        <v>12</v>
      </c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</row>
    <row r="5" spans="1:27" ht="15.75" customHeight="1">
      <c r="A5" s="217" t="s">
        <v>77</v>
      </c>
      <c r="B5" s="217" t="s">
        <v>52</v>
      </c>
      <c r="C5" s="217" t="s">
        <v>78</v>
      </c>
      <c r="D5" s="256">
        <v>7</v>
      </c>
      <c r="E5" s="257">
        <v>67.63</v>
      </c>
      <c r="F5" s="257">
        <v>74.17</v>
      </c>
      <c r="G5" s="257">
        <v>79.569999999999993</v>
      </c>
      <c r="H5" s="258">
        <v>473.41</v>
      </c>
      <c r="I5" s="285">
        <v>45.78</v>
      </c>
      <c r="J5" s="286">
        <v>9.6699999999999994E-2</v>
      </c>
      <c r="K5" s="259">
        <v>42349</v>
      </c>
      <c r="L5" s="259">
        <v>42727</v>
      </c>
      <c r="M5" s="260">
        <v>12</v>
      </c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</row>
    <row r="6" spans="1:27" ht="15.75" customHeight="1">
      <c r="A6" s="217" t="s">
        <v>80</v>
      </c>
      <c r="B6" s="217" t="s">
        <v>44</v>
      </c>
      <c r="C6" s="217" t="s">
        <v>81</v>
      </c>
      <c r="D6" s="256">
        <v>25</v>
      </c>
      <c r="E6" s="257">
        <v>22.01</v>
      </c>
      <c r="F6" s="257">
        <v>23.72</v>
      </c>
      <c r="G6" s="257">
        <v>45.5</v>
      </c>
      <c r="H6" s="258">
        <v>550.25</v>
      </c>
      <c r="I6" s="285">
        <v>42.73</v>
      </c>
      <c r="J6" s="286">
        <v>7.7700000000000005E-2</v>
      </c>
      <c r="K6" s="259">
        <v>41981</v>
      </c>
      <c r="L6" s="259">
        <v>42128</v>
      </c>
      <c r="M6" s="260">
        <v>4</v>
      </c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</row>
    <row r="7" spans="1:27" ht="15.75" customHeight="1">
      <c r="A7" s="217" t="s">
        <v>47</v>
      </c>
      <c r="B7" s="217" t="s">
        <v>44</v>
      </c>
      <c r="C7" s="217" t="s">
        <v>48</v>
      </c>
      <c r="D7" s="256">
        <v>25</v>
      </c>
      <c r="E7" s="257">
        <v>79.34</v>
      </c>
      <c r="F7" s="257">
        <v>70.760000000000005</v>
      </c>
      <c r="G7" s="257">
        <v>108.41</v>
      </c>
      <c r="H7" s="258">
        <v>1983.5</v>
      </c>
      <c r="I7" s="285">
        <v>-214.5</v>
      </c>
      <c r="J7" s="286">
        <v>-0.1081</v>
      </c>
      <c r="K7" s="259">
        <v>42338</v>
      </c>
      <c r="L7" s="259">
        <v>42424</v>
      </c>
      <c r="M7" s="260">
        <v>2</v>
      </c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</row>
    <row r="8" spans="1:27" ht="15.75" customHeight="1">
      <c r="A8" s="217" t="s">
        <v>82</v>
      </c>
      <c r="B8" s="217" t="s">
        <v>44</v>
      </c>
      <c r="C8" s="217" t="s">
        <v>83</v>
      </c>
      <c r="D8" s="256">
        <v>25</v>
      </c>
      <c r="E8" s="257">
        <v>37.22</v>
      </c>
      <c r="F8" s="257">
        <v>43.25</v>
      </c>
      <c r="G8" s="257">
        <v>50.96</v>
      </c>
      <c r="H8" s="258">
        <v>930.5</v>
      </c>
      <c r="I8" s="285">
        <v>150.75</v>
      </c>
      <c r="J8" s="286">
        <v>0.16200000000000001</v>
      </c>
      <c r="K8" s="259">
        <v>42424</v>
      </c>
      <c r="L8" s="259">
        <v>42860</v>
      </c>
      <c r="M8" s="260">
        <v>14</v>
      </c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</row>
    <row r="9" spans="1:27" ht="15.75" customHeight="1">
      <c r="A9" s="217" t="s">
        <v>84</v>
      </c>
      <c r="B9" s="217" t="s">
        <v>52</v>
      </c>
      <c r="C9" s="217" t="s">
        <v>85</v>
      </c>
      <c r="D9" s="256">
        <v>28</v>
      </c>
      <c r="E9" s="257">
        <v>119.56</v>
      </c>
      <c r="F9" s="257">
        <v>111.01</v>
      </c>
      <c r="G9" s="257">
        <v>120.34</v>
      </c>
      <c r="H9" s="258">
        <v>3347.8</v>
      </c>
      <c r="I9" s="285">
        <v>-239.42</v>
      </c>
      <c r="J9" s="286">
        <v>-7.1499999999999994E-2</v>
      </c>
      <c r="K9" s="259">
        <v>41981</v>
      </c>
      <c r="L9" s="259">
        <v>42128</v>
      </c>
      <c r="M9" s="260">
        <v>4</v>
      </c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</row>
    <row r="10" spans="1:27" ht="15.75" customHeight="1">
      <c r="A10" s="217" t="s">
        <v>86</v>
      </c>
      <c r="B10" s="217" t="s">
        <v>44</v>
      </c>
      <c r="C10" s="217" t="s">
        <v>87</v>
      </c>
      <c r="D10" s="256">
        <v>16</v>
      </c>
      <c r="E10" s="257">
        <v>314.95</v>
      </c>
      <c r="F10" s="257">
        <v>368.66</v>
      </c>
      <c r="G10" s="257">
        <v>473.72</v>
      </c>
      <c r="H10" s="258">
        <v>5039.2</v>
      </c>
      <c r="I10" s="285">
        <v>859.41</v>
      </c>
      <c r="J10" s="286">
        <v>0.17050000000000001</v>
      </c>
      <c r="K10" s="259">
        <v>41729</v>
      </c>
      <c r="L10" s="259">
        <v>42128</v>
      </c>
      <c r="M10" s="260">
        <v>13</v>
      </c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</row>
    <row r="11" spans="1:27" ht="15.75" customHeight="1">
      <c r="A11" s="217" t="s">
        <v>76</v>
      </c>
      <c r="B11" s="217" t="s">
        <v>88</v>
      </c>
      <c r="C11" s="217" t="s">
        <v>79</v>
      </c>
      <c r="D11" s="256">
        <v>48</v>
      </c>
      <c r="E11" s="257">
        <v>42.54</v>
      </c>
      <c r="F11" s="257">
        <v>40.54</v>
      </c>
      <c r="G11" s="257">
        <v>58.96</v>
      </c>
      <c r="H11" s="258">
        <v>2041.92</v>
      </c>
      <c r="I11" s="285">
        <v>-96</v>
      </c>
      <c r="J11" s="286">
        <v>-4.7E-2</v>
      </c>
      <c r="K11" s="259">
        <v>42373</v>
      </c>
      <c r="L11" s="259">
        <v>42424</v>
      </c>
      <c r="M11" s="260">
        <v>1</v>
      </c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</row>
    <row r="12" spans="1:27" ht="15.75" customHeight="1">
      <c r="A12" s="217" t="s">
        <v>69</v>
      </c>
      <c r="B12" s="217" t="s">
        <v>88</v>
      </c>
      <c r="C12" s="217" t="s">
        <v>71</v>
      </c>
      <c r="D12" s="256">
        <v>21</v>
      </c>
      <c r="E12" s="257">
        <v>98.67</v>
      </c>
      <c r="F12" s="257">
        <v>96.19</v>
      </c>
      <c r="G12" s="257">
        <v>137.4</v>
      </c>
      <c r="H12" s="258">
        <v>2072.0700000000002</v>
      </c>
      <c r="I12" s="285">
        <v>-52.08</v>
      </c>
      <c r="J12" s="286">
        <v>-2.5100000000000001E-2</v>
      </c>
      <c r="K12" s="259">
        <v>42373</v>
      </c>
      <c r="L12" s="259">
        <v>42424</v>
      </c>
      <c r="M12" s="260">
        <v>1</v>
      </c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</row>
    <row r="13" spans="1:27" ht="15.75" customHeight="1">
      <c r="A13" s="217" t="s">
        <v>89</v>
      </c>
      <c r="B13" s="217" t="s">
        <v>88</v>
      </c>
      <c r="C13" s="217" t="s">
        <v>90</v>
      </c>
      <c r="D13" s="256">
        <v>100</v>
      </c>
      <c r="E13" s="257">
        <v>39.03</v>
      </c>
      <c r="F13" s="257">
        <v>42.81</v>
      </c>
      <c r="G13" s="257">
        <v>41.37</v>
      </c>
      <c r="H13" s="258">
        <v>3903</v>
      </c>
      <c r="I13" s="285">
        <v>378</v>
      </c>
      <c r="J13" s="286">
        <v>9.6799999999999997E-2</v>
      </c>
      <c r="K13" s="259">
        <v>41984</v>
      </c>
      <c r="L13" s="259">
        <v>42181</v>
      </c>
      <c r="M13" s="260">
        <v>6</v>
      </c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</row>
    <row r="14" spans="1:27" ht="15.75" customHeight="1">
      <c r="A14" s="217" t="s">
        <v>92</v>
      </c>
      <c r="B14" s="217" t="s">
        <v>88</v>
      </c>
      <c r="C14" s="217" t="s">
        <v>93</v>
      </c>
      <c r="D14" s="256">
        <v>47</v>
      </c>
      <c r="E14" s="257">
        <v>53.23</v>
      </c>
      <c r="F14" s="257">
        <v>34.19</v>
      </c>
      <c r="G14" s="257">
        <v>56.99</v>
      </c>
      <c r="H14" s="258">
        <v>2501.81</v>
      </c>
      <c r="I14" s="285">
        <v>-894.88</v>
      </c>
      <c r="J14" s="286">
        <v>-0.35770000000000002</v>
      </c>
      <c r="K14" s="259">
        <v>42324</v>
      </c>
      <c r="L14" s="259">
        <v>42499</v>
      </c>
      <c r="M14" s="260">
        <v>5</v>
      </c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</row>
    <row r="15" spans="1:27" ht="15.75" customHeight="1">
      <c r="A15" s="217" t="s">
        <v>91</v>
      </c>
      <c r="B15" s="217" t="s">
        <v>88</v>
      </c>
      <c r="C15" s="217" t="s">
        <v>94</v>
      </c>
      <c r="D15" s="256">
        <v>13</v>
      </c>
      <c r="E15" s="257">
        <v>89.86</v>
      </c>
      <c r="F15" s="257">
        <v>77.41</v>
      </c>
      <c r="G15" s="257">
        <v>91.83</v>
      </c>
      <c r="H15" s="258">
        <v>1168.18</v>
      </c>
      <c r="I15" s="285">
        <v>-161.85</v>
      </c>
      <c r="J15" s="286">
        <v>-0.13850000000000001</v>
      </c>
      <c r="K15" s="259">
        <v>42324</v>
      </c>
      <c r="L15" s="259">
        <v>42499</v>
      </c>
      <c r="M15" s="260">
        <v>5</v>
      </c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</row>
    <row r="16" spans="1:27" ht="15.75" customHeight="1">
      <c r="A16" s="261" t="s">
        <v>95</v>
      </c>
      <c r="B16" s="217" t="s">
        <v>88</v>
      </c>
      <c r="C16" s="217" t="s">
        <v>96</v>
      </c>
      <c r="D16" s="256">
        <v>10</v>
      </c>
      <c r="E16" s="257">
        <v>60.22</v>
      </c>
      <c r="F16" s="257">
        <v>63.93</v>
      </c>
      <c r="G16" s="257">
        <v>67.55</v>
      </c>
      <c r="H16" s="258">
        <v>602.20000000000005</v>
      </c>
      <c r="I16" s="285">
        <v>37.1</v>
      </c>
      <c r="J16" s="286">
        <v>6.1600000000000002E-2</v>
      </c>
      <c r="K16" s="259">
        <v>42373</v>
      </c>
      <c r="L16" s="259">
        <v>42499</v>
      </c>
      <c r="M16" s="260">
        <v>4</v>
      </c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</row>
    <row r="17" spans="1:27" ht="15.75" customHeight="1">
      <c r="A17" s="261" t="s">
        <v>98</v>
      </c>
      <c r="B17" s="262" t="s">
        <v>88</v>
      </c>
      <c r="C17" s="217" t="s">
        <v>99</v>
      </c>
      <c r="D17" s="256">
        <v>10</v>
      </c>
      <c r="E17" s="257">
        <v>42.75</v>
      </c>
      <c r="F17" s="257">
        <v>51.53</v>
      </c>
      <c r="G17" s="257">
        <v>54.94</v>
      </c>
      <c r="H17" s="258">
        <v>427.5</v>
      </c>
      <c r="I17" s="285">
        <v>87.8</v>
      </c>
      <c r="J17" s="286">
        <v>0.2054</v>
      </c>
      <c r="K17" s="259">
        <v>42373</v>
      </c>
      <c r="L17" s="259">
        <v>42825</v>
      </c>
      <c r="M17" s="260">
        <v>14</v>
      </c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</row>
    <row r="18" spans="1:27" ht="15.75" customHeight="1">
      <c r="A18" s="263" t="s">
        <v>100</v>
      </c>
      <c r="B18" s="264" t="s">
        <v>88</v>
      </c>
      <c r="C18" s="265" t="s">
        <v>103</v>
      </c>
      <c r="D18" s="256">
        <v>19</v>
      </c>
      <c r="E18" s="257">
        <v>51.42</v>
      </c>
      <c r="F18" s="257">
        <v>55.44</v>
      </c>
      <c r="G18" s="257">
        <v>53.19</v>
      </c>
      <c r="H18" s="258">
        <v>976.98</v>
      </c>
      <c r="I18" s="285">
        <v>76.38</v>
      </c>
      <c r="J18" s="286">
        <v>7.8200000000000006E-2</v>
      </c>
      <c r="K18" s="259">
        <v>42499</v>
      </c>
      <c r="L18" s="259">
        <v>42860</v>
      </c>
      <c r="M18" s="260">
        <v>11</v>
      </c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 spans="1:27" ht="15.75" customHeight="1">
      <c r="A19" s="266" t="s">
        <v>104</v>
      </c>
      <c r="B19" s="266" t="s">
        <v>105</v>
      </c>
      <c r="C19" s="217" t="s">
        <v>107</v>
      </c>
      <c r="D19" s="256">
        <v>25</v>
      </c>
      <c r="E19" s="257">
        <v>78.41</v>
      </c>
      <c r="F19" s="257">
        <v>81.98</v>
      </c>
      <c r="G19" s="257">
        <v>117.27</v>
      </c>
      <c r="H19" s="258">
        <v>1960.25</v>
      </c>
      <c r="I19" s="285">
        <v>89.25</v>
      </c>
      <c r="J19" s="286">
        <v>4.5499999999999999E-2</v>
      </c>
      <c r="K19" s="259">
        <v>41984</v>
      </c>
      <c r="L19" s="259">
        <v>42282</v>
      </c>
      <c r="M19" s="260">
        <v>9</v>
      </c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</row>
    <row r="20" spans="1:27" ht="15.75" customHeight="1">
      <c r="A20" s="267" t="s">
        <v>109</v>
      </c>
      <c r="B20" s="266" t="s">
        <v>105</v>
      </c>
      <c r="C20" s="217" t="s">
        <v>111</v>
      </c>
      <c r="D20" s="256">
        <v>20</v>
      </c>
      <c r="E20" s="257">
        <v>84.67</v>
      </c>
      <c r="F20" s="257">
        <v>93.41</v>
      </c>
      <c r="G20" s="257">
        <v>90.56</v>
      </c>
      <c r="H20" s="258">
        <v>1693.4</v>
      </c>
      <c r="I20" s="285">
        <v>174.8</v>
      </c>
      <c r="J20" s="286">
        <v>0.1032</v>
      </c>
      <c r="K20" s="259">
        <v>42361</v>
      </c>
      <c r="L20" s="259">
        <v>42860</v>
      </c>
      <c r="M20" s="260">
        <v>16</v>
      </c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</row>
    <row r="21" spans="1:27" ht="15.75" customHeight="1">
      <c r="A21" s="217" t="s">
        <v>113</v>
      </c>
      <c r="B21" s="217" t="s">
        <v>52</v>
      </c>
      <c r="C21" s="217" t="s">
        <v>114</v>
      </c>
      <c r="D21" s="256">
        <v>20</v>
      </c>
      <c r="E21" s="257">
        <v>89.39</v>
      </c>
      <c r="F21" s="257">
        <v>93.74</v>
      </c>
      <c r="G21" s="257">
        <v>149.69</v>
      </c>
      <c r="H21" s="258">
        <v>1787.8</v>
      </c>
      <c r="I21" s="285">
        <v>87</v>
      </c>
      <c r="J21" s="286">
        <v>4.87E-2</v>
      </c>
      <c r="K21" s="259">
        <v>41960</v>
      </c>
      <c r="L21" s="259">
        <v>42305</v>
      </c>
      <c r="M21" s="260">
        <v>11</v>
      </c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</row>
    <row r="22" spans="1:27" ht="15.75" customHeight="1">
      <c r="A22" s="217" t="s">
        <v>51</v>
      </c>
      <c r="B22" s="217" t="s">
        <v>52</v>
      </c>
      <c r="C22" s="217" t="s">
        <v>53</v>
      </c>
      <c r="D22" s="256">
        <v>7</v>
      </c>
      <c r="E22" s="257">
        <v>70.05</v>
      </c>
      <c r="F22" s="257">
        <v>69.430000000000007</v>
      </c>
      <c r="G22" s="257">
        <v>83.11</v>
      </c>
      <c r="H22" s="258">
        <v>490.35</v>
      </c>
      <c r="I22" s="285">
        <v>-4.34</v>
      </c>
      <c r="J22" s="286">
        <v>-8.8999999999999999E-3</v>
      </c>
      <c r="K22" s="259">
        <v>42349</v>
      </c>
      <c r="L22" s="259">
        <v>42468</v>
      </c>
      <c r="M22" s="260">
        <v>3</v>
      </c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</row>
    <row r="23" spans="1:27" ht="15.75" customHeight="1">
      <c r="A23" s="217" t="s">
        <v>116</v>
      </c>
      <c r="B23" s="217" t="s">
        <v>117</v>
      </c>
      <c r="C23" s="217" t="s">
        <v>118</v>
      </c>
      <c r="D23" s="256">
        <v>24</v>
      </c>
      <c r="E23" s="257">
        <v>213.14</v>
      </c>
      <c r="F23" s="257">
        <v>210.22</v>
      </c>
      <c r="G23" s="257">
        <v>258.25</v>
      </c>
      <c r="H23" s="258">
        <v>5115.3599999999997</v>
      </c>
      <c r="I23" s="285">
        <v>-70.08</v>
      </c>
      <c r="J23" s="286">
        <v>-1.37E-2</v>
      </c>
      <c r="K23" s="259">
        <v>42128</v>
      </c>
      <c r="L23" s="259">
        <v>42307</v>
      </c>
      <c r="M23" s="260">
        <v>5</v>
      </c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</row>
    <row r="24" spans="1:27" ht="15.75" customHeight="1">
      <c r="A24" s="217" t="s">
        <v>120</v>
      </c>
      <c r="B24" s="217" t="s">
        <v>105</v>
      </c>
      <c r="C24" s="217" t="s">
        <v>121</v>
      </c>
      <c r="D24" s="256">
        <v>27</v>
      </c>
      <c r="E24" s="257">
        <v>111.22</v>
      </c>
      <c r="F24" s="257">
        <v>114</v>
      </c>
      <c r="G24" s="257">
        <v>157.1</v>
      </c>
      <c r="H24" s="258">
        <v>3002.94</v>
      </c>
      <c r="I24" s="285">
        <v>75.06</v>
      </c>
      <c r="J24" s="286">
        <v>2.5000000000000001E-2</v>
      </c>
      <c r="K24" s="259">
        <v>41960</v>
      </c>
      <c r="L24" s="259">
        <v>42321</v>
      </c>
      <c r="M24" s="260">
        <v>11</v>
      </c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</row>
    <row r="25" spans="1:27" ht="15.75" customHeight="1">
      <c r="A25" s="217" t="s">
        <v>123</v>
      </c>
      <c r="B25" s="217" t="s">
        <v>105</v>
      </c>
      <c r="C25" s="217" t="s">
        <v>124</v>
      </c>
      <c r="D25" s="256">
        <v>17</v>
      </c>
      <c r="E25" s="257">
        <v>40.450000000000003</v>
      </c>
      <c r="F25" s="257">
        <v>38.69</v>
      </c>
      <c r="G25" s="257">
        <v>49.98</v>
      </c>
      <c r="H25" s="258">
        <v>687.65</v>
      </c>
      <c r="I25" s="285">
        <v>-29.92</v>
      </c>
      <c r="J25" s="286">
        <v>-4.3499999999999997E-2</v>
      </c>
      <c r="K25" s="259">
        <v>42468</v>
      </c>
      <c r="L25" s="259">
        <v>42727</v>
      </c>
      <c r="M25" s="260">
        <v>8</v>
      </c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</row>
    <row r="26" spans="1:27" ht="15.75" customHeight="1">
      <c r="A26" s="217" t="s">
        <v>116</v>
      </c>
      <c r="B26" s="217" t="s">
        <v>117</v>
      </c>
      <c r="C26" s="217" t="s">
        <v>118</v>
      </c>
      <c r="D26" s="256">
        <v>24</v>
      </c>
      <c r="E26" s="257">
        <v>213.14</v>
      </c>
      <c r="F26" s="257">
        <v>205.88</v>
      </c>
      <c r="G26" s="257">
        <v>258.25</v>
      </c>
      <c r="H26" s="258">
        <v>5115.3599999999997</v>
      </c>
      <c r="I26" s="285">
        <v>-174.24</v>
      </c>
      <c r="J26" s="286">
        <v>-3.4099999999999998E-2</v>
      </c>
      <c r="K26" s="259">
        <v>42128</v>
      </c>
      <c r="L26" s="259">
        <v>42324</v>
      </c>
      <c r="M26" s="260">
        <v>6</v>
      </c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</row>
    <row r="27" spans="1:27" ht="15.75" customHeight="1">
      <c r="A27" s="217" t="s">
        <v>116</v>
      </c>
      <c r="B27" s="217" t="s">
        <v>117</v>
      </c>
      <c r="C27" s="217" t="s">
        <v>118</v>
      </c>
      <c r="D27" s="256">
        <v>20</v>
      </c>
      <c r="E27" s="257">
        <v>213.14</v>
      </c>
      <c r="F27" s="257">
        <v>211.01</v>
      </c>
      <c r="G27" s="257">
        <v>258.25</v>
      </c>
      <c r="H27" s="258">
        <v>4262.8</v>
      </c>
      <c r="I27" s="285">
        <v>-42.6</v>
      </c>
      <c r="J27" s="286">
        <v>-0.01</v>
      </c>
      <c r="K27" s="259">
        <v>42128</v>
      </c>
      <c r="L27" s="259">
        <v>42338</v>
      </c>
      <c r="M27" s="260">
        <v>6</v>
      </c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</row>
    <row r="28" spans="1:27" ht="15.75" customHeight="1">
      <c r="A28" s="217" t="s">
        <v>116</v>
      </c>
      <c r="B28" s="217" t="s">
        <v>117</v>
      </c>
      <c r="C28" s="217" t="s">
        <v>118</v>
      </c>
      <c r="D28" s="256">
        <v>108</v>
      </c>
      <c r="E28" s="257">
        <v>213.14</v>
      </c>
      <c r="F28" s="257">
        <v>207.69</v>
      </c>
      <c r="G28" s="257">
        <v>258.25</v>
      </c>
      <c r="H28" s="258">
        <v>23019.119999999999</v>
      </c>
      <c r="I28" s="285">
        <v>-588.6</v>
      </c>
      <c r="J28" s="286">
        <v>-2.5600000000000001E-2</v>
      </c>
      <c r="K28" s="259">
        <v>42128</v>
      </c>
      <c r="L28" s="259">
        <v>42346</v>
      </c>
      <c r="M28" s="260">
        <v>7</v>
      </c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</row>
    <row r="29" spans="1:27" ht="13.2">
      <c r="A29" s="217" t="s">
        <v>125</v>
      </c>
      <c r="B29" s="217" t="s">
        <v>105</v>
      </c>
      <c r="C29" s="217" t="s">
        <v>126</v>
      </c>
      <c r="D29" s="256">
        <v>97</v>
      </c>
      <c r="E29" s="257">
        <v>18.89</v>
      </c>
      <c r="F29" s="257">
        <v>18.39</v>
      </c>
      <c r="G29" s="257">
        <v>31.94</v>
      </c>
      <c r="H29" s="258">
        <v>1832.33</v>
      </c>
      <c r="I29" s="285">
        <v>-48.5</v>
      </c>
      <c r="J29" s="286">
        <v>-2.6499999999999999E-2</v>
      </c>
      <c r="K29" s="259">
        <v>42338</v>
      </c>
      <c r="L29" s="259">
        <v>42361</v>
      </c>
      <c r="M29" s="260">
        <v>0</v>
      </c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</row>
    <row r="30" spans="1:27" ht="13.2">
      <c r="A30" s="217" t="s">
        <v>127</v>
      </c>
      <c r="B30" s="217" t="s">
        <v>105</v>
      </c>
      <c r="C30" s="217" t="s">
        <v>128</v>
      </c>
      <c r="D30" s="256">
        <v>18</v>
      </c>
      <c r="E30" s="257">
        <v>25.6</v>
      </c>
      <c r="F30" s="257">
        <v>25.55</v>
      </c>
      <c r="G30" s="257">
        <v>52.81</v>
      </c>
      <c r="H30" s="258">
        <v>460.8</v>
      </c>
      <c r="I30" s="285">
        <v>-0.9</v>
      </c>
      <c r="J30" s="286">
        <v>-2E-3</v>
      </c>
      <c r="K30" s="259">
        <v>42361</v>
      </c>
      <c r="L30" s="259">
        <v>42468</v>
      </c>
      <c r="M30" s="260">
        <v>3</v>
      </c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</row>
    <row r="31" spans="1:27" ht="13.2">
      <c r="A31" s="217" t="s">
        <v>125</v>
      </c>
      <c r="B31" s="217" t="s">
        <v>105</v>
      </c>
      <c r="C31" s="217" t="s">
        <v>126</v>
      </c>
      <c r="D31" s="256">
        <v>53</v>
      </c>
      <c r="E31" s="257">
        <v>18.89</v>
      </c>
      <c r="F31" s="257">
        <v>18.420000000000002</v>
      </c>
      <c r="G31" s="257">
        <v>31.94</v>
      </c>
      <c r="H31" s="258">
        <v>1001.17</v>
      </c>
      <c r="I31" s="285">
        <v>-24.91</v>
      </c>
      <c r="J31" s="286">
        <v>-2.4899999999999999E-2</v>
      </c>
      <c r="K31" s="259">
        <v>42338</v>
      </c>
      <c r="L31" s="259">
        <v>42499</v>
      </c>
      <c r="M31" s="260">
        <v>5</v>
      </c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</row>
    <row r="32" spans="1:27" ht="13.2">
      <c r="A32" s="217" t="s">
        <v>119</v>
      </c>
      <c r="B32" s="217" t="s">
        <v>105</v>
      </c>
      <c r="C32" s="217" t="s">
        <v>122</v>
      </c>
      <c r="D32" s="256">
        <v>7</v>
      </c>
      <c r="E32" s="257">
        <v>112.88</v>
      </c>
      <c r="F32" s="257">
        <v>135.49</v>
      </c>
      <c r="G32" s="257">
        <v>155.71</v>
      </c>
      <c r="H32" s="258">
        <v>790.16</v>
      </c>
      <c r="I32" s="285">
        <v>158.27000000000001</v>
      </c>
      <c r="J32" s="286">
        <v>0.20030000000000001</v>
      </c>
      <c r="K32" s="259">
        <v>42361</v>
      </c>
      <c r="L32" s="259">
        <v>42825</v>
      </c>
      <c r="M32" s="260">
        <v>15</v>
      </c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</row>
    <row r="33" spans="1:27" ht="13.2">
      <c r="A33" s="217" t="s">
        <v>36</v>
      </c>
      <c r="B33" s="217" t="s">
        <v>129</v>
      </c>
      <c r="C33" s="217" t="s">
        <v>37</v>
      </c>
      <c r="D33" s="256">
        <v>34</v>
      </c>
      <c r="E33" s="257">
        <v>63.26</v>
      </c>
      <c r="F33" s="257">
        <v>58.98</v>
      </c>
      <c r="G33" s="257">
        <v>53.42</v>
      </c>
      <c r="H33" s="258">
        <v>2150.84</v>
      </c>
      <c r="I33" s="285">
        <v>-145.52000000000001</v>
      </c>
      <c r="J33" s="286">
        <v>-6.7699999999999996E-2</v>
      </c>
      <c r="K33" s="259">
        <v>42290</v>
      </c>
      <c r="L33" s="259">
        <v>42499</v>
      </c>
      <c r="M33" s="260">
        <v>6</v>
      </c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</row>
    <row r="34" spans="1:27" ht="13.2">
      <c r="A34" s="217" t="s">
        <v>36</v>
      </c>
      <c r="B34" s="217" t="s">
        <v>129</v>
      </c>
      <c r="C34" s="217" t="s">
        <v>37</v>
      </c>
      <c r="D34" s="256">
        <v>23</v>
      </c>
      <c r="E34" s="257">
        <v>63.26</v>
      </c>
      <c r="F34" s="257">
        <v>51.87</v>
      </c>
      <c r="G34" s="257">
        <v>53.42</v>
      </c>
      <c r="H34" s="258">
        <v>1454.98</v>
      </c>
      <c r="I34" s="285">
        <v>-261.92</v>
      </c>
      <c r="J34" s="286">
        <v>-0.18</v>
      </c>
      <c r="K34" s="259">
        <v>42290</v>
      </c>
      <c r="L34" s="259">
        <v>42727</v>
      </c>
      <c r="M34" s="260">
        <v>14</v>
      </c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</row>
    <row r="35" spans="1:27" ht="13.2">
      <c r="A35" s="261" t="s">
        <v>20</v>
      </c>
      <c r="B35" s="261" t="s">
        <v>129</v>
      </c>
      <c r="C35" s="261" t="s">
        <v>31</v>
      </c>
      <c r="D35" s="268">
        <v>34</v>
      </c>
      <c r="E35" s="269">
        <v>127.18</v>
      </c>
      <c r="F35" s="269">
        <v>136.83000000000001</v>
      </c>
      <c r="G35" s="269">
        <v>137.87</v>
      </c>
      <c r="H35" s="270">
        <v>4324.12</v>
      </c>
      <c r="I35" s="287">
        <v>328.1</v>
      </c>
      <c r="J35" s="288">
        <v>7.5899999999999995E-2</v>
      </c>
      <c r="K35" s="271">
        <v>42349</v>
      </c>
      <c r="L35" s="271">
        <v>42499</v>
      </c>
      <c r="M35" s="272">
        <v>4</v>
      </c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</row>
    <row r="36" spans="1:27" ht="13.2">
      <c r="A36" s="217" t="s">
        <v>20</v>
      </c>
      <c r="B36" s="217" t="s">
        <v>129</v>
      </c>
      <c r="C36" s="217" t="s">
        <v>31</v>
      </c>
      <c r="D36" s="256">
        <v>8</v>
      </c>
      <c r="E36" s="257">
        <v>127.18</v>
      </c>
      <c r="F36" s="257">
        <v>142.72999999999999</v>
      </c>
      <c r="G36" s="257">
        <v>137.87</v>
      </c>
      <c r="H36" s="258">
        <v>1017.44</v>
      </c>
      <c r="I36" s="285">
        <v>124.4</v>
      </c>
      <c r="J36" s="286">
        <v>0.12230000000000001</v>
      </c>
      <c r="K36" s="259">
        <v>42349</v>
      </c>
      <c r="L36" s="259">
        <v>42817</v>
      </c>
      <c r="M36" s="260">
        <v>15</v>
      </c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</row>
    <row r="37" spans="1:27" ht="13.2">
      <c r="A37" s="217" t="s">
        <v>138</v>
      </c>
      <c r="B37" s="217" t="s">
        <v>52</v>
      </c>
      <c r="C37" s="217" t="s">
        <v>139</v>
      </c>
      <c r="D37" s="256">
        <v>18</v>
      </c>
      <c r="E37" s="257">
        <v>56.22</v>
      </c>
      <c r="F37" s="257">
        <v>33.65</v>
      </c>
      <c r="G37" s="257">
        <v>14.28</v>
      </c>
      <c r="H37" s="258">
        <v>1011.96</v>
      </c>
      <c r="I37" s="285">
        <v>-406.26</v>
      </c>
      <c r="J37" s="286">
        <v>-0.40150000000000002</v>
      </c>
      <c r="K37" s="259">
        <v>42468</v>
      </c>
      <c r="L37" s="259">
        <v>42817</v>
      </c>
      <c r="M37" s="260">
        <v>11</v>
      </c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</row>
    <row r="38" spans="1:27" ht="13.2">
      <c r="A38" s="209"/>
      <c r="B38" s="209"/>
      <c r="C38" s="209"/>
      <c r="D38" s="273"/>
      <c r="E38" s="273"/>
      <c r="F38" s="273"/>
      <c r="G38" s="273"/>
      <c r="H38" s="274"/>
      <c r="I38" s="274"/>
      <c r="J38" s="275"/>
      <c r="K38" s="209"/>
      <c r="L38" s="209"/>
      <c r="M38" s="209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</row>
    <row r="39" spans="1:27" ht="13.8" customHeight="1">
      <c r="A39" s="209"/>
      <c r="B39" s="209"/>
      <c r="C39" s="209"/>
      <c r="D39" s="276" t="s">
        <v>140</v>
      </c>
      <c r="E39" s="277"/>
      <c r="F39" s="278"/>
      <c r="G39" s="279"/>
      <c r="H39" s="280"/>
      <c r="I39" s="258">
        <v>-987.22</v>
      </c>
      <c r="J39" s="275"/>
      <c r="K39" s="209"/>
      <c r="L39" s="209"/>
      <c r="M39" s="209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</row>
    <row r="40" spans="1:27" ht="13.2">
      <c r="A40" s="209"/>
      <c r="B40" s="209"/>
      <c r="C40" s="209"/>
      <c r="D40" s="281"/>
      <c r="E40" s="282"/>
      <c r="F40" s="283" t="s">
        <v>141</v>
      </c>
      <c r="G40" s="283"/>
      <c r="H40" s="280"/>
      <c r="I40" s="284">
        <v>-1.09E-2</v>
      </c>
      <c r="J40" s="209"/>
      <c r="K40" s="209"/>
      <c r="L40" s="209"/>
      <c r="M40" s="209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</row>
    <row r="41" spans="1:27" ht="13.2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</row>
    <row r="42" spans="1:27" ht="13.2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</row>
    <row r="43" spans="1:27" ht="13.2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</row>
    <row r="44" spans="1:27" ht="13.2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</row>
    <row r="45" spans="1:27" ht="13.2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</row>
    <row r="46" spans="1:27" ht="13.2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</row>
    <row r="47" spans="1:27" ht="13.2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</row>
    <row r="48" spans="1:27" ht="13.2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</row>
    <row r="49" spans="1:27" ht="13.2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</row>
    <row r="50" spans="1:27" ht="13.2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</row>
    <row r="51" spans="1:27" ht="13.2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</row>
    <row r="52" spans="1:27" ht="13.2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</row>
    <row r="53" spans="1:27" ht="13.2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</row>
    <row r="54" spans="1:27" ht="13.2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</row>
    <row r="55" spans="1:27" ht="13.2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</row>
    <row r="56" spans="1:27" ht="13.2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 spans="1:27" ht="13.2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</row>
    <row r="58" spans="1:27" ht="13.2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</row>
    <row r="59" spans="1:27" ht="13.2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</row>
    <row r="60" spans="1:27" ht="13.2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</row>
    <row r="61" spans="1:27" ht="13.2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</row>
    <row r="62" spans="1:27" ht="15.75" customHeight="1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</row>
    <row r="63" spans="1:27" ht="15.75" customHeight="1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</row>
    <row r="64" spans="1:27" ht="15.75" customHeight="1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</row>
    <row r="65" spans="1:27" ht="15.75" customHeight="1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</row>
    <row r="66" spans="1:27" ht="15.75" customHeight="1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</row>
    <row r="67" spans="1:27" ht="15.75" customHeight="1">
      <c r="A67" s="105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</row>
    <row r="68" spans="1:27" ht="15.75" customHeight="1">
      <c r="A68" s="105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</row>
    <row r="69" spans="1:27" ht="15.75" customHeight="1">
      <c r="A69" s="105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</row>
    <row r="70" spans="1:27" ht="15.75" customHeight="1">
      <c r="A70" s="105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</row>
    <row r="71" spans="1:27" ht="15.75" customHeight="1">
      <c r="A71" s="105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</row>
    <row r="72" spans="1:27" ht="15.75" customHeight="1">
      <c r="A72" s="105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</row>
    <row r="73" spans="1:27" ht="15.75" customHeight="1">
      <c r="A73" s="105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</row>
    <row r="74" spans="1:27" ht="15.75" customHeight="1">
      <c r="A74" s="105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</row>
    <row r="75" spans="1:27" ht="15.75" customHeight="1">
      <c r="A75" s="105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</row>
    <row r="76" spans="1:27" ht="15.75" customHeight="1">
      <c r="A76" s="105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</row>
    <row r="77" spans="1:27" ht="15.75" customHeight="1">
      <c r="A77" s="105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</row>
    <row r="78" spans="1:27" ht="15.75" customHeight="1">
      <c r="A78" s="105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</row>
    <row r="79" spans="1:27" ht="15.75" customHeight="1">
      <c r="A79" s="105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</row>
    <row r="80" spans="1:27" ht="15.75" customHeight="1">
      <c r="A80" s="105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</row>
    <row r="81" spans="1:27" ht="15.75" customHeight="1">
      <c r="A81" s="105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</row>
    <row r="82" spans="1:27" ht="15.75" customHeight="1">
      <c r="A82" s="105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</row>
    <row r="83" spans="1:27" ht="15.75" customHeight="1">
      <c r="A83" s="105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</row>
    <row r="84" spans="1:27" ht="15.75" customHeight="1">
      <c r="A84" s="105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</row>
    <row r="85" spans="1:27" ht="15.75" customHeight="1">
      <c r="A85" s="105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</row>
    <row r="86" spans="1:27" ht="15.75" customHeight="1">
      <c r="A86" s="105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</row>
    <row r="87" spans="1:27" ht="15.75" customHeight="1">
      <c r="A87" s="105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</row>
    <row r="88" spans="1:27" ht="15.75" customHeight="1">
      <c r="A88" s="105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</row>
    <row r="89" spans="1:27" ht="15.75" customHeight="1">
      <c r="A89" s="105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</row>
    <row r="90" spans="1:27" ht="15.75" customHeight="1">
      <c r="A90" s="105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</row>
    <row r="91" spans="1:27" ht="15.75" customHeight="1">
      <c r="A91" s="105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</row>
    <row r="92" spans="1:27" ht="15.75" customHeight="1">
      <c r="A92" s="105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</row>
    <row r="93" spans="1:27" ht="15.75" customHeight="1">
      <c r="A93" s="105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</row>
    <row r="94" spans="1:27" ht="15.75" customHeight="1">
      <c r="A94" s="105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</row>
    <row r="95" spans="1:27" ht="15.75" customHeight="1">
      <c r="A95" s="105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</row>
    <row r="96" spans="1:27" ht="15.75" customHeight="1">
      <c r="A96" s="105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</row>
    <row r="97" spans="1:27" ht="15.75" customHeight="1">
      <c r="A97" s="105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</row>
    <row r="98" spans="1:27" ht="15.75" customHeight="1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</row>
    <row r="99" spans="1:27" ht="15.75" customHeight="1">
      <c r="A99" s="105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</row>
    <row r="100" spans="1:27" ht="15.75" customHeight="1">
      <c r="A100" s="105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</row>
    <row r="101" spans="1:27" ht="15.75" customHeight="1">
      <c r="A101" s="105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</row>
    <row r="102" spans="1:27" ht="15.75" customHeight="1">
      <c r="A102" s="105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</row>
    <row r="103" spans="1:27" ht="15.75" customHeight="1">
      <c r="A103" s="105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</row>
    <row r="104" spans="1:27" ht="15.75" customHeight="1">
      <c r="A104" s="105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</row>
    <row r="105" spans="1:27" ht="15.75" customHeight="1">
      <c r="A105" s="105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</row>
    <row r="106" spans="1:27" ht="15.75" customHeight="1">
      <c r="A106" s="105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</row>
    <row r="107" spans="1:27" ht="15.75" customHeight="1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</row>
    <row r="108" spans="1:27" ht="15.75" customHeight="1">
      <c r="A108" s="105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</row>
    <row r="109" spans="1:27" ht="15.75" customHeight="1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</row>
    <row r="110" spans="1:27" ht="15.75" customHeight="1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</row>
    <row r="111" spans="1:27" ht="15.75" customHeight="1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</row>
    <row r="112" spans="1:27" ht="15.75" customHeight="1">
      <c r="A112" s="105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</row>
    <row r="113" spans="1:27" ht="15.75" customHeight="1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</row>
    <row r="114" spans="1:27" ht="15.75" customHeight="1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</row>
    <row r="115" spans="1:27" ht="15.75" customHeight="1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</row>
    <row r="116" spans="1:27" ht="15.75" customHeight="1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</row>
    <row r="117" spans="1:27" ht="15.75" customHeight="1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</row>
    <row r="118" spans="1:27" ht="15.75" customHeight="1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</row>
    <row r="119" spans="1:27" ht="15.75" customHeight="1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</row>
    <row r="120" spans="1:27" ht="15.75" customHeight="1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</row>
    <row r="121" spans="1:27" ht="15.75" customHeight="1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</row>
    <row r="122" spans="1:27" ht="15.75" customHeight="1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</row>
    <row r="123" spans="1:27" ht="15.75" customHeight="1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</row>
    <row r="124" spans="1:27" ht="15.75" customHeight="1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</row>
    <row r="125" spans="1:27" ht="15.75" customHeight="1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</row>
    <row r="126" spans="1:27" ht="15.75" customHeight="1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</row>
    <row r="127" spans="1:27" ht="15.75" customHeight="1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</row>
    <row r="128" spans="1:27" ht="15.75" customHeight="1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</row>
    <row r="129" spans="1:27" ht="15.75" customHeight="1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</row>
    <row r="130" spans="1:27" ht="15.75" customHeight="1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</row>
    <row r="131" spans="1:27" ht="15.75" customHeight="1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</row>
    <row r="132" spans="1:27" ht="15.75" customHeight="1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</row>
    <row r="133" spans="1:27" ht="15.75" customHeight="1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</row>
    <row r="134" spans="1:27" ht="15.75" customHeight="1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</row>
    <row r="135" spans="1:27" ht="15.75" customHeight="1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</row>
    <row r="136" spans="1:27" ht="15.75" customHeight="1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</row>
    <row r="137" spans="1:27" ht="15.75" customHeight="1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</row>
    <row r="138" spans="1:27" ht="15.75" customHeight="1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</row>
    <row r="139" spans="1:27" ht="15.75" customHeight="1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</row>
    <row r="140" spans="1:27" ht="15.75" customHeight="1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</row>
    <row r="141" spans="1:27" ht="15.75" customHeight="1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</row>
    <row r="142" spans="1:27" ht="15.75" customHeight="1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</row>
    <row r="143" spans="1:27" ht="15.75" customHeight="1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</row>
    <row r="144" spans="1:27" ht="15.75" customHeight="1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</row>
    <row r="145" spans="1:27" ht="15.75" customHeight="1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</row>
    <row r="146" spans="1:27" ht="15.75" customHeight="1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</row>
    <row r="147" spans="1:27" ht="15.75" customHeight="1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</row>
    <row r="148" spans="1:27" ht="15.75" customHeight="1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</row>
    <row r="149" spans="1:27" ht="15.75" customHeight="1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</row>
    <row r="150" spans="1:27" ht="15.75" customHeight="1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</row>
    <row r="151" spans="1:27" ht="15.75" customHeight="1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</row>
    <row r="152" spans="1:27" ht="15.75" customHeight="1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</row>
    <row r="153" spans="1:27" ht="15.75" customHeight="1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</row>
    <row r="154" spans="1:27" ht="15.75" customHeight="1">
      <c r="A154" s="105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</row>
    <row r="155" spans="1:27" ht="15.75" customHeight="1">
      <c r="A155" s="105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</row>
    <row r="156" spans="1:27" ht="15.75" customHeight="1">
      <c r="A156" s="105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</row>
    <row r="157" spans="1:27" ht="15.75" customHeight="1">
      <c r="A157" s="105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</row>
    <row r="158" spans="1:27" ht="15.75" customHeight="1">
      <c r="A158" s="105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</row>
    <row r="159" spans="1:27" ht="15.75" customHeight="1">
      <c r="A159" s="105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</row>
    <row r="160" spans="1:27" ht="15.75" customHeight="1">
      <c r="A160" s="105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</row>
    <row r="161" spans="1:27" ht="15.75" customHeight="1">
      <c r="A161" s="105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</row>
    <row r="162" spans="1:27" ht="15.75" customHeight="1">
      <c r="A162" s="105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</row>
    <row r="163" spans="1:27" ht="15.75" customHeight="1">
      <c r="A163" s="105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</row>
    <row r="164" spans="1:27" ht="15.75" customHeight="1">
      <c r="A164" s="105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</row>
    <row r="165" spans="1:27" ht="15.75" customHeight="1">
      <c r="A165" s="105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</row>
    <row r="166" spans="1:27" ht="15.75" customHeight="1">
      <c r="A166" s="105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</row>
    <row r="167" spans="1:27" ht="15.75" customHeight="1">
      <c r="A167" s="105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</row>
    <row r="168" spans="1:27" ht="15.75" customHeight="1">
      <c r="A168" s="105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</row>
    <row r="169" spans="1:27" ht="15.75" customHeight="1">
      <c r="A169" s="105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</row>
    <row r="170" spans="1:27" ht="15.75" customHeight="1">
      <c r="A170" s="105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</row>
    <row r="171" spans="1:27" ht="15.75" customHeight="1">
      <c r="A171" s="105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</row>
    <row r="172" spans="1:27" ht="15.75" customHeight="1">
      <c r="A172" s="105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</row>
    <row r="173" spans="1:27" ht="15.75" customHeight="1">
      <c r="A173" s="105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</row>
    <row r="174" spans="1:27" ht="15.75" customHeight="1">
      <c r="A174" s="105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</row>
    <row r="175" spans="1:27" ht="15.75" customHeight="1">
      <c r="A175" s="105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</row>
    <row r="176" spans="1:27" ht="15.75" customHeight="1">
      <c r="A176" s="105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</row>
    <row r="177" spans="1:27" ht="15.75" customHeight="1">
      <c r="A177" s="105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</row>
    <row r="178" spans="1:27" ht="15.75" customHeight="1">
      <c r="A178" s="105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</row>
    <row r="179" spans="1:27" ht="15.75" customHeight="1">
      <c r="A179" s="105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</row>
    <row r="180" spans="1:27" ht="15.75" customHeight="1">
      <c r="A180" s="105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</row>
    <row r="181" spans="1:27" ht="15.75" customHeight="1">
      <c r="A181" s="105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</row>
    <row r="182" spans="1:27" ht="15.75" customHeight="1">
      <c r="A182" s="105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</row>
    <row r="183" spans="1:27" ht="15.75" customHeight="1">
      <c r="A183" s="105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</row>
    <row r="184" spans="1:27" ht="15.75" customHeight="1">
      <c r="A184" s="105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</row>
    <row r="185" spans="1:27" ht="15.75" customHeight="1">
      <c r="A185" s="105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</row>
    <row r="186" spans="1:27" ht="15.75" customHeight="1">
      <c r="A186" s="105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</row>
    <row r="187" spans="1:27" ht="15.75" customHeight="1">
      <c r="A187" s="105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</row>
    <row r="188" spans="1:27" ht="15.75" customHeight="1">
      <c r="A188" s="105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</row>
    <row r="189" spans="1:27" ht="15.75" customHeight="1">
      <c r="A189" s="105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</row>
    <row r="190" spans="1:27" ht="15.75" customHeight="1">
      <c r="A190" s="105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</row>
    <row r="191" spans="1:27" ht="15.75" customHeight="1">
      <c r="A191" s="105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</row>
    <row r="192" spans="1:27" ht="15.75" customHeight="1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</row>
    <row r="193" spans="1:27" ht="15.75" customHeight="1">
      <c r="A193" s="105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</row>
    <row r="194" spans="1:27" ht="15.75" customHeight="1">
      <c r="A194" s="105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</row>
    <row r="195" spans="1:27" ht="15.75" customHeight="1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</row>
    <row r="196" spans="1:27" ht="15.75" customHeight="1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</row>
    <row r="197" spans="1:27" ht="15.75" customHeight="1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</row>
    <row r="198" spans="1:27" ht="15.75" customHeight="1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</row>
    <row r="199" spans="1:27" ht="15.75" customHeight="1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</row>
    <row r="200" spans="1:27" ht="15.75" customHeight="1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</row>
    <row r="201" spans="1:27" ht="15.75" customHeight="1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</row>
    <row r="202" spans="1:27" ht="15.75" customHeight="1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</row>
    <row r="203" spans="1:27" ht="15.75" customHeight="1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</row>
    <row r="204" spans="1:27" ht="15.75" customHeight="1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</row>
    <row r="205" spans="1:27" ht="15.75" customHeight="1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</row>
    <row r="206" spans="1:27" ht="15.75" customHeight="1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</row>
    <row r="207" spans="1:27" ht="15.75" customHeight="1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</row>
    <row r="208" spans="1:27" ht="15.75" customHeight="1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</row>
    <row r="209" spans="1:27" ht="15.75" customHeight="1">
      <c r="A209" s="105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</row>
    <row r="210" spans="1:27" ht="15.75" customHeight="1">
      <c r="A210" s="105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</row>
    <row r="211" spans="1:27" ht="15.75" customHeight="1">
      <c r="A211" s="105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</row>
    <row r="212" spans="1:27" ht="15.75" customHeight="1">
      <c r="A212" s="105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</row>
    <row r="213" spans="1:27" ht="15.75" customHeight="1">
      <c r="A213" s="105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</row>
    <row r="214" spans="1:27" ht="15.75" customHeight="1">
      <c r="A214" s="105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</row>
    <row r="215" spans="1:27" ht="15.75" customHeight="1">
      <c r="A215" s="105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</row>
    <row r="216" spans="1:27" ht="15.75" customHeight="1">
      <c r="A216" s="105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</row>
    <row r="217" spans="1:27" ht="15.75" customHeight="1">
      <c r="A217" s="105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</row>
    <row r="218" spans="1:27" ht="15.75" customHeight="1">
      <c r="A218" s="105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</row>
    <row r="219" spans="1:27" ht="15.75" customHeight="1">
      <c r="A219" s="105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</row>
    <row r="220" spans="1:27" ht="15.75" customHeight="1">
      <c r="A220" s="105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</row>
    <row r="221" spans="1:27" ht="15.75" customHeight="1">
      <c r="A221" s="105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</row>
    <row r="222" spans="1:27" ht="15.75" customHeight="1">
      <c r="A222" s="105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</row>
    <row r="223" spans="1:27" ht="15.75" customHeight="1">
      <c r="A223" s="105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</row>
    <row r="224" spans="1:27" ht="15.75" customHeight="1">
      <c r="A224" s="105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</row>
    <row r="225" spans="1:27" ht="15.75" customHeight="1">
      <c r="A225" s="105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</row>
    <row r="226" spans="1:27" ht="15.75" customHeight="1">
      <c r="A226" s="105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</row>
    <row r="227" spans="1:27" ht="15.75" customHeight="1">
      <c r="A227" s="105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</row>
    <row r="228" spans="1:27" ht="15.75" customHeight="1">
      <c r="A228" s="105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</row>
    <row r="229" spans="1:27" ht="15.75" customHeight="1">
      <c r="A229" s="105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</row>
    <row r="230" spans="1:27" ht="15.75" customHeight="1">
      <c r="A230" s="105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</row>
    <row r="231" spans="1:27" ht="15.75" customHeight="1">
      <c r="A231" s="105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</row>
    <row r="232" spans="1:27" ht="15.75" customHeight="1">
      <c r="A232" s="105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</row>
    <row r="233" spans="1:27" ht="15.75" customHeight="1">
      <c r="A233" s="105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</row>
    <row r="234" spans="1:27" ht="15.75" customHeight="1">
      <c r="A234" s="105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</row>
    <row r="235" spans="1:27" ht="15.75" customHeight="1">
      <c r="A235" s="105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</row>
    <row r="236" spans="1:27" ht="15.75" customHeight="1">
      <c r="A236" s="105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</row>
    <row r="237" spans="1:27" ht="15.75" customHeight="1">
      <c r="A237" s="105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</row>
    <row r="238" spans="1:27" ht="15.75" customHeight="1">
      <c r="A238" s="105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</row>
    <row r="239" spans="1:27" ht="15.75" customHeight="1">
      <c r="A239" s="105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</row>
    <row r="240" spans="1:27" ht="15.75" customHeight="1">
      <c r="A240" s="105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</row>
    <row r="241" spans="1:27" ht="15.75" customHeight="1">
      <c r="A241" s="105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</row>
    <row r="242" spans="1:27" ht="15.75" customHeight="1">
      <c r="A242" s="105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</row>
    <row r="243" spans="1:27" ht="15.75" customHeight="1">
      <c r="A243" s="105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</row>
    <row r="244" spans="1:27" ht="15.75" customHeight="1">
      <c r="A244" s="105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</row>
    <row r="245" spans="1:27" ht="15.75" customHeight="1">
      <c r="A245" s="105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</row>
    <row r="246" spans="1:27" ht="15.75" customHeight="1">
      <c r="A246" s="105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</row>
    <row r="247" spans="1:27" ht="15.75" customHeight="1">
      <c r="A247" s="105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</row>
    <row r="248" spans="1:27" ht="15.75" customHeight="1">
      <c r="A248" s="105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</row>
    <row r="249" spans="1:27" ht="15.75" customHeight="1">
      <c r="A249" s="105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</row>
    <row r="250" spans="1:27" ht="15.75" customHeight="1">
      <c r="A250" s="105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</row>
    <row r="251" spans="1:27" ht="15.75" customHeight="1">
      <c r="A251" s="105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</row>
    <row r="252" spans="1:27" ht="15.75" customHeight="1">
      <c r="A252" s="105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</row>
    <row r="253" spans="1:27" ht="15.75" customHeight="1">
      <c r="A253" s="105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</row>
    <row r="254" spans="1:27" ht="15.75" customHeight="1">
      <c r="A254" s="105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</row>
    <row r="255" spans="1:27" ht="15.75" customHeight="1">
      <c r="A255" s="105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</row>
    <row r="256" spans="1:27" ht="15.75" customHeight="1">
      <c r="A256" s="105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</row>
    <row r="257" spans="1:27" ht="15.75" customHeight="1">
      <c r="A257" s="105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</row>
    <row r="258" spans="1:27" ht="15.75" customHeight="1">
      <c r="A258" s="105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</row>
    <row r="259" spans="1:27" ht="15.75" customHeight="1">
      <c r="A259" s="105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</row>
    <row r="260" spans="1:27" ht="15.75" customHeight="1">
      <c r="A260" s="105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</row>
    <row r="261" spans="1:27" ht="15.75" customHeight="1">
      <c r="A261" s="105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</row>
    <row r="262" spans="1:27" ht="15.75" customHeight="1">
      <c r="A262" s="105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</row>
    <row r="263" spans="1:27" ht="15.75" customHeight="1">
      <c r="A263" s="105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</row>
    <row r="264" spans="1:27" ht="15.75" customHeight="1">
      <c r="A264" s="105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</row>
    <row r="265" spans="1:27" ht="15.75" customHeight="1">
      <c r="A265" s="105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</row>
    <row r="266" spans="1:27" ht="15.75" customHeight="1">
      <c r="A266" s="105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</row>
    <row r="267" spans="1:27" ht="15.75" customHeight="1">
      <c r="A267" s="105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</row>
    <row r="268" spans="1:27" ht="15.75" customHeight="1">
      <c r="A268" s="105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</row>
    <row r="269" spans="1:27" ht="15.75" customHeight="1">
      <c r="A269" s="105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</row>
    <row r="270" spans="1:27" ht="15.75" customHeight="1">
      <c r="A270" s="105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</row>
    <row r="271" spans="1:27" ht="15.75" customHeight="1">
      <c r="A271" s="105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</row>
    <row r="272" spans="1:27" ht="15.75" customHeight="1">
      <c r="A272" s="105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</row>
    <row r="273" spans="1:27" ht="15.75" customHeight="1">
      <c r="A273" s="105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</row>
    <row r="274" spans="1:27" ht="15.75" customHeight="1">
      <c r="A274" s="105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</row>
    <row r="275" spans="1:27" ht="15.75" customHeight="1">
      <c r="A275" s="105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</row>
    <row r="276" spans="1:27" ht="15.75" customHeight="1">
      <c r="A276" s="105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</row>
    <row r="277" spans="1:27" ht="15.75" customHeight="1">
      <c r="A277" s="105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</row>
    <row r="278" spans="1:27" ht="15.75" customHeight="1">
      <c r="A278" s="105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</row>
    <row r="279" spans="1:27" ht="15.75" customHeight="1">
      <c r="A279" s="105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</row>
    <row r="280" spans="1:27" ht="15.75" customHeight="1">
      <c r="A280" s="105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</row>
    <row r="281" spans="1:27" ht="15.75" customHeight="1">
      <c r="A281" s="105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</row>
    <row r="282" spans="1:27" ht="15.75" customHeight="1">
      <c r="A282" s="105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</row>
    <row r="283" spans="1:27" ht="15.75" customHeight="1">
      <c r="A283" s="105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</row>
    <row r="284" spans="1:27" ht="15.75" customHeight="1">
      <c r="A284" s="105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</row>
    <row r="285" spans="1:27" ht="15.75" customHeight="1">
      <c r="A285" s="105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</row>
    <row r="286" spans="1:27" ht="15.75" customHeight="1">
      <c r="A286" s="105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</row>
    <row r="287" spans="1:27" ht="15.75" customHeight="1">
      <c r="A287" s="105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</row>
    <row r="288" spans="1:27" ht="15.75" customHeight="1">
      <c r="A288" s="105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</row>
    <row r="289" spans="1:27" ht="15.75" customHeight="1">
      <c r="A289" s="105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</row>
    <row r="290" spans="1:27" ht="15.75" customHeight="1">
      <c r="A290" s="105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</row>
    <row r="291" spans="1:27" ht="15.75" customHeight="1">
      <c r="A291" s="105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</row>
    <row r="292" spans="1:27" ht="15.75" customHeight="1">
      <c r="A292" s="105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</row>
    <row r="293" spans="1:27" ht="15.75" customHeight="1">
      <c r="A293" s="105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</row>
    <row r="294" spans="1:27" ht="15.75" customHeight="1">
      <c r="A294" s="105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</row>
    <row r="295" spans="1:27" ht="15.75" customHeight="1">
      <c r="A295" s="105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</row>
    <row r="296" spans="1:27" ht="15.75" customHeight="1">
      <c r="A296" s="105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</row>
    <row r="297" spans="1:27" ht="15.75" customHeight="1">
      <c r="A297" s="105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</row>
    <row r="298" spans="1:27" ht="15.75" customHeight="1">
      <c r="A298" s="105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</row>
    <row r="299" spans="1:27" ht="15.75" customHeight="1">
      <c r="A299" s="105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</row>
    <row r="300" spans="1:27" ht="15.75" customHeight="1">
      <c r="A300" s="105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</row>
    <row r="301" spans="1:27" ht="15.75" customHeight="1">
      <c r="A301" s="105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</row>
    <row r="302" spans="1:27" ht="15.75" customHeight="1">
      <c r="A302" s="105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</row>
    <row r="303" spans="1:27" ht="15.75" customHeight="1">
      <c r="A303" s="105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</row>
    <row r="304" spans="1:27" ht="15.75" customHeight="1">
      <c r="A304" s="105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</row>
    <row r="305" spans="1:27" ht="15.75" customHeight="1">
      <c r="A305" s="105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</row>
    <row r="306" spans="1:27" ht="15.75" customHeight="1">
      <c r="A306" s="105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</row>
    <row r="307" spans="1:27" ht="15.75" customHeight="1">
      <c r="A307" s="105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</row>
    <row r="308" spans="1:27" ht="15.75" customHeight="1">
      <c r="A308" s="105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</row>
    <row r="309" spans="1:27" ht="15.75" customHeight="1">
      <c r="A309" s="105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</row>
    <row r="310" spans="1:27" ht="15.75" customHeight="1">
      <c r="A310" s="105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</row>
    <row r="311" spans="1:27" ht="15.75" customHeight="1">
      <c r="A311" s="105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</row>
    <row r="312" spans="1:27" ht="15.75" customHeight="1">
      <c r="A312" s="105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</row>
    <row r="313" spans="1:27" ht="15.75" customHeight="1">
      <c r="A313" s="105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</row>
    <row r="314" spans="1:27" ht="15.75" customHeight="1">
      <c r="A314" s="105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</row>
    <row r="315" spans="1:27" ht="15.75" customHeight="1">
      <c r="A315" s="105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</row>
    <row r="316" spans="1:27" ht="15.75" customHeight="1">
      <c r="A316" s="105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</row>
    <row r="317" spans="1:27" ht="15.75" customHeight="1">
      <c r="A317" s="105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</row>
    <row r="318" spans="1:27" ht="15.75" customHeight="1">
      <c r="A318" s="105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</row>
    <row r="319" spans="1:27" ht="15.75" customHeight="1">
      <c r="A319" s="105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</row>
    <row r="320" spans="1:27" ht="15.75" customHeight="1">
      <c r="A320" s="105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</row>
    <row r="321" spans="1:27" ht="15.75" customHeight="1">
      <c r="A321" s="105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</row>
    <row r="322" spans="1:27" ht="15.75" customHeight="1">
      <c r="A322" s="105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</row>
    <row r="323" spans="1:27" ht="15.75" customHeight="1">
      <c r="A323" s="105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</row>
    <row r="324" spans="1:27" ht="15.75" customHeight="1">
      <c r="A324" s="105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</row>
    <row r="325" spans="1:27" ht="15.75" customHeight="1">
      <c r="A325" s="105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</row>
    <row r="326" spans="1:27" ht="15.75" customHeight="1">
      <c r="A326" s="105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</row>
    <row r="327" spans="1:27" ht="15.75" customHeight="1">
      <c r="A327" s="105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</row>
    <row r="328" spans="1:27" ht="15.75" customHeight="1">
      <c r="A328" s="105"/>
      <c r="B328" s="105"/>
      <c r="C328" s="105"/>
      <c r="D328" s="105"/>
      <c r="E328" s="105"/>
      <c r="F328" s="105"/>
      <c r="G328" s="105"/>
      <c r="H328" s="105"/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</row>
    <row r="329" spans="1:27" ht="15.75" customHeight="1">
      <c r="A329" s="105"/>
      <c r="B329" s="105"/>
      <c r="C329" s="105"/>
      <c r="D329" s="105"/>
      <c r="E329" s="105"/>
      <c r="F329" s="105"/>
      <c r="G329" s="105"/>
      <c r="H329" s="105"/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  <c r="AA329" s="105"/>
    </row>
    <row r="330" spans="1:27" ht="15.75" customHeight="1">
      <c r="A330" s="105"/>
      <c r="B330" s="105"/>
      <c r="C330" s="105"/>
      <c r="D330" s="105"/>
      <c r="E330" s="105"/>
      <c r="F330" s="105"/>
      <c r="G330" s="105"/>
      <c r="H330" s="105"/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  <c r="AA330" s="105"/>
    </row>
    <row r="331" spans="1:27" ht="15.75" customHeight="1">
      <c r="A331" s="105"/>
      <c r="B331" s="105"/>
      <c r="C331" s="105"/>
      <c r="D331" s="105"/>
      <c r="E331" s="105"/>
      <c r="F331" s="105"/>
      <c r="G331" s="105"/>
      <c r="H331" s="105"/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  <c r="AA331" s="105"/>
    </row>
    <row r="332" spans="1:27" ht="15.75" customHeight="1">
      <c r="A332" s="105"/>
      <c r="B332" s="105"/>
      <c r="C332" s="105"/>
      <c r="D332" s="105"/>
      <c r="E332" s="105"/>
      <c r="F332" s="105"/>
      <c r="G332" s="105"/>
      <c r="H332" s="105"/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  <c r="AA332" s="105"/>
    </row>
    <row r="333" spans="1:27" ht="15.75" customHeight="1">
      <c r="A333" s="105"/>
      <c r="B333" s="105"/>
      <c r="C333" s="105"/>
      <c r="D333" s="105"/>
      <c r="E333" s="105"/>
      <c r="F333" s="105"/>
      <c r="G333" s="105"/>
      <c r="H333" s="105"/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5"/>
    </row>
    <row r="334" spans="1:27" ht="15.75" customHeight="1">
      <c r="A334" s="105"/>
      <c r="B334" s="105"/>
      <c r="C334" s="105"/>
      <c r="D334" s="105"/>
      <c r="E334" s="105"/>
      <c r="F334" s="105"/>
      <c r="G334" s="105"/>
      <c r="H334" s="105"/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  <c r="AA334" s="105"/>
    </row>
    <row r="335" spans="1:27" ht="15.75" customHeight="1">
      <c r="A335" s="105"/>
      <c r="B335" s="105"/>
      <c r="C335" s="105"/>
      <c r="D335" s="105"/>
      <c r="E335" s="105"/>
      <c r="F335" s="105"/>
      <c r="G335" s="105"/>
      <c r="H335" s="105"/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5"/>
    </row>
    <row r="336" spans="1:27" ht="15.75" customHeight="1">
      <c r="A336" s="105"/>
      <c r="B336" s="105"/>
      <c r="C336" s="105"/>
      <c r="D336" s="105"/>
      <c r="E336" s="105"/>
      <c r="F336" s="105"/>
      <c r="G336" s="105"/>
      <c r="H336" s="105"/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  <c r="AA336" s="105"/>
    </row>
    <row r="337" spans="1:27" ht="15.75" customHeight="1">
      <c r="A337" s="105"/>
      <c r="B337" s="105"/>
      <c r="C337" s="105"/>
      <c r="D337" s="105"/>
      <c r="E337" s="105"/>
      <c r="F337" s="105"/>
      <c r="G337" s="105"/>
      <c r="H337" s="105"/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  <c r="AA337" s="105"/>
    </row>
    <row r="338" spans="1:27" ht="15.75" customHeight="1">
      <c r="A338" s="105"/>
      <c r="B338" s="105"/>
      <c r="C338" s="105"/>
      <c r="D338" s="105"/>
      <c r="E338" s="105"/>
      <c r="F338" s="105"/>
      <c r="G338" s="105"/>
      <c r="H338" s="105"/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  <c r="AA338" s="105"/>
    </row>
    <row r="339" spans="1:27" ht="15.75" customHeight="1">
      <c r="A339" s="105"/>
      <c r="B339" s="105"/>
      <c r="C339" s="105"/>
      <c r="D339" s="105"/>
      <c r="E339" s="105"/>
      <c r="F339" s="105"/>
      <c r="G339" s="105"/>
      <c r="H339" s="105"/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  <c r="AA339" s="105"/>
    </row>
    <row r="340" spans="1:27" ht="15.75" customHeight="1">
      <c r="A340" s="105"/>
      <c r="B340" s="105"/>
      <c r="C340" s="105"/>
      <c r="D340" s="105"/>
      <c r="E340" s="105"/>
      <c r="F340" s="105"/>
      <c r="G340" s="105"/>
      <c r="H340" s="105"/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  <c r="AA340" s="105"/>
    </row>
    <row r="341" spans="1:27" ht="15.75" customHeight="1">
      <c r="A341" s="105"/>
      <c r="B341" s="105"/>
      <c r="C341" s="105"/>
      <c r="D341" s="105"/>
      <c r="E341" s="105"/>
      <c r="F341" s="105"/>
      <c r="G341" s="105"/>
      <c r="H341" s="105"/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  <c r="AA341" s="105"/>
    </row>
    <row r="342" spans="1:27" ht="15.75" customHeight="1">
      <c r="A342" s="105"/>
      <c r="B342" s="105"/>
      <c r="C342" s="105"/>
      <c r="D342" s="105"/>
      <c r="E342" s="105"/>
      <c r="F342" s="105"/>
      <c r="G342" s="105"/>
      <c r="H342" s="105"/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5"/>
    </row>
    <row r="343" spans="1:27" ht="15.75" customHeight="1">
      <c r="A343" s="105"/>
      <c r="B343" s="105"/>
      <c r="C343" s="105"/>
      <c r="D343" s="105"/>
      <c r="E343" s="105"/>
      <c r="F343" s="105"/>
      <c r="G343" s="105"/>
      <c r="H343" s="105"/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</row>
    <row r="344" spans="1:27" ht="15.75" customHeight="1">
      <c r="A344" s="105"/>
      <c r="B344" s="105"/>
      <c r="C344" s="105"/>
      <c r="D344" s="105"/>
      <c r="E344" s="105"/>
      <c r="F344" s="105"/>
      <c r="G344" s="105"/>
      <c r="H344" s="105"/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5"/>
    </row>
    <row r="345" spans="1:27" ht="15.75" customHeight="1">
      <c r="A345" s="105"/>
      <c r="B345" s="105"/>
      <c r="C345" s="105"/>
      <c r="D345" s="105"/>
      <c r="E345" s="105"/>
      <c r="F345" s="105"/>
      <c r="G345" s="105"/>
      <c r="H345" s="105"/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</row>
    <row r="346" spans="1:27" ht="15.75" customHeight="1">
      <c r="A346" s="105"/>
      <c r="B346" s="105"/>
      <c r="C346" s="105"/>
      <c r="D346" s="105"/>
      <c r="E346" s="105"/>
      <c r="F346" s="105"/>
      <c r="G346" s="105"/>
      <c r="H346" s="105"/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</row>
    <row r="347" spans="1:27" ht="15.75" customHeight="1">
      <c r="A347" s="105"/>
      <c r="B347" s="105"/>
      <c r="C347" s="105"/>
      <c r="D347" s="105"/>
      <c r="E347" s="105"/>
      <c r="F347" s="105"/>
      <c r="G347" s="105"/>
      <c r="H347" s="105"/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  <c r="AA347" s="105"/>
    </row>
    <row r="348" spans="1:27" ht="15.75" customHeight="1">
      <c r="A348" s="105"/>
      <c r="B348" s="105"/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  <c r="AA348" s="105"/>
    </row>
    <row r="349" spans="1:27" ht="15.75" customHeight="1">
      <c r="A349" s="105"/>
      <c r="B349" s="105"/>
      <c r="C349" s="105"/>
      <c r="D349" s="105"/>
      <c r="E349" s="105"/>
      <c r="F349" s="105"/>
      <c r="G349" s="105"/>
      <c r="H349" s="105"/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</row>
    <row r="350" spans="1:27" ht="15.75" customHeight="1">
      <c r="A350" s="105"/>
      <c r="B350" s="105"/>
      <c r="C350" s="105"/>
      <c r="D350" s="105"/>
      <c r="E350" s="105"/>
      <c r="F350" s="105"/>
      <c r="G350" s="105"/>
      <c r="H350" s="105"/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  <c r="AA350" s="105"/>
    </row>
    <row r="351" spans="1:27" ht="15.75" customHeight="1">
      <c r="A351" s="105"/>
      <c r="B351" s="105"/>
      <c r="C351" s="105"/>
      <c r="D351" s="105"/>
      <c r="E351" s="105"/>
      <c r="F351" s="105"/>
      <c r="G351" s="105"/>
      <c r="H351" s="105"/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5"/>
    </row>
    <row r="352" spans="1:27" ht="15.75" customHeight="1">
      <c r="A352" s="105"/>
      <c r="B352" s="105"/>
      <c r="C352" s="105"/>
      <c r="D352" s="105"/>
      <c r="E352" s="105"/>
      <c r="F352" s="105"/>
      <c r="G352" s="105"/>
      <c r="H352" s="105"/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  <c r="AA352" s="105"/>
    </row>
    <row r="353" spans="1:27" ht="15.75" customHeight="1">
      <c r="A353" s="105"/>
      <c r="B353" s="105"/>
      <c r="C353" s="105"/>
      <c r="D353" s="105"/>
      <c r="E353" s="105"/>
      <c r="F353" s="105"/>
      <c r="G353" s="105"/>
      <c r="H353" s="105"/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5"/>
    </row>
    <row r="354" spans="1:27" ht="15.75" customHeight="1">
      <c r="A354" s="105"/>
      <c r="B354" s="105"/>
      <c r="C354" s="105"/>
      <c r="D354" s="105"/>
      <c r="E354" s="105"/>
      <c r="F354" s="105"/>
      <c r="G354" s="105"/>
      <c r="H354" s="105"/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  <c r="AA354" s="105"/>
    </row>
    <row r="355" spans="1:27" ht="15.75" customHeight="1">
      <c r="A355" s="105"/>
      <c r="B355" s="105"/>
      <c r="C355" s="105"/>
      <c r="D355" s="105"/>
      <c r="E355" s="105"/>
      <c r="F355" s="105"/>
      <c r="G355" s="105"/>
      <c r="H355" s="105"/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  <c r="AA355" s="105"/>
    </row>
    <row r="356" spans="1:27" ht="15.75" customHeight="1">
      <c r="A356" s="105"/>
      <c r="B356" s="105"/>
      <c r="C356" s="105"/>
      <c r="D356" s="105"/>
      <c r="E356" s="105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</row>
    <row r="357" spans="1:27" ht="15.75" customHeight="1">
      <c r="A357" s="105"/>
      <c r="B357" s="105"/>
      <c r="C357" s="105"/>
      <c r="D357" s="105"/>
      <c r="E357" s="105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</row>
    <row r="358" spans="1:27" ht="15.75" customHeight="1">
      <c r="A358" s="105"/>
      <c r="B358" s="105"/>
      <c r="C358" s="105"/>
      <c r="D358" s="105"/>
      <c r="E358" s="105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</row>
    <row r="359" spans="1:27" ht="15.75" customHeight="1">
      <c r="A359" s="105"/>
      <c r="B359" s="105"/>
      <c r="C359" s="105"/>
      <c r="D359" s="105"/>
      <c r="E359" s="105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</row>
    <row r="360" spans="1:27" ht="15.75" customHeight="1">
      <c r="A360" s="105"/>
      <c r="B360" s="105"/>
      <c r="C360" s="105"/>
      <c r="D360" s="105"/>
      <c r="E360" s="105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</row>
    <row r="361" spans="1:27" ht="15.75" customHeight="1">
      <c r="A361" s="105"/>
      <c r="B361" s="105"/>
      <c r="C361" s="105"/>
      <c r="D361" s="105"/>
      <c r="E361" s="105"/>
      <c r="F361" s="105"/>
      <c r="G361" s="105"/>
      <c r="H361" s="105"/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  <c r="AA361" s="105"/>
    </row>
    <row r="362" spans="1:27" ht="15.75" customHeight="1">
      <c r="A362" s="105"/>
      <c r="B362" s="105"/>
      <c r="C362" s="105"/>
      <c r="D362" s="105"/>
      <c r="E362" s="105"/>
      <c r="F362" s="105"/>
      <c r="G362" s="105"/>
      <c r="H362" s="105"/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  <c r="AA362" s="105"/>
    </row>
    <row r="363" spans="1:27" ht="15.75" customHeight="1">
      <c r="A363" s="105"/>
      <c r="B363" s="105"/>
      <c r="C363" s="105"/>
      <c r="D363" s="105"/>
      <c r="E363" s="105"/>
      <c r="F363" s="105"/>
      <c r="G363" s="105"/>
      <c r="H363" s="105"/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  <c r="AA363" s="105"/>
    </row>
    <row r="364" spans="1:27" ht="15.75" customHeight="1">
      <c r="A364" s="105"/>
      <c r="B364" s="105"/>
      <c r="C364" s="105"/>
      <c r="D364" s="105"/>
      <c r="E364" s="105"/>
      <c r="F364" s="105"/>
      <c r="G364" s="105"/>
      <c r="H364" s="105"/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  <c r="AA364" s="105"/>
    </row>
    <row r="365" spans="1:27" ht="15.75" customHeight="1">
      <c r="A365" s="105"/>
      <c r="B365" s="105"/>
      <c r="C365" s="105"/>
      <c r="D365" s="105"/>
      <c r="E365" s="105"/>
      <c r="F365" s="105"/>
      <c r="G365" s="105"/>
      <c r="H365" s="105"/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5"/>
    </row>
    <row r="366" spans="1:27" ht="15.75" customHeight="1">
      <c r="A366" s="105"/>
      <c r="B366" s="105"/>
      <c r="C366" s="105"/>
      <c r="D366" s="105"/>
      <c r="E366" s="105"/>
      <c r="F366" s="105"/>
      <c r="G366" s="105"/>
      <c r="H366" s="105"/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  <c r="AA366" s="105"/>
    </row>
    <row r="367" spans="1:27" ht="15.75" customHeight="1">
      <c r="A367" s="105"/>
      <c r="B367" s="105"/>
      <c r="C367" s="105"/>
      <c r="D367" s="105"/>
      <c r="E367" s="105"/>
      <c r="F367" s="105"/>
      <c r="G367" s="105"/>
      <c r="H367" s="105"/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  <c r="AA367" s="105"/>
    </row>
    <row r="368" spans="1:27" ht="15.75" customHeight="1">
      <c r="A368" s="105"/>
      <c r="B368" s="105"/>
      <c r="C368" s="105"/>
      <c r="D368" s="105"/>
      <c r="E368" s="105"/>
      <c r="F368" s="105"/>
      <c r="G368" s="105"/>
      <c r="H368" s="105"/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  <c r="AA368" s="105"/>
    </row>
    <row r="369" spans="1:27" ht="15.75" customHeight="1">
      <c r="A369" s="105"/>
      <c r="B369" s="105"/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</row>
    <row r="370" spans="1:27" ht="15.75" customHeight="1">
      <c r="A370" s="105"/>
      <c r="B370" s="105"/>
      <c r="C370" s="105"/>
      <c r="D370" s="105"/>
      <c r="E370" s="105"/>
      <c r="F370" s="105"/>
      <c r="G370" s="105"/>
      <c r="H370" s="105"/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</row>
    <row r="371" spans="1:27" ht="15.75" customHeight="1">
      <c r="A371" s="105"/>
      <c r="B371" s="105"/>
      <c r="C371" s="105"/>
      <c r="D371" s="105"/>
      <c r="E371" s="105"/>
      <c r="F371" s="105"/>
      <c r="G371" s="105"/>
      <c r="H371" s="105"/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</row>
    <row r="372" spans="1:27" ht="15.75" customHeight="1">
      <c r="A372" s="105"/>
      <c r="B372" s="105"/>
      <c r="C372" s="105"/>
      <c r="D372" s="105"/>
      <c r="E372" s="105"/>
      <c r="F372" s="105"/>
      <c r="G372" s="105"/>
      <c r="H372" s="105"/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5"/>
    </row>
    <row r="373" spans="1:27" ht="15.75" customHeight="1">
      <c r="A373" s="105"/>
      <c r="B373" s="105"/>
      <c r="C373" s="105"/>
      <c r="D373" s="105"/>
      <c r="E373" s="105"/>
      <c r="F373" s="105"/>
      <c r="G373" s="105"/>
      <c r="H373" s="105"/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</row>
    <row r="374" spans="1:27" ht="15.75" customHeight="1">
      <c r="A374" s="105"/>
      <c r="B374" s="105"/>
      <c r="C374" s="105"/>
      <c r="D374" s="105"/>
      <c r="E374" s="105"/>
      <c r="F374" s="105"/>
      <c r="G374" s="105"/>
      <c r="H374" s="105"/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</row>
    <row r="375" spans="1:27" ht="15.75" customHeight="1">
      <c r="A375" s="105"/>
      <c r="B375" s="105"/>
      <c r="C375" s="105"/>
      <c r="D375" s="105"/>
      <c r="E375" s="105"/>
      <c r="F375" s="105"/>
      <c r="G375" s="105"/>
      <c r="H375" s="105"/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  <c r="AA375" s="105"/>
    </row>
    <row r="376" spans="1:27" ht="15.75" customHeight="1">
      <c r="A376" s="105"/>
      <c r="B376" s="105"/>
      <c r="C376" s="105"/>
      <c r="D376" s="105"/>
      <c r="E376" s="105"/>
      <c r="F376" s="105"/>
      <c r="G376" s="105"/>
      <c r="H376" s="105"/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  <c r="AA376" s="105"/>
    </row>
    <row r="377" spans="1:27" ht="15.75" customHeight="1">
      <c r="A377" s="105"/>
      <c r="B377" s="105"/>
      <c r="C377" s="105"/>
      <c r="D377" s="105"/>
      <c r="E377" s="105"/>
      <c r="F377" s="105"/>
      <c r="G377" s="105"/>
      <c r="H377" s="105"/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</row>
    <row r="378" spans="1:27" ht="15.75" customHeight="1">
      <c r="A378" s="105"/>
      <c r="B378" s="105"/>
      <c r="C378" s="105"/>
      <c r="D378" s="105"/>
      <c r="E378" s="105"/>
      <c r="F378" s="105"/>
      <c r="G378" s="105"/>
      <c r="H378" s="105"/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  <c r="AA378" s="105"/>
    </row>
    <row r="379" spans="1:27" ht="15.75" customHeight="1">
      <c r="A379" s="105"/>
      <c r="B379" s="105"/>
      <c r="C379" s="105"/>
      <c r="D379" s="105"/>
      <c r="E379" s="105"/>
      <c r="F379" s="105"/>
      <c r="G379" s="105"/>
      <c r="H379" s="105"/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  <c r="AA379" s="105"/>
    </row>
    <row r="380" spans="1:27" ht="15.75" customHeight="1">
      <c r="A380" s="105"/>
      <c r="B380" s="105"/>
      <c r="C380" s="105"/>
      <c r="D380" s="105"/>
      <c r="E380" s="105"/>
      <c r="F380" s="105"/>
      <c r="G380" s="105"/>
      <c r="H380" s="105"/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  <c r="AA380" s="105"/>
    </row>
    <row r="381" spans="1:27" ht="15.75" customHeight="1">
      <c r="A381" s="105"/>
      <c r="B381" s="105"/>
      <c r="C381" s="105"/>
      <c r="D381" s="105"/>
      <c r="E381" s="105"/>
      <c r="F381" s="105"/>
      <c r="G381" s="105"/>
      <c r="H381" s="105"/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5"/>
    </row>
    <row r="382" spans="1:27" ht="15.75" customHeight="1">
      <c r="A382" s="105"/>
      <c r="B382" s="105"/>
      <c r="C382" s="105"/>
      <c r="D382" s="105"/>
      <c r="E382" s="105"/>
      <c r="F382" s="105"/>
      <c r="G382" s="105"/>
      <c r="H382" s="105"/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  <c r="AA382" s="105"/>
    </row>
    <row r="383" spans="1:27" ht="15.75" customHeight="1">
      <c r="A383" s="105"/>
      <c r="B383" s="105"/>
      <c r="C383" s="105"/>
      <c r="D383" s="105"/>
      <c r="E383" s="105"/>
      <c r="F383" s="105"/>
      <c r="G383" s="105"/>
      <c r="H383" s="105"/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</row>
    <row r="384" spans="1:27" ht="15.75" customHeight="1">
      <c r="A384" s="105"/>
      <c r="B384" s="105"/>
      <c r="C384" s="105"/>
      <c r="D384" s="105"/>
      <c r="E384" s="105"/>
      <c r="F384" s="105"/>
      <c r="G384" s="105"/>
      <c r="H384" s="105"/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  <c r="AA384" s="105"/>
    </row>
    <row r="385" spans="1:27" ht="15.75" customHeight="1">
      <c r="A385" s="105"/>
      <c r="B385" s="105"/>
      <c r="C385" s="105"/>
      <c r="D385" s="105"/>
      <c r="E385" s="105"/>
      <c r="F385" s="105"/>
      <c r="G385" s="105"/>
      <c r="H385" s="105"/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  <c r="AA385" s="105"/>
    </row>
    <row r="386" spans="1:27" ht="15.75" customHeight="1">
      <c r="A386" s="105"/>
      <c r="B386" s="105"/>
      <c r="C386" s="105"/>
      <c r="D386" s="105"/>
      <c r="E386" s="105"/>
      <c r="F386" s="105"/>
      <c r="G386" s="105"/>
      <c r="H386" s="105"/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  <c r="AA386" s="105"/>
    </row>
    <row r="387" spans="1:27" ht="15.75" customHeight="1">
      <c r="A387" s="105"/>
      <c r="B387" s="105"/>
      <c r="C387" s="105"/>
      <c r="D387" s="105"/>
      <c r="E387" s="105"/>
      <c r="F387" s="105"/>
      <c r="G387" s="105"/>
      <c r="H387" s="105"/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  <c r="AA387" s="105"/>
    </row>
    <row r="388" spans="1:27" ht="15.75" customHeight="1">
      <c r="A388" s="105"/>
      <c r="B388" s="105"/>
      <c r="C388" s="105"/>
      <c r="D388" s="105"/>
      <c r="E388" s="105"/>
      <c r="F388" s="105"/>
      <c r="G388" s="105"/>
      <c r="H388" s="105"/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  <c r="AA388" s="105"/>
    </row>
    <row r="389" spans="1:27" ht="15.75" customHeight="1">
      <c r="A389" s="105"/>
      <c r="B389" s="105"/>
      <c r="C389" s="105"/>
      <c r="D389" s="105"/>
      <c r="E389" s="105"/>
      <c r="F389" s="105"/>
      <c r="G389" s="105"/>
      <c r="H389" s="105"/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5"/>
    </row>
    <row r="390" spans="1:27" ht="15.75" customHeight="1">
      <c r="A390" s="105"/>
      <c r="B390" s="105"/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  <c r="AA390" s="105"/>
    </row>
    <row r="391" spans="1:27" ht="15.75" customHeight="1">
      <c r="A391" s="105"/>
      <c r="B391" s="105"/>
      <c r="C391" s="105"/>
      <c r="D391" s="105"/>
      <c r="E391" s="105"/>
      <c r="F391" s="105"/>
      <c r="G391" s="105"/>
      <c r="H391" s="105"/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  <c r="AA391" s="105"/>
    </row>
    <row r="392" spans="1:27" ht="15.75" customHeight="1">
      <c r="A392" s="105"/>
      <c r="B392" s="105"/>
      <c r="C392" s="105"/>
      <c r="D392" s="105"/>
      <c r="E392" s="105"/>
      <c r="F392" s="105"/>
      <c r="G392" s="105"/>
      <c r="H392" s="105"/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  <c r="AA392" s="105"/>
    </row>
    <row r="393" spans="1:27" ht="15.75" customHeight="1">
      <c r="A393" s="105"/>
      <c r="B393" s="105"/>
      <c r="C393" s="105"/>
      <c r="D393" s="105"/>
      <c r="E393" s="105"/>
      <c r="F393" s="105"/>
      <c r="G393" s="105"/>
      <c r="H393" s="105"/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</row>
    <row r="394" spans="1:27" ht="15.75" customHeight="1">
      <c r="A394" s="105"/>
      <c r="B394" s="105"/>
      <c r="C394" s="105"/>
      <c r="D394" s="105"/>
      <c r="E394" s="105"/>
      <c r="F394" s="105"/>
      <c r="G394" s="105"/>
      <c r="H394" s="105"/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  <c r="AA394" s="105"/>
    </row>
    <row r="395" spans="1:27" ht="15.75" customHeight="1">
      <c r="A395" s="105"/>
      <c r="B395" s="105"/>
      <c r="C395" s="105"/>
      <c r="D395" s="105"/>
      <c r="E395" s="105"/>
      <c r="F395" s="105"/>
      <c r="G395" s="105"/>
      <c r="H395" s="105"/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  <c r="AA395" s="105"/>
    </row>
    <row r="396" spans="1:27" ht="15.75" customHeight="1">
      <c r="A396" s="105"/>
      <c r="B396" s="105"/>
      <c r="C396" s="105"/>
      <c r="D396" s="105"/>
      <c r="E396" s="105"/>
      <c r="F396" s="105"/>
      <c r="G396" s="105"/>
      <c r="H396" s="105"/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  <c r="AA396" s="105"/>
    </row>
    <row r="397" spans="1:27" ht="15.75" customHeight="1">
      <c r="A397" s="105"/>
      <c r="B397" s="105"/>
      <c r="C397" s="105"/>
      <c r="D397" s="105"/>
      <c r="E397" s="105"/>
      <c r="F397" s="105"/>
      <c r="G397" s="105"/>
      <c r="H397" s="105"/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  <c r="AA397" s="105"/>
    </row>
    <row r="398" spans="1:27" ht="15.75" customHeight="1">
      <c r="A398" s="105"/>
      <c r="B398" s="105"/>
      <c r="C398" s="105"/>
      <c r="D398" s="105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  <c r="AA398" s="105"/>
    </row>
    <row r="399" spans="1:27" ht="15.75" customHeight="1">
      <c r="A399" s="105"/>
      <c r="B399" s="105"/>
      <c r="C399" s="105"/>
      <c r="D399" s="105"/>
      <c r="E399" s="105"/>
      <c r="F399" s="105"/>
      <c r="G399" s="105"/>
      <c r="H399" s="105"/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  <c r="AA399" s="105"/>
    </row>
    <row r="400" spans="1:27" ht="15.75" customHeight="1">
      <c r="A400" s="105"/>
      <c r="B400" s="105"/>
      <c r="C400" s="105"/>
      <c r="D400" s="105"/>
      <c r="E400" s="105"/>
      <c r="F400" s="105"/>
      <c r="G400" s="105"/>
      <c r="H400" s="105"/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  <c r="AA400" s="105"/>
    </row>
    <row r="401" spans="1:27" ht="15.75" customHeight="1">
      <c r="A401" s="105"/>
      <c r="B401" s="105"/>
      <c r="C401" s="105"/>
      <c r="D401" s="105"/>
      <c r="E401" s="105"/>
      <c r="F401" s="105"/>
      <c r="G401" s="105"/>
      <c r="H401" s="105"/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  <c r="AA401" s="105"/>
    </row>
    <row r="402" spans="1:27" ht="15.75" customHeight="1">
      <c r="A402" s="105"/>
      <c r="B402" s="105"/>
      <c r="C402" s="105"/>
      <c r="D402" s="105"/>
      <c r="E402" s="105"/>
      <c r="F402" s="105"/>
      <c r="G402" s="105"/>
      <c r="H402" s="105"/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  <c r="AA402" s="105"/>
    </row>
    <row r="403" spans="1:27" ht="15.75" customHeight="1">
      <c r="A403" s="105"/>
      <c r="B403" s="105"/>
      <c r="C403" s="105"/>
      <c r="D403" s="105"/>
      <c r="E403" s="105"/>
      <c r="F403" s="105"/>
      <c r="G403" s="105"/>
      <c r="H403" s="105"/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</row>
    <row r="404" spans="1:27" ht="15.75" customHeight="1">
      <c r="A404" s="105"/>
      <c r="B404" s="105"/>
      <c r="C404" s="105"/>
      <c r="D404" s="105"/>
      <c r="E404" s="105"/>
      <c r="F404" s="105"/>
      <c r="G404" s="105"/>
      <c r="H404" s="105"/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  <c r="AA404" s="105"/>
    </row>
    <row r="405" spans="1:27" ht="15.75" customHeight="1">
      <c r="A405" s="105"/>
      <c r="B405" s="105"/>
      <c r="C405" s="105"/>
      <c r="D405" s="105"/>
      <c r="E405" s="105"/>
      <c r="F405" s="105"/>
      <c r="G405" s="105"/>
      <c r="H405" s="105"/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  <c r="AA405" s="105"/>
    </row>
    <row r="406" spans="1:27" ht="15.75" customHeight="1">
      <c r="A406" s="105"/>
      <c r="B406" s="105"/>
      <c r="C406" s="105"/>
      <c r="D406" s="105"/>
      <c r="E406" s="105"/>
      <c r="F406" s="105"/>
      <c r="G406" s="105"/>
      <c r="H406" s="105"/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  <c r="AA406" s="105"/>
    </row>
    <row r="407" spans="1:27" ht="15.75" customHeight="1">
      <c r="A407" s="105"/>
      <c r="B407" s="105"/>
      <c r="C407" s="105"/>
      <c r="D407" s="105"/>
      <c r="E407" s="105"/>
      <c r="F407" s="105"/>
      <c r="G407" s="105"/>
      <c r="H407" s="105"/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  <c r="AA407" s="105"/>
    </row>
    <row r="408" spans="1:27" ht="15.75" customHeight="1">
      <c r="A408" s="105"/>
      <c r="B408" s="105"/>
      <c r="C408" s="105"/>
      <c r="D408" s="105"/>
      <c r="E408" s="105"/>
      <c r="F408" s="105"/>
      <c r="G408" s="105"/>
      <c r="H408" s="105"/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  <c r="AA408" s="105"/>
    </row>
    <row r="409" spans="1:27" ht="15.75" customHeight="1">
      <c r="A409" s="105"/>
      <c r="B409" s="105"/>
      <c r="C409" s="105"/>
      <c r="D409" s="105"/>
      <c r="E409" s="105"/>
      <c r="F409" s="105"/>
      <c r="G409" s="105"/>
      <c r="H409" s="105"/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  <c r="AA409" s="105"/>
    </row>
    <row r="410" spans="1:27" ht="15.75" customHeight="1">
      <c r="A410" s="105"/>
      <c r="B410" s="105"/>
      <c r="C410" s="105"/>
      <c r="D410" s="105"/>
      <c r="E410" s="105"/>
      <c r="F410" s="105"/>
      <c r="G410" s="105"/>
      <c r="H410" s="105"/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  <c r="AA410" s="105"/>
    </row>
    <row r="411" spans="1:27" ht="15.75" customHeight="1">
      <c r="A411" s="105"/>
      <c r="B411" s="105"/>
      <c r="C411" s="105"/>
      <c r="D411" s="105"/>
      <c r="E411" s="105"/>
      <c r="F411" s="105"/>
      <c r="G411" s="105"/>
      <c r="H411" s="105"/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  <c r="AA411" s="105"/>
    </row>
    <row r="412" spans="1:27" ht="15.75" customHeight="1">
      <c r="A412" s="105"/>
      <c r="B412" s="105"/>
      <c r="C412" s="105"/>
      <c r="D412" s="105"/>
      <c r="E412" s="105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</row>
    <row r="413" spans="1:27" ht="15.75" customHeight="1">
      <c r="A413" s="105"/>
      <c r="B413" s="105"/>
      <c r="C413" s="105"/>
      <c r="D413" s="105"/>
      <c r="E413" s="105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</row>
    <row r="414" spans="1:27" ht="15.75" customHeight="1">
      <c r="A414" s="105"/>
      <c r="B414" s="105"/>
      <c r="C414" s="105"/>
      <c r="D414" s="105"/>
      <c r="E414" s="105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</row>
    <row r="415" spans="1:27" ht="15.75" customHeight="1">
      <c r="A415" s="105"/>
      <c r="B415" s="105"/>
      <c r="C415" s="105"/>
      <c r="D415" s="105"/>
      <c r="E415" s="105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</row>
    <row r="416" spans="1:27" ht="15.75" customHeight="1">
      <c r="A416" s="105"/>
      <c r="B416" s="105"/>
      <c r="C416" s="105"/>
      <c r="D416" s="105"/>
      <c r="E416" s="105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</row>
    <row r="417" spans="1:27" ht="15.75" customHeight="1">
      <c r="A417" s="105"/>
      <c r="B417" s="105"/>
      <c r="C417" s="105"/>
      <c r="D417" s="105"/>
      <c r="E417" s="105"/>
      <c r="F417" s="105"/>
      <c r="G417" s="105"/>
      <c r="H417" s="105"/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  <c r="AA417" s="105"/>
    </row>
    <row r="418" spans="1:27" ht="15.75" customHeight="1">
      <c r="A418" s="105"/>
      <c r="B418" s="105"/>
      <c r="C418" s="105"/>
      <c r="D418" s="105"/>
      <c r="E418" s="105"/>
      <c r="F418" s="105"/>
      <c r="G418" s="105"/>
      <c r="H418" s="105"/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  <c r="AA418" s="105"/>
    </row>
    <row r="419" spans="1:27" ht="15.75" customHeight="1">
      <c r="A419" s="105"/>
      <c r="B419" s="105"/>
      <c r="C419" s="105"/>
      <c r="D419" s="105"/>
      <c r="E419" s="105"/>
      <c r="F419" s="105"/>
      <c r="G419" s="105"/>
      <c r="H419" s="105"/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  <c r="AA419" s="105"/>
    </row>
    <row r="420" spans="1:27" ht="15.75" customHeight="1">
      <c r="A420" s="105"/>
      <c r="B420" s="105"/>
      <c r="C420" s="105"/>
      <c r="D420" s="105"/>
      <c r="E420" s="105"/>
      <c r="F420" s="105"/>
      <c r="G420" s="105"/>
      <c r="H420" s="105"/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  <c r="AA420" s="105"/>
    </row>
    <row r="421" spans="1:27" ht="15.75" customHeight="1">
      <c r="A421" s="105"/>
      <c r="B421" s="105"/>
      <c r="C421" s="105"/>
      <c r="D421" s="105"/>
      <c r="E421" s="105"/>
      <c r="F421" s="105"/>
      <c r="G421" s="105"/>
      <c r="H421" s="105"/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  <c r="AA421" s="105"/>
    </row>
    <row r="422" spans="1:27" ht="15.75" customHeight="1">
      <c r="A422" s="105"/>
      <c r="B422" s="105"/>
      <c r="C422" s="105"/>
      <c r="D422" s="105"/>
      <c r="E422" s="105"/>
      <c r="F422" s="105"/>
      <c r="G422" s="105"/>
      <c r="H422" s="105"/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  <c r="AA422" s="105"/>
    </row>
    <row r="423" spans="1:27" ht="15.75" customHeight="1">
      <c r="A423" s="105"/>
      <c r="B423" s="105"/>
      <c r="C423" s="105"/>
      <c r="D423" s="105"/>
      <c r="E423" s="105"/>
      <c r="F423" s="105"/>
      <c r="G423" s="105"/>
      <c r="H423" s="105"/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  <c r="AA423" s="105"/>
    </row>
    <row r="424" spans="1:27" ht="15.75" customHeight="1">
      <c r="A424" s="105"/>
      <c r="B424" s="105"/>
      <c r="C424" s="105"/>
      <c r="D424" s="105"/>
      <c r="E424" s="105"/>
      <c r="F424" s="105"/>
      <c r="G424" s="105"/>
      <c r="H424" s="105"/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  <c r="AA424" s="105"/>
    </row>
    <row r="425" spans="1:27" ht="15.75" customHeight="1">
      <c r="A425" s="105"/>
      <c r="B425" s="105"/>
      <c r="C425" s="105"/>
      <c r="D425" s="105"/>
      <c r="E425" s="105"/>
      <c r="F425" s="105"/>
      <c r="G425" s="105"/>
      <c r="H425" s="105"/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  <c r="AA425" s="105"/>
    </row>
    <row r="426" spans="1:27" ht="15.75" customHeight="1">
      <c r="A426" s="105"/>
      <c r="B426" s="105"/>
      <c r="C426" s="105"/>
      <c r="D426" s="105"/>
      <c r="E426" s="105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</row>
    <row r="427" spans="1:27" ht="15.75" customHeight="1">
      <c r="A427" s="105"/>
      <c r="B427" s="105"/>
      <c r="C427" s="105"/>
      <c r="D427" s="105"/>
      <c r="E427" s="105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</row>
    <row r="428" spans="1:27" ht="15.75" customHeight="1">
      <c r="A428" s="105"/>
      <c r="B428" s="105"/>
      <c r="C428" s="105"/>
      <c r="D428" s="105"/>
      <c r="E428" s="105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</row>
    <row r="429" spans="1:27" ht="15.75" customHeight="1">
      <c r="A429" s="105"/>
      <c r="B429" s="105"/>
      <c r="C429" s="105"/>
      <c r="D429" s="105"/>
      <c r="E429" s="105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</row>
    <row r="430" spans="1:27" ht="15.75" customHeight="1">
      <c r="A430" s="105"/>
      <c r="B430" s="105"/>
      <c r="C430" s="105"/>
      <c r="D430" s="105"/>
      <c r="E430" s="105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</row>
    <row r="431" spans="1:27" ht="15.75" customHeight="1">
      <c r="A431" s="105"/>
      <c r="B431" s="105"/>
      <c r="C431" s="105"/>
      <c r="D431" s="105"/>
      <c r="E431" s="105"/>
      <c r="F431" s="105"/>
      <c r="G431" s="105"/>
      <c r="H431" s="105"/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  <c r="AA431" s="105"/>
    </row>
    <row r="432" spans="1:27" ht="15.75" customHeight="1">
      <c r="A432" s="105"/>
      <c r="B432" s="105"/>
      <c r="C432" s="105"/>
      <c r="D432" s="105"/>
      <c r="E432" s="105"/>
      <c r="F432" s="105"/>
      <c r="G432" s="105"/>
      <c r="H432" s="105"/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  <c r="AA432" s="105"/>
    </row>
    <row r="433" spans="1:27" ht="15.75" customHeight="1">
      <c r="A433" s="105"/>
      <c r="B433" s="105"/>
      <c r="C433" s="105"/>
      <c r="D433" s="105"/>
      <c r="E433" s="105"/>
      <c r="F433" s="105"/>
      <c r="G433" s="105"/>
      <c r="H433" s="105"/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  <c r="AA433" s="105"/>
    </row>
    <row r="434" spans="1:27" ht="15.75" customHeight="1">
      <c r="A434" s="105"/>
      <c r="B434" s="105"/>
      <c r="C434" s="105"/>
      <c r="D434" s="105"/>
      <c r="E434" s="105"/>
      <c r="F434" s="105"/>
      <c r="G434" s="105"/>
      <c r="H434" s="105"/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  <c r="AA434" s="105"/>
    </row>
    <row r="435" spans="1:27" ht="15.75" customHeight="1">
      <c r="A435" s="105"/>
      <c r="B435" s="105"/>
      <c r="C435" s="105"/>
      <c r="D435" s="105"/>
      <c r="E435" s="105"/>
      <c r="F435" s="105"/>
      <c r="G435" s="105"/>
      <c r="H435" s="105"/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  <c r="AA435" s="105"/>
    </row>
    <row r="436" spans="1:27" ht="15.75" customHeight="1">
      <c r="A436" s="105"/>
      <c r="B436" s="105"/>
      <c r="C436" s="105"/>
      <c r="D436" s="105"/>
      <c r="E436" s="105"/>
      <c r="F436" s="105"/>
      <c r="G436" s="105"/>
      <c r="H436" s="105"/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  <c r="AA436" s="105"/>
    </row>
    <row r="437" spans="1:27" ht="15.75" customHeight="1">
      <c r="A437" s="105"/>
      <c r="B437" s="105"/>
      <c r="C437" s="105"/>
      <c r="D437" s="105"/>
      <c r="E437" s="105"/>
      <c r="F437" s="105"/>
      <c r="G437" s="105"/>
      <c r="H437" s="105"/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  <c r="AA437" s="105"/>
    </row>
    <row r="438" spans="1:27" ht="15.75" customHeight="1">
      <c r="A438" s="105"/>
      <c r="B438" s="105"/>
      <c r="C438" s="105"/>
      <c r="D438" s="105"/>
      <c r="E438" s="105"/>
      <c r="F438" s="105"/>
      <c r="G438" s="105"/>
      <c r="H438" s="105"/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  <c r="AA438" s="105"/>
    </row>
    <row r="439" spans="1:27" ht="15.75" customHeight="1">
      <c r="A439" s="105"/>
      <c r="B439" s="105"/>
      <c r="C439" s="105"/>
      <c r="D439" s="105"/>
      <c r="E439" s="105"/>
      <c r="F439" s="105"/>
      <c r="G439" s="105"/>
      <c r="H439" s="105"/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  <c r="AA439" s="105"/>
    </row>
    <row r="440" spans="1:27" ht="15.75" customHeight="1">
      <c r="A440" s="105"/>
      <c r="B440" s="105"/>
      <c r="C440" s="105"/>
      <c r="D440" s="105"/>
      <c r="E440" s="105"/>
      <c r="F440" s="105"/>
      <c r="G440" s="105"/>
      <c r="H440" s="105"/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  <c r="AA440" s="105"/>
    </row>
    <row r="441" spans="1:27" ht="15.75" customHeight="1">
      <c r="A441" s="105"/>
      <c r="B441" s="105"/>
      <c r="C441" s="105"/>
      <c r="D441" s="105"/>
      <c r="E441" s="105"/>
      <c r="F441" s="105"/>
      <c r="G441" s="105"/>
      <c r="H441" s="105"/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  <c r="AA441" s="105"/>
    </row>
    <row r="442" spans="1:27" ht="15.75" customHeight="1">
      <c r="A442" s="105"/>
      <c r="B442" s="105"/>
      <c r="C442" s="105"/>
      <c r="D442" s="105"/>
      <c r="E442" s="105"/>
      <c r="F442" s="105"/>
      <c r="G442" s="105"/>
      <c r="H442" s="105"/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  <c r="AA442" s="105"/>
    </row>
    <row r="443" spans="1:27" ht="15.75" customHeight="1">
      <c r="A443" s="105"/>
      <c r="B443" s="105"/>
      <c r="C443" s="105"/>
      <c r="D443" s="105"/>
      <c r="E443" s="105"/>
      <c r="F443" s="105"/>
      <c r="G443" s="105"/>
      <c r="H443" s="105"/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  <c r="AA443" s="105"/>
    </row>
    <row r="444" spans="1:27" ht="15.75" customHeight="1">
      <c r="A444" s="105"/>
      <c r="B444" s="105"/>
      <c r="C444" s="105"/>
      <c r="D444" s="105"/>
      <c r="E444" s="105"/>
      <c r="F444" s="105"/>
      <c r="G444" s="105"/>
      <c r="H444" s="105"/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  <c r="AA444" s="105"/>
    </row>
    <row r="445" spans="1:27" ht="15.75" customHeight="1">
      <c r="A445" s="105"/>
      <c r="B445" s="105"/>
      <c r="C445" s="105"/>
      <c r="D445" s="105"/>
      <c r="E445" s="105"/>
      <c r="F445" s="105"/>
      <c r="G445" s="105"/>
      <c r="H445" s="105"/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  <c r="AA445" s="105"/>
    </row>
    <row r="446" spans="1:27" ht="15.75" customHeight="1">
      <c r="A446" s="105"/>
      <c r="B446" s="105"/>
      <c r="C446" s="105"/>
      <c r="D446" s="105"/>
      <c r="E446" s="105"/>
      <c r="F446" s="105"/>
      <c r="G446" s="105"/>
      <c r="H446" s="105"/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  <c r="AA446" s="105"/>
    </row>
    <row r="447" spans="1:27" ht="15.75" customHeight="1">
      <c r="A447" s="105"/>
      <c r="B447" s="105"/>
      <c r="C447" s="105"/>
      <c r="D447" s="105"/>
      <c r="E447" s="105"/>
      <c r="F447" s="105"/>
      <c r="G447" s="105"/>
      <c r="H447" s="105"/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</row>
    <row r="448" spans="1:27" ht="15.75" customHeight="1">
      <c r="A448" s="105"/>
      <c r="B448" s="105"/>
      <c r="C448" s="105"/>
      <c r="D448" s="105"/>
      <c r="E448" s="105"/>
      <c r="F448" s="105"/>
      <c r="G448" s="105"/>
      <c r="H448" s="105"/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  <c r="AA448" s="105"/>
    </row>
    <row r="449" spans="1:27" ht="15.75" customHeight="1">
      <c r="A449" s="105"/>
      <c r="B449" s="105"/>
      <c r="C449" s="105"/>
      <c r="D449" s="105"/>
      <c r="E449" s="105"/>
      <c r="F449" s="105"/>
      <c r="G449" s="105"/>
      <c r="H449" s="105"/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  <c r="AA449" s="105"/>
    </row>
    <row r="450" spans="1:27" ht="15.75" customHeight="1">
      <c r="A450" s="105"/>
      <c r="B450" s="105"/>
      <c r="C450" s="105"/>
      <c r="D450" s="105"/>
      <c r="E450" s="105"/>
      <c r="F450" s="105"/>
      <c r="G450" s="105"/>
      <c r="H450" s="105"/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  <c r="AA450" s="105"/>
    </row>
    <row r="451" spans="1:27" ht="15.75" customHeight="1">
      <c r="A451" s="105"/>
      <c r="B451" s="105"/>
      <c r="C451" s="105"/>
      <c r="D451" s="105"/>
      <c r="E451" s="105"/>
      <c r="F451" s="105"/>
      <c r="G451" s="105"/>
      <c r="H451" s="105"/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  <c r="AA451" s="105"/>
    </row>
    <row r="452" spans="1:27" ht="15.75" customHeight="1">
      <c r="A452" s="105"/>
      <c r="B452" s="105"/>
      <c r="C452" s="105"/>
      <c r="D452" s="105"/>
      <c r="E452" s="105"/>
      <c r="F452" s="105"/>
      <c r="G452" s="105"/>
      <c r="H452" s="105"/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  <c r="AA452" s="105"/>
    </row>
    <row r="453" spans="1:27" ht="15.75" customHeight="1">
      <c r="A453" s="105"/>
      <c r="B453" s="105"/>
      <c r="C453" s="105"/>
      <c r="D453" s="105"/>
      <c r="E453" s="105"/>
      <c r="F453" s="105"/>
      <c r="G453" s="105"/>
      <c r="H453" s="105"/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  <c r="AA453" s="105"/>
    </row>
    <row r="454" spans="1:27" ht="15.75" customHeight="1">
      <c r="A454" s="105"/>
      <c r="B454" s="105"/>
      <c r="C454" s="105"/>
      <c r="D454" s="105"/>
      <c r="E454" s="105"/>
      <c r="F454" s="105"/>
      <c r="G454" s="105"/>
      <c r="H454" s="105"/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  <c r="AA454" s="105"/>
    </row>
    <row r="455" spans="1:27" ht="15.75" customHeight="1">
      <c r="A455" s="105"/>
      <c r="B455" s="105"/>
      <c r="C455" s="105"/>
      <c r="D455" s="105"/>
      <c r="E455" s="105"/>
      <c r="F455" s="105"/>
      <c r="G455" s="105"/>
      <c r="H455" s="105"/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  <c r="AA455" s="105"/>
    </row>
    <row r="456" spans="1:27" ht="15.75" customHeight="1">
      <c r="A456" s="105"/>
      <c r="B456" s="105"/>
      <c r="C456" s="105"/>
      <c r="D456" s="105"/>
      <c r="E456" s="105"/>
      <c r="F456" s="105"/>
      <c r="G456" s="105"/>
      <c r="H456" s="105"/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  <c r="AA456" s="105"/>
    </row>
    <row r="457" spans="1:27" ht="15.75" customHeight="1">
      <c r="A457" s="105"/>
      <c r="B457" s="105"/>
      <c r="C457" s="105"/>
      <c r="D457" s="105"/>
      <c r="E457" s="105"/>
      <c r="F457" s="105"/>
      <c r="G457" s="105"/>
      <c r="H457" s="105"/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  <c r="AA457" s="105"/>
    </row>
    <row r="458" spans="1:27" ht="15.75" customHeight="1">
      <c r="A458" s="105"/>
      <c r="B458" s="105"/>
      <c r="C458" s="105"/>
      <c r="D458" s="105"/>
      <c r="E458" s="105"/>
      <c r="F458" s="105"/>
      <c r="G458" s="105"/>
      <c r="H458" s="105"/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  <c r="AA458" s="105"/>
    </row>
    <row r="459" spans="1:27" ht="15.75" customHeight="1">
      <c r="A459" s="105"/>
      <c r="B459" s="105"/>
      <c r="C459" s="105"/>
      <c r="D459" s="105"/>
      <c r="E459" s="105"/>
      <c r="F459" s="105"/>
      <c r="G459" s="105"/>
      <c r="H459" s="105"/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  <c r="AA459" s="105"/>
    </row>
    <row r="460" spans="1:27" ht="15.75" customHeight="1">
      <c r="A460" s="105"/>
      <c r="B460" s="105"/>
      <c r="C460" s="105"/>
      <c r="D460" s="105"/>
      <c r="E460" s="105"/>
      <c r="F460" s="105"/>
      <c r="G460" s="105"/>
      <c r="H460" s="105"/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  <c r="AA460" s="105"/>
    </row>
    <row r="461" spans="1:27" ht="15.75" customHeight="1">
      <c r="A461" s="105"/>
      <c r="B461" s="105"/>
      <c r="C461" s="105"/>
      <c r="D461" s="105"/>
      <c r="E461" s="105"/>
      <c r="F461" s="105"/>
      <c r="G461" s="105"/>
      <c r="H461" s="105"/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  <c r="AA461" s="105"/>
    </row>
    <row r="462" spans="1:27" ht="15.75" customHeight="1">
      <c r="A462" s="105"/>
      <c r="B462" s="105"/>
      <c r="C462" s="105"/>
      <c r="D462" s="105"/>
      <c r="E462" s="105"/>
      <c r="F462" s="105"/>
      <c r="G462" s="105"/>
      <c r="H462" s="105"/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  <c r="AA462" s="105"/>
    </row>
    <row r="463" spans="1:27" ht="15.75" customHeight="1">
      <c r="A463" s="105"/>
      <c r="B463" s="105"/>
      <c r="C463" s="105"/>
      <c r="D463" s="105"/>
      <c r="E463" s="105"/>
      <c r="F463" s="105"/>
      <c r="G463" s="105"/>
      <c r="H463" s="105"/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  <c r="AA463" s="105"/>
    </row>
    <row r="464" spans="1:27" ht="15.75" customHeight="1">
      <c r="A464" s="105"/>
      <c r="B464" s="105"/>
      <c r="C464" s="105"/>
      <c r="D464" s="105"/>
      <c r="E464" s="105"/>
      <c r="F464" s="105"/>
      <c r="G464" s="105"/>
      <c r="H464" s="105"/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  <c r="AA464" s="105"/>
    </row>
    <row r="465" spans="1:27" ht="15.75" customHeight="1">
      <c r="A465" s="105"/>
      <c r="B465" s="105"/>
      <c r="C465" s="105"/>
      <c r="D465" s="105"/>
      <c r="E465" s="105"/>
      <c r="F465" s="105"/>
      <c r="G465" s="105"/>
      <c r="H465" s="105"/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  <c r="AA465" s="105"/>
    </row>
    <row r="466" spans="1:27" ht="15.75" customHeight="1">
      <c r="A466" s="105"/>
      <c r="B466" s="105"/>
      <c r="C466" s="105"/>
      <c r="D466" s="105"/>
      <c r="E466" s="105"/>
      <c r="F466" s="105"/>
      <c r="G466" s="105"/>
      <c r="H466" s="105"/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  <c r="AA466" s="105"/>
    </row>
    <row r="467" spans="1:27" ht="15.75" customHeight="1">
      <c r="A467" s="105"/>
      <c r="B467" s="105"/>
      <c r="C467" s="105"/>
      <c r="D467" s="105"/>
      <c r="E467" s="105"/>
      <c r="F467" s="105"/>
      <c r="G467" s="105"/>
      <c r="H467" s="105"/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  <c r="AA467" s="105"/>
    </row>
    <row r="468" spans="1:27" ht="15.75" customHeight="1">
      <c r="A468" s="105"/>
      <c r="B468" s="105"/>
      <c r="C468" s="105"/>
      <c r="D468" s="105"/>
      <c r="E468" s="105"/>
      <c r="F468" s="105"/>
      <c r="G468" s="105"/>
      <c r="H468" s="105"/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  <c r="AA468" s="105"/>
    </row>
    <row r="469" spans="1:27" ht="15.75" customHeight="1">
      <c r="A469" s="105"/>
      <c r="B469" s="105"/>
      <c r="C469" s="105"/>
      <c r="D469" s="105"/>
      <c r="E469" s="105"/>
      <c r="F469" s="105"/>
      <c r="G469" s="105"/>
      <c r="H469" s="105"/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  <c r="AA469" s="105"/>
    </row>
    <row r="470" spans="1:27" ht="15.75" customHeight="1">
      <c r="A470" s="105"/>
      <c r="B470" s="105"/>
      <c r="C470" s="105"/>
      <c r="D470" s="105"/>
      <c r="E470" s="105"/>
      <c r="F470" s="105"/>
      <c r="G470" s="105"/>
      <c r="H470" s="105"/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  <c r="AA470" s="105"/>
    </row>
    <row r="471" spans="1:27" ht="15.75" customHeight="1">
      <c r="A471" s="105"/>
      <c r="B471" s="105"/>
      <c r="C471" s="105"/>
      <c r="D471" s="105"/>
      <c r="E471" s="105"/>
      <c r="F471" s="105"/>
      <c r="G471" s="105"/>
      <c r="H471" s="105"/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  <c r="AA471" s="105"/>
    </row>
    <row r="472" spans="1:27" ht="15.75" customHeight="1">
      <c r="A472" s="105"/>
      <c r="B472" s="105"/>
      <c r="C472" s="105"/>
      <c r="D472" s="105"/>
      <c r="E472" s="105"/>
      <c r="F472" s="105"/>
      <c r="G472" s="105"/>
      <c r="H472" s="105"/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  <c r="AA472" s="105"/>
    </row>
    <row r="473" spans="1:27" ht="15.75" customHeight="1">
      <c r="A473" s="105"/>
      <c r="B473" s="105"/>
      <c r="C473" s="105"/>
      <c r="D473" s="105"/>
      <c r="E473" s="105"/>
      <c r="F473" s="105"/>
      <c r="G473" s="105"/>
      <c r="H473" s="105"/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  <c r="AA473" s="105"/>
    </row>
    <row r="474" spans="1:27" ht="15.75" customHeight="1">
      <c r="A474" s="105"/>
      <c r="B474" s="105"/>
      <c r="C474" s="105"/>
      <c r="D474" s="105"/>
      <c r="E474" s="105"/>
      <c r="F474" s="105"/>
      <c r="G474" s="105"/>
      <c r="H474" s="105"/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  <c r="AA474" s="105"/>
    </row>
    <row r="475" spans="1:27" ht="15.75" customHeight="1">
      <c r="A475" s="105"/>
      <c r="B475" s="105"/>
      <c r="C475" s="105"/>
      <c r="D475" s="105"/>
      <c r="E475" s="105"/>
      <c r="F475" s="105"/>
      <c r="G475" s="105"/>
      <c r="H475" s="105"/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  <c r="AA475" s="105"/>
    </row>
    <row r="476" spans="1:27" ht="15.75" customHeight="1">
      <c r="A476" s="105"/>
      <c r="B476" s="105"/>
      <c r="C476" s="105"/>
      <c r="D476" s="105"/>
      <c r="E476" s="105"/>
      <c r="F476" s="105"/>
      <c r="G476" s="105"/>
      <c r="H476" s="105"/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  <c r="AA476" s="105"/>
    </row>
    <row r="477" spans="1:27" ht="15.75" customHeight="1">
      <c r="A477" s="105"/>
      <c r="B477" s="105"/>
      <c r="C477" s="105"/>
      <c r="D477" s="105"/>
      <c r="E477" s="105"/>
      <c r="F477" s="105"/>
      <c r="G477" s="105"/>
      <c r="H477" s="105"/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  <c r="AA477" s="105"/>
    </row>
    <row r="478" spans="1:27" ht="15.75" customHeight="1">
      <c r="A478" s="105"/>
      <c r="B478" s="105"/>
      <c r="C478" s="105"/>
      <c r="D478" s="105"/>
      <c r="E478" s="105"/>
      <c r="F478" s="105"/>
      <c r="G478" s="105"/>
      <c r="H478" s="105"/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  <c r="AA478" s="105"/>
    </row>
    <row r="479" spans="1:27" ht="15.75" customHeight="1">
      <c r="A479" s="105"/>
      <c r="B479" s="105"/>
      <c r="C479" s="105"/>
      <c r="D479" s="105"/>
      <c r="E479" s="105"/>
      <c r="F479" s="105"/>
      <c r="G479" s="105"/>
      <c r="H479" s="105"/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  <c r="AA479" s="105"/>
    </row>
    <row r="480" spans="1:27" ht="15.75" customHeight="1">
      <c r="A480" s="105"/>
      <c r="B480" s="105"/>
      <c r="C480" s="105"/>
      <c r="D480" s="105"/>
      <c r="E480" s="105"/>
      <c r="F480" s="105"/>
      <c r="G480" s="105"/>
      <c r="H480" s="105"/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  <c r="AA480" s="105"/>
    </row>
    <row r="481" spans="1:27" ht="15.75" customHeight="1">
      <c r="A481" s="105"/>
      <c r="B481" s="105"/>
      <c r="C481" s="105"/>
      <c r="D481" s="105"/>
      <c r="E481" s="105"/>
      <c r="F481" s="105"/>
      <c r="G481" s="105"/>
      <c r="H481" s="105"/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  <c r="AA481" s="105"/>
    </row>
    <row r="482" spans="1:27" ht="15.75" customHeight="1">
      <c r="A482" s="105"/>
      <c r="B482" s="105"/>
      <c r="C482" s="105"/>
      <c r="D482" s="105"/>
      <c r="E482" s="105"/>
      <c r="F482" s="105"/>
      <c r="G482" s="105"/>
      <c r="H482" s="105"/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  <c r="AA482" s="105"/>
    </row>
    <row r="483" spans="1:27" ht="15.75" customHeight="1">
      <c r="A483" s="105"/>
      <c r="B483" s="105"/>
      <c r="C483" s="105"/>
      <c r="D483" s="105"/>
      <c r="E483" s="105"/>
      <c r="F483" s="105"/>
      <c r="G483" s="105"/>
      <c r="H483" s="105"/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  <c r="AA483" s="105"/>
    </row>
    <row r="484" spans="1:27" ht="15.75" customHeight="1">
      <c r="A484" s="105"/>
      <c r="B484" s="105"/>
      <c r="C484" s="105"/>
      <c r="D484" s="105"/>
      <c r="E484" s="105"/>
      <c r="F484" s="105"/>
      <c r="G484" s="105"/>
      <c r="H484" s="105"/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  <c r="AA484" s="105"/>
    </row>
    <row r="485" spans="1:27" ht="15.75" customHeight="1">
      <c r="A485" s="105"/>
      <c r="B485" s="105"/>
      <c r="C485" s="105"/>
      <c r="D485" s="105"/>
      <c r="E485" s="105"/>
      <c r="F485" s="105"/>
      <c r="G485" s="105"/>
      <c r="H485" s="105"/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  <c r="AA485" s="105"/>
    </row>
    <row r="486" spans="1:27" ht="15.75" customHeight="1">
      <c r="A486" s="105"/>
      <c r="B486" s="105"/>
      <c r="C486" s="105"/>
      <c r="D486" s="105"/>
      <c r="E486" s="105"/>
      <c r="F486" s="105"/>
      <c r="G486" s="105"/>
      <c r="H486" s="105"/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  <c r="AA486" s="105"/>
    </row>
    <row r="487" spans="1:27" ht="15.75" customHeight="1">
      <c r="A487" s="105"/>
      <c r="B487" s="105"/>
      <c r="C487" s="105"/>
      <c r="D487" s="105"/>
      <c r="E487" s="105"/>
      <c r="F487" s="105"/>
      <c r="G487" s="105"/>
      <c r="H487" s="105"/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</row>
    <row r="488" spans="1:27" ht="15.75" customHeight="1">
      <c r="A488" s="105"/>
      <c r="B488" s="105"/>
      <c r="C488" s="105"/>
      <c r="D488" s="105"/>
      <c r="E488" s="105"/>
      <c r="F488" s="105"/>
      <c r="G488" s="105"/>
      <c r="H488" s="105"/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</row>
    <row r="489" spans="1:27" ht="15.75" customHeight="1">
      <c r="A489" s="105"/>
      <c r="B489" s="105"/>
      <c r="C489" s="105"/>
      <c r="D489" s="105"/>
      <c r="E489" s="105"/>
      <c r="F489" s="105"/>
      <c r="G489" s="105"/>
      <c r="H489" s="105"/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</row>
    <row r="490" spans="1:27" ht="15.75" customHeight="1">
      <c r="A490" s="105"/>
      <c r="B490" s="105"/>
      <c r="C490" s="105"/>
      <c r="D490" s="105"/>
      <c r="E490" s="105"/>
      <c r="F490" s="105"/>
      <c r="G490" s="105"/>
      <c r="H490" s="105"/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</row>
    <row r="491" spans="1:27" ht="15.75" customHeight="1">
      <c r="A491" s="105"/>
      <c r="B491" s="105"/>
      <c r="C491" s="105"/>
      <c r="D491" s="105"/>
      <c r="E491" s="105"/>
      <c r="F491" s="105"/>
      <c r="G491" s="105"/>
      <c r="H491" s="105"/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</row>
    <row r="492" spans="1:27" ht="15.75" customHeight="1">
      <c r="A492" s="105"/>
      <c r="B492" s="105"/>
      <c r="C492" s="105"/>
      <c r="D492" s="105"/>
      <c r="E492" s="105"/>
      <c r="F492" s="105"/>
      <c r="G492" s="105"/>
      <c r="H492" s="105"/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  <c r="AA492" s="105"/>
    </row>
    <row r="493" spans="1:27" ht="15.75" customHeight="1">
      <c r="A493" s="105"/>
      <c r="B493" s="105"/>
      <c r="C493" s="105"/>
      <c r="D493" s="105"/>
      <c r="E493" s="105"/>
      <c r="F493" s="105"/>
      <c r="G493" s="105"/>
      <c r="H493" s="105"/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</row>
    <row r="494" spans="1:27" ht="15.75" customHeight="1">
      <c r="A494" s="105"/>
      <c r="B494" s="105"/>
      <c r="C494" s="105"/>
      <c r="D494" s="105"/>
      <c r="E494" s="105"/>
      <c r="F494" s="105"/>
      <c r="G494" s="105"/>
      <c r="H494" s="105"/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  <c r="AA494" s="105"/>
    </row>
    <row r="495" spans="1:27" ht="15.75" customHeight="1">
      <c r="A495" s="105"/>
      <c r="B495" s="105"/>
      <c r="C495" s="105"/>
      <c r="D495" s="105"/>
      <c r="E495" s="105"/>
      <c r="F495" s="105"/>
      <c r="G495" s="105"/>
      <c r="H495" s="105"/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</row>
    <row r="496" spans="1:27" ht="15.75" customHeight="1">
      <c r="A496" s="105"/>
      <c r="B496" s="105"/>
      <c r="C496" s="105"/>
      <c r="D496" s="105"/>
      <c r="E496" s="105"/>
      <c r="F496" s="105"/>
      <c r="G496" s="105"/>
      <c r="H496" s="105"/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</row>
    <row r="497" spans="1:27" ht="15.75" customHeight="1">
      <c r="A497" s="105"/>
      <c r="B497" s="105"/>
      <c r="C497" s="105"/>
      <c r="D497" s="105"/>
      <c r="E497" s="105"/>
      <c r="F497" s="105"/>
      <c r="G497" s="105"/>
      <c r="H497" s="105"/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</row>
    <row r="498" spans="1:27" ht="15.75" customHeight="1">
      <c r="A498" s="105"/>
      <c r="B498" s="105"/>
      <c r="C498" s="105"/>
      <c r="D498" s="105"/>
      <c r="E498" s="105"/>
      <c r="F498" s="105"/>
      <c r="G498" s="105"/>
      <c r="H498" s="105"/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</row>
    <row r="499" spans="1:27" ht="15.75" customHeight="1">
      <c r="A499" s="105"/>
      <c r="B499" s="105"/>
      <c r="C499" s="105"/>
      <c r="D499" s="105"/>
      <c r="E499" s="105"/>
      <c r="F499" s="105"/>
      <c r="G499" s="105"/>
      <c r="H499" s="105"/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</row>
    <row r="500" spans="1:27" ht="15.75" customHeight="1">
      <c r="A500" s="105"/>
      <c r="B500" s="105"/>
      <c r="C500" s="105"/>
      <c r="D500" s="105"/>
      <c r="E500" s="105"/>
      <c r="F500" s="105"/>
      <c r="G500" s="105"/>
      <c r="H500" s="105"/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</row>
    <row r="501" spans="1:27" ht="15.75" customHeight="1">
      <c r="A501" s="105"/>
      <c r="B501" s="105"/>
      <c r="C501" s="105"/>
      <c r="D501" s="105"/>
      <c r="E501" s="105"/>
      <c r="F501" s="105"/>
      <c r="G501" s="105"/>
      <c r="H501" s="105"/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</row>
    <row r="502" spans="1:27" ht="15.75" customHeight="1">
      <c r="A502" s="105"/>
      <c r="B502" s="105"/>
      <c r="C502" s="105"/>
      <c r="D502" s="105"/>
      <c r="E502" s="105"/>
      <c r="F502" s="105"/>
      <c r="G502" s="105"/>
      <c r="H502" s="105"/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  <c r="AA502" s="105"/>
    </row>
    <row r="503" spans="1:27" ht="15.75" customHeight="1">
      <c r="A503" s="105"/>
      <c r="B503" s="105"/>
      <c r="C503" s="105"/>
      <c r="D503" s="105"/>
      <c r="E503" s="105"/>
      <c r="F503" s="105"/>
      <c r="G503" s="105"/>
      <c r="H503" s="105"/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</row>
    <row r="504" spans="1:27" ht="15.75" customHeight="1">
      <c r="A504" s="105"/>
      <c r="B504" s="105"/>
      <c r="C504" s="105"/>
      <c r="D504" s="105"/>
      <c r="E504" s="105"/>
      <c r="F504" s="105"/>
      <c r="G504" s="105"/>
      <c r="H504" s="105"/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</row>
    <row r="505" spans="1:27" ht="15.75" customHeight="1">
      <c r="A505" s="105"/>
      <c r="B505" s="105"/>
      <c r="C505" s="105"/>
      <c r="D505" s="105"/>
      <c r="E505" s="105"/>
      <c r="F505" s="105"/>
      <c r="G505" s="105"/>
      <c r="H505" s="105"/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</row>
    <row r="506" spans="1:27" ht="15.75" customHeight="1">
      <c r="A506" s="105"/>
      <c r="B506" s="105"/>
      <c r="C506" s="105"/>
      <c r="D506" s="105"/>
      <c r="E506" s="105"/>
      <c r="F506" s="105"/>
      <c r="G506" s="105"/>
      <c r="H506" s="105"/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</row>
    <row r="507" spans="1:27" ht="15.75" customHeight="1">
      <c r="A507" s="105"/>
      <c r="B507" s="105"/>
      <c r="C507" s="105"/>
      <c r="D507" s="105"/>
      <c r="E507" s="105"/>
      <c r="F507" s="105"/>
      <c r="G507" s="105"/>
      <c r="H507" s="105"/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</row>
    <row r="508" spans="1:27" ht="15.75" customHeight="1">
      <c r="A508" s="105"/>
      <c r="B508" s="105"/>
      <c r="C508" s="105"/>
      <c r="D508" s="105"/>
      <c r="E508" s="105"/>
      <c r="F508" s="105"/>
      <c r="G508" s="105"/>
      <c r="H508" s="105"/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</row>
    <row r="509" spans="1:27" ht="15.75" customHeight="1">
      <c r="A509" s="105"/>
      <c r="B509" s="105"/>
      <c r="C509" s="105"/>
      <c r="D509" s="105"/>
      <c r="E509" s="105"/>
      <c r="F509" s="105"/>
      <c r="G509" s="105"/>
      <c r="H509" s="105"/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</row>
    <row r="510" spans="1:27" ht="15.75" customHeight="1">
      <c r="A510" s="105"/>
      <c r="B510" s="105"/>
      <c r="C510" s="105"/>
      <c r="D510" s="105"/>
      <c r="E510" s="105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</row>
    <row r="511" spans="1:27" ht="15.75" customHeight="1">
      <c r="A511" s="105"/>
      <c r="B511" s="105"/>
      <c r="C511" s="105"/>
      <c r="D511" s="105"/>
      <c r="E511" s="105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</row>
    <row r="512" spans="1:27" ht="15.75" customHeight="1">
      <c r="A512" s="105"/>
      <c r="B512" s="105"/>
      <c r="C512" s="105"/>
      <c r="D512" s="105"/>
      <c r="E512" s="105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</row>
    <row r="513" spans="1:27" ht="15.75" customHeight="1">
      <c r="A513" s="105"/>
      <c r="B513" s="105"/>
      <c r="C513" s="105"/>
      <c r="D513" s="105"/>
      <c r="E513" s="105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</row>
    <row r="514" spans="1:27" ht="15.75" customHeight="1">
      <c r="A514" s="105"/>
      <c r="B514" s="105"/>
      <c r="C514" s="105"/>
      <c r="D514" s="105"/>
      <c r="E514" s="105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</row>
    <row r="515" spans="1:27" ht="15.75" customHeight="1">
      <c r="A515" s="105"/>
      <c r="B515" s="105"/>
      <c r="C515" s="105"/>
      <c r="D515" s="105"/>
      <c r="E515" s="105"/>
      <c r="F515" s="105"/>
      <c r="G515" s="105"/>
      <c r="H515" s="105"/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</row>
    <row r="516" spans="1:27" ht="15.75" customHeight="1">
      <c r="A516" s="105"/>
      <c r="B516" s="105"/>
      <c r="C516" s="105"/>
      <c r="D516" s="105"/>
      <c r="E516" s="105"/>
      <c r="F516" s="105"/>
      <c r="G516" s="105"/>
      <c r="H516" s="105"/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</row>
    <row r="517" spans="1:27" ht="15.75" customHeight="1">
      <c r="A517" s="105"/>
      <c r="B517" s="105"/>
      <c r="C517" s="105"/>
      <c r="D517" s="105"/>
      <c r="E517" s="105"/>
      <c r="F517" s="105"/>
      <c r="G517" s="105"/>
      <c r="H517" s="105"/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</row>
    <row r="518" spans="1:27" ht="15.75" customHeight="1">
      <c r="A518" s="105"/>
      <c r="B518" s="105"/>
      <c r="C518" s="105"/>
      <c r="D518" s="105"/>
      <c r="E518" s="105"/>
      <c r="F518" s="105"/>
      <c r="G518" s="105"/>
      <c r="H518" s="105"/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</row>
    <row r="519" spans="1:27" ht="15.75" customHeight="1">
      <c r="A519" s="105"/>
      <c r="B519" s="105"/>
      <c r="C519" s="105"/>
      <c r="D519" s="105"/>
      <c r="E519" s="105"/>
      <c r="F519" s="105"/>
      <c r="G519" s="105"/>
      <c r="H519" s="105"/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</row>
    <row r="520" spans="1:27" ht="15.75" customHeight="1">
      <c r="A520" s="105"/>
      <c r="B520" s="105"/>
      <c r="C520" s="105"/>
      <c r="D520" s="105"/>
      <c r="E520" s="105"/>
      <c r="F520" s="105"/>
      <c r="G520" s="105"/>
      <c r="H520" s="105"/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</row>
    <row r="521" spans="1:27" ht="15.75" customHeight="1">
      <c r="A521" s="105"/>
      <c r="B521" s="105"/>
      <c r="C521" s="105"/>
      <c r="D521" s="105"/>
      <c r="E521" s="105"/>
      <c r="F521" s="105"/>
      <c r="G521" s="105"/>
      <c r="H521" s="105"/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</row>
    <row r="522" spans="1:27" ht="15.75" customHeight="1">
      <c r="A522" s="105"/>
      <c r="B522" s="105"/>
      <c r="C522" s="105"/>
      <c r="D522" s="105"/>
      <c r="E522" s="105"/>
      <c r="F522" s="105"/>
      <c r="G522" s="105"/>
      <c r="H522" s="105"/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</row>
    <row r="523" spans="1:27" ht="15.75" customHeight="1">
      <c r="A523" s="105"/>
      <c r="B523" s="105"/>
      <c r="C523" s="105"/>
      <c r="D523" s="105"/>
      <c r="E523" s="105"/>
      <c r="F523" s="105"/>
      <c r="G523" s="105"/>
      <c r="H523" s="105"/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</row>
    <row r="524" spans="1:27" ht="15.75" customHeight="1">
      <c r="A524" s="105"/>
      <c r="B524" s="105"/>
      <c r="C524" s="105"/>
      <c r="D524" s="105"/>
      <c r="E524" s="105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</row>
    <row r="525" spans="1:27" ht="15.75" customHeight="1">
      <c r="A525" s="105"/>
      <c r="B525" s="105"/>
      <c r="C525" s="105"/>
      <c r="D525" s="105"/>
      <c r="E525" s="105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</row>
    <row r="526" spans="1:27" ht="15.75" customHeight="1">
      <c r="A526" s="105"/>
      <c r="B526" s="105"/>
      <c r="C526" s="105"/>
      <c r="D526" s="105"/>
      <c r="E526" s="105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</row>
    <row r="527" spans="1:27" ht="15.75" customHeight="1">
      <c r="A527" s="105"/>
      <c r="B527" s="105"/>
      <c r="C527" s="105"/>
      <c r="D527" s="105"/>
      <c r="E527" s="105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</row>
    <row r="528" spans="1:27" ht="15.75" customHeight="1">
      <c r="A528" s="105"/>
      <c r="B528" s="105"/>
      <c r="C528" s="105"/>
      <c r="D528" s="105"/>
      <c r="E528" s="105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</row>
    <row r="529" spans="1:27" ht="15.75" customHeight="1">
      <c r="A529" s="105"/>
      <c r="B529" s="105"/>
      <c r="C529" s="105"/>
      <c r="D529" s="105"/>
      <c r="E529" s="105"/>
      <c r="F529" s="105"/>
      <c r="G529" s="105"/>
      <c r="H529" s="105"/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</row>
    <row r="530" spans="1:27" ht="15.75" customHeight="1">
      <c r="A530" s="105"/>
      <c r="B530" s="105"/>
      <c r="C530" s="105"/>
      <c r="D530" s="105"/>
      <c r="E530" s="105"/>
      <c r="F530" s="105"/>
      <c r="G530" s="105"/>
      <c r="H530" s="105"/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  <c r="AA530" s="105"/>
    </row>
    <row r="531" spans="1:27" ht="15.75" customHeight="1">
      <c r="A531" s="105"/>
      <c r="B531" s="105"/>
      <c r="C531" s="105"/>
      <c r="D531" s="105"/>
      <c r="E531" s="105"/>
      <c r="F531" s="105"/>
      <c r="G531" s="105"/>
      <c r="H531" s="105"/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</row>
    <row r="532" spans="1:27" ht="15.75" customHeight="1">
      <c r="A532" s="105"/>
      <c r="B532" s="105"/>
      <c r="C532" s="105"/>
      <c r="D532" s="105"/>
      <c r="E532" s="105"/>
      <c r="F532" s="105"/>
      <c r="G532" s="105"/>
      <c r="H532" s="105"/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</row>
    <row r="533" spans="1:27" ht="15.75" customHeight="1">
      <c r="A533" s="105"/>
      <c r="B533" s="105"/>
      <c r="C533" s="105"/>
      <c r="D533" s="105"/>
      <c r="E533" s="105"/>
      <c r="F533" s="105"/>
      <c r="G533" s="105"/>
      <c r="H533" s="105"/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</row>
    <row r="534" spans="1:27" ht="15.75" customHeight="1">
      <c r="A534" s="105"/>
      <c r="B534" s="105"/>
      <c r="C534" s="105"/>
      <c r="D534" s="105"/>
      <c r="E534" s="105"/>
      <c r="F534" s="105"/>
      <c r="G534" s="105"/>
      <c r="H534" s="105"/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  <c r="AA534" s="105"/>
    </row>
    <row r="535" spans="1:27" ht="15.75" customHeight="1">
      <c r="A535" s="105"/>
      <c r="B535" s="105"/>
      <c r="C535" s="105"/>
      <c r="D535" s="105"/>
      <c r="E535" s="105"/>
      <c r="F535" s="105"/>
      <c r="G535" s="105"/>
      <c r="H535" s="105"/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</row>
    <row r="536" spans="1:27" ht="15.75" customHeight="1">
      <c r="A536" s="105"/>
      <c r="B536" s="105"/>
      <c r="C536" s="105"/>
      <c r="D536" s="105"/>
      <c r="E536" s="105"/>
      <c r="F536" s="105"/>
      <c r="G536" s="105"/>
      <c r="H536" s="105"/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</row>
    <row r="537" spans="1:27" ht="15.75" customHeight="1">
      <c r="A537" s="105"/>
      <c r="B537" s="105"/>
      <c r="C537" s="105"/>
      <c r="D537" s="105"/>
      <c r="E537" s="105"/>
      <c r="F537" s="105"/>
      <c r="G537" s="105"/>
      <c r="H537" s="105"/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</row>
    <row r="538" spans="1:27" ht="15.75" customHeight="1">
      <c r="A538" s="105"/>
      <c r="B538" s="105"/>
      <c r="C538" s="105"/>
      <c r="D538" s="105"/>
      <c r="E538" s="105"/>
      <c r="F538" s="105"/>
      <c r="G538" s="105"/>
      <c r="H538" s="105"/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</row>
    <row r="539" spans="1:27" ht="15.75" customHeight="1">
      <c r="A539" s="105"/>
      <c r="B539" s="105"/>
      <c r="C539" s="105"/>
      <c r="D539" s="105"/>
      <c r="E539" s="105"/>
      <c r="F539" s="105"/>
      <c r="G539" s="105"/>
      <c r="H539" s="105"/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</row>
    <row r="540" spans="1:27" ht="15.75" customHeight="1">
      <c r="A540" s="105"/>
      <c r="B540" s="105"/>
      <c r="C540" s="105"/>
      <c r="D540" s="105"/>
      <c r="E540" s="105"/>
      <c r="F540" s="105"/>
      <c r="G540" s="105"/>
      <c r="H540" s="105"/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</row>
    <row r="541" spans="1:27" ht="15.75" customHeight="1">
      <c r="A541" s="105"/>
      <c r="B541" s="105"/>
      <c r="C541" s="105"/>
      <c r="D541" s="105"/>
      <c r="E541" s="105"/>
      <c r="F541" s="105"/>
      <c r="G541" s="105"/>
      <c r="H541" s="105"/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</row>
    <row r="542" spans="1:27" ht="15.75" customHeight="1">
      <c r="A542" s="105"/>
      <c r="B542" s="105"/>
      <c r="C542" s="105"/>
      <c r="D542" s="105"/>
      <c r="E542" s="105"/>
      <c r="F542" s="105"/>
      <c r="G542" s="105"/>
      <c r="H542" s="105"/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</row>
    <row r="543" spans="1:27" ht="15.75" customHeight="1">
      <c r="A543" s="105"/>
      <c r="B543" s="105"/>
      <c r="C543" s="105"/>
      <c r="D543" s="105"/>
      <c r="E543" s="105"/>
      <c r="F543" s="105"/>
      <c r="G543" s="105"/>
      <c r="H543" s="105"/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</row>
    <row r="544" spans="1:27" ht="15.75" customHeight="1">
      <c r="A544" s="105"/>
      <c r="B544" s="105"/>
      <c r="C544" s="105"/>
      <c r="D544" s="105"/>
      <c r="E544" s="105"/>
      <c r="F544" s="105"/>
      <c r="G544" s="105"/>
      <c r="H544" s="105"/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</row>
    <row r="545" spans="1:27" ht="15.75" customHeight="1">
      <c r="A545" s="105"/>
      <c r="B545" s="105"/>
      <c r="C545" s="105"/>
      <c r="D545" s="105"/>
      <c r="E545" s="105"/>
      <c r="F545" s="105"/>
      <c r="G545" s="105"/>
      <c r="H545" s="105"/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</row>
    <row r="546" spans="1:27" ht="15.75" customHeight="1">
      <c r="A546" s="105"/>
      <c r="B546" s="105"/>
      <c r="C546" s="105"/>
      <c r="D546" s="105"/>
      <c r="E546" s="105"/>
      <c r="F546" s="105"/>
      <c r="G546" s="105"/>
      <c r="H546" s="105"/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</row>
    <row r="547" spans="1:27" ht="15.75" customHeight="1">
      <c r="A547" s="105"/>
      <c r="B547" s="105"/>
      <c r="C547" s="105"/>
      <c r="D547" s="105"/>
      <c r="E547" s="105"/>
      <c r="F547" s="105"/>
      <c r="G547" s="105"/>
      <c r="H547" s="105"/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</row>
    <row r="548" spans="1:27" ht="15.75" customHeight="1">
      <c r="A548" s="105"/>
      <c r="B548" s="105"/>
      <c r="C548" s="105"/>
      <c r="D548" s="105"/>
      <c r="E548" s="105"/>
      <c r="F548" s="105"/>
      <c r="G548" s="105"/>
      <c r="H548" s="105"/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</row>
    <row r="549" spans="1:27" ht="15.75" customHeight="1">
      <c r="A549" s="105"/>
      <c r="B549" s="105"/>
      <c r="C549" s="105"/>
      <c r="D549" s="105"/>
      <c r="E549" s="105"/>
      <c r="F549" s="105"/>
      <c r="G549" s="105"/>
      <c r="H549" s="105"/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</row>
    <row r="550" spans="1:27" ht="15.75" customHeight="1">
      <c r="A550" s="105"/>
      <c r="B550" s="105"/>
      <c r="C550" s="105"/>
      <c r="D550" s="105"/>
      <c r="E550" s="105"/>
      <c r="F550" s="105"/>
      <c r="G550" s="105"/>
      <c r="H550" s="105"/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</row>
    <row r="551" spans="1:27" ht="15.75" customHeight="1">
      <c r="A551" s="105"/>
      <c r="B551" s="105"/>
      <c r="C551" s="105"/>
      <c r="D551" s="105"/>
      <c r="E551" s="105"/>
      <c r="F551" s="105"/>
      <c r="G551" s="105"/>
      <c r="H551" s="105"/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</row>
    <row r="552" spans="1:27" ht="15.75" customHeight="1">
      <c r="A552" s="105"/>
      <c r="B552" s="105"/>
      <c r="C552" s="105"/>
      <c r="D552" s="105"/>
      <c r="E552" s="105"/>
      <c r="F552" s="105"/>
      <c r="G552" s="105"/>
      <c r="H552" s="105"/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</row>
    <row r="553" spans="1:27" ht="15.75" customHeight="1">
      <c r="A553" s="105"/>
      <c r="B553" s="105"/>
      <c r="C553" s="105"/>
      <c r="D553" s="105"/>
      <c r="E553" s="105"/>
      <c r="F553" s="105"/>
      <c r="G553" s="105"/>
      <c r="H553" s="105"/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</row>
    <row r="554" spans="1:27" ht="15.75" customHeight="1">
      <c r="A554" s="105"/>
      <c r="B554" s="105"/>
      <c r="C554" s="105"/>
      <c r="D554" s="105"/>
      <c r="E554" s="105"/>
      <c r="F554" s="105"/>
      <c r="G554" s="105"/>
      <c r="H554" s="105"/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</row>
    <row r="555" spans="1:27" ht="15.75" customHeight="1">
      <c r="A555" s="105"/>
      <c r="B555" s="105"/>
      <c r="C555" s="105"/>
      <c r="D555" s="105"/>
      <c r="E555" s="105"/>
      <c r="F555" s="105"/>
      <c r="G555" s="105"/>
      <c r="H555" s="105"/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</row>
    <row r="556" spans="1:27" ht="15.75" customHeight="1">
      <c r="A556" s="105"/>
      <c r="B556" s="105"/>
      <c r="C556" s="105"/>
      <c r="D556" s="105"/>
      <c r="E556" s="105"/>
      <c r="F556" s="105"/>
      <c r="G556" s="105"/>
      <c r="H556" s="105"/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</row>
    <row r="557" spans="1:27" ht="15.75" customHeight="1">
      <c r="A557" s="105"/>
      <c r="B557" s="105"/>
      <c r="C557" s="105"/>
      <c r="D557" s="105"/>
      <c r="E557" s="105"/>
      <c r="F557" s="105"/>
      <c r="G557" s="105"/>
      <c r="H557" s="105"/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</row>
    <row r="558" spans="1:27" ht="15.75" customHeight="1">
      <c r="A558" s="105"/>
      <c r="B558" s="105"/>
      <c r="C558" s="105"/>
      <c r="D558" s="105"/>
      <c r="E558" s="105"/>
      <c r="F558" s="105"/>
      <c r="G558" s="105"/>
      <c r="H558" s="105"/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</row>
    <row r="559" spans="1:27" ht="15.75" customHeight="1">
      <c r="A559" s="105"/>
      <c r="B559" s="105"/>
      <c r="C559" s="105"/>
      <c r="D559" s="105"/>
      <c r="E559" s="105"/>
      <c r="F559" s="105"/>
      <c r="G559" s="105"/>
      <c r="H559" s="105"/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</row>
    <row r="560" spans="1:27" ht="15.75" customHeight="1">
      <c r="A560" s="105"/>
      <c r="B560" s="105"/>
      <c r="C560" s="105"/>
      <c r="D560" s="105"/>
      <c r="E560" s="105"/>
      <c r="F560" s="105"/>
      <c r="G560" s="105"/>
      <c r="H560" s="105"/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</row>
    <row r="561" spans="1:27" ht="15.75" customHeight="1">
      <c r="A561" s="105"/>
      <c r="B561" s="105"/>
      <c r="C561" s="105"/>
      <c r="D561" s="105"/>
      <c r="E561" s="105"/>
      <c r="F561" s="105"/>
      <c r="G561" s="105"/>
      <c r="H561" s="105"/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</row>
    <row r="562" spans="1:27" ht="15.75" customHeight="1">
      <c r="A562" s="105"/>
      <c r="B562" s="105"/>
      <c r="C562" s="105"/>
      <c r="D562" s="105"/>
      <c r="E562" s="105"/>
      <c r="F562" s="105"/>
      <c r="G562" s="105"/>
      <c r="H562" s="105"/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</row>
    <row r="563" spans="1:27" ht="15.75" customHeight="1">
      <c r="A563" s="105"/>
      <c r="B563" s="105"/>
      <c r="C563" s="105"/>
      <c r="D563" s="105"/>
      <c r="E563" s="105"/>
      <c r="F563" s="105"/>
      <c r="G563" s="105"/>
      <c r="H563" s="105"/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</row>
    <row r="564" spans="1:27" ht="15.75" customHeight="1">
      <c r="A564" s="105"/>
      <c r="B564" s="105"/>
      <c r="C564" s="105"/>
      <c r="D564" s="105"/>
      <c r="E564" s="105"/>
      <c r="F564" s="105"/>
      <c r="G564" s="105"/>
      <c r="H564" s="105"/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</row>
    <row r="565" spans="1:27" ht="15.75" customHeight="1">
      <c r="A565" s="105"/>
      <c r="B565" s="105"/>
      <c r="C565" s="105"/>
      <c r="D565" s="105"/>
      <c r="E565" s="105"/>
      <c r="F565" s="105"/>
      <c r="G565" s="105"/>
      <c r="H565" s="105"/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</row>
    <row r="566" spans="1:27" ht="15.75" customHeight="1">
      <c r="A566" s="105"/>
      <c r="B566" s="105"/>
      <c r="C566" s="105"/>
      <c r="D566" s="105"/>
      <c r="E566" s="105"/>
      <c r="F566" s="105"/>
      <c r="G566" s="105"/>
      <c r="H566" s="105"/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</row>
    <row r="567" spans="1:27" ht="15.75" customHeight="1">
      <c r="A567" s="105"/>
      <c r="B567" s="105"/>
      <c r="C567" s="105"/>
      <c r="D567" s="105"/>
      <c r="E567" s="105"/>
      <c r="F567" s="105"/>
      <c r="G567" s="105"/>
      <c r="H567" s="105"/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</row>
    <row r="568" spans="1:27" ht="15.75" customHeight="1">
      <c r="A568" s="105"/>
      <c r="B568" s="105"/>
      <c r="C568" s="105"/>
      <c r="D568" s="105"/>
      <c r="E568" s="105"/>
      <c r="F568" s="105"/>
      <c r="G568" s="105"/>
      <c r="H568" s="105"/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</row>
    <row r="569" spans="1:27" ht="15.75" customHeight="1">
      <c r="A569" s="105"/>
      <c r="B569" s="105"/>
      <c r="C569" s="105"/>
      <c r="D569" s="105"/>
      <c r="E569" s="105"/>
      <c r="F569" s="105"/>
      <c r="G569" s="105"/>
      <c r="H569" s="105"/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</row>
    <row r="570" spans="1:27" ht="15.75" customHeight="1">
      <c r="A570" s="105"/>
      <c r="B570" s="105"/>
      <c r="C570" s="105"/>
      <c r="D570" s="105"/>
      <c r="E570" s="105"/>
      <c r="F570" s="105"/>
      <c r="G570" s="105"/>
      <c r="H570" s="105"/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</row>
    <row r="571" spans="1:27" ht="15.75" customHeight="1">
      <c r="A571" s="105"/>
      <c r="B571" s="105"/>
      <c r="C571" s="105"/>
      <c r="D571" s="105"/>
      <c r="E571" s="105"/>
      <c r="F571" s="105"/>
      <c r="G571" s="105"/>
      <c r="H571" s="105"/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</row>
    <row r="572" spans="1:27" ht="15.75" customHeight="1">
      <c r="A572" s="105"/>
      <c r="B572" s="105"/>
      <c r="C572" s="105"/>
      <c r="D572" s="105"/>
      <c r="E572" s="105"/>
      <c r="F572" s="105"/>
      <c r="G572" s="105"/>
      <c r="H572" s="105"/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</row>
    <row r="573" spans="1:27" ht="15.75" customHeight="1">
      <c r="A573" s="105"/>
      <c r="B573" s="105"/>
      <c r="C573" s="105"/>
      <c r="D573" s="105"/>
      <c r="E573" s="105"/>
      <c r="F573" s="105"/>
      <c r="G573" s="105"/>
      <c r="H573" s="105"/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</row>
    <row r="574" spans="1:27" ht="15.75" customHeight="1">
      <c r="A574" s="105"/>
      <c r="B574" s="105"/>
      <c r="C574" s="105"/>
      <c r="D574" s="105"/>
      <c r="E574" s="105"/>
      <c r="F574" s="105"/>
      <c r="G574" s="105"/>
      <c r="H574" s="105"/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</row>
    <row r="575" spans="1:27" ht="15.75" customHeight="1">
      <c r="A575" s="105"/>
      <c r="B575" s="105"/>
      <c r="C575" s="105"/>
      <c r="D575" s="105"/>
      <c r="E575" s="105"/>
      <c r="F575" s="105"/>
      <c r="G575" s="105"/>
      <c r="H575" s="105"/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</row>
    <row r="576" spans="1:27" ht="15.75" customHeight="1">
      <c r="A576" s="105"/>
      <c r="B576" s="105"/>
      <c r="C576" s="105"/>
      <c r="D576" s="105"/>
      <c r="E576" s="105"/>
      <c r="F576" s="105"/>
      <c r="G576" s="105"/>
      <c r="H576" s="105"/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  <c r="AA576" s="105"/>
    </row>
    <row r="577" spans="1:27" ht="15.75" customHeight="1">
      <c r="A577" s="105"/>
      <c r="B577" s="105"/>
      <c r="C577" s="105"/>
      <c r="D577" s="105"/>
      <c r="E577" s="105"/>
      <c r="F577" s="105"/>
      <c r="G577" s="105"/>
      <c r="H577" s="105"/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  <c r="AA577" s="105"/>
    </row>
    <row r="578" spans="1:27" ht="15.75" customHeight="1">
      <c r="A578" s="105"/>
      <c r="B578" s="105"/>
      <c r="C578" s="105"/>
      <c r="D578" s="105"/>
      <c r="E578" s="105"/>
      <c r="F578" s="105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  <c r="AA578" s="105"/>
    </row>
    <row r="579" spans="1:27" ht="15.75" customHeight="1">
      <c r="A579" s="105"/>
      <c r="B579" s="105"/>
      <c r="C579" s="105"/>
      <c r="D579" s="105"/>
      <c r="E579" s="105"/>
      <c r="F579" s="105"/>
      <c r="G579" s="105"/>
      <c r="H579" s="105"/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  <c r="AA579" s="105"/>
    </row>
    <row r="580" spans="1:27" ht="15.75" customHeight="1">
      <c r="A580" s="105"/>
      <c r="B580" s="105"/>
      <c r="C580" s="105"/>
      <c r="D580" s="105"/>
      <c r="E580" s="105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  <c r="AA580" s="105"/>
    </row>
    <row r="581" spans="1:27" ht="15.75" customHeight="1">
      <c r="A581" s="105"/>
      <c r="B581" s="105"/>
      <c r="C581" s="105"/>
      <c r="D581" s="105"/>
      <c r="E581" s="105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</row>
    <row r="582" spans="1:27" ht="15.75" customHeight="1">
      <c r="A582" s="105"/>
      <c r="B582" s="105"/>
      <c r="C582" s="105"/>
      <c r="D582" s="105"/>
      <c r="E582" s="105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  <c r="AA582" s="105"/>
    </row>
    <row r="583" spans="1:27" ht="15.75" customHeight="1">
      <c r="A583" s="105"/>
      <c r="B583" s="105"/>
      <c r="C583" s="105"/>
      <c r="D583" s="105"/>
      <c r="E583" s="105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</row>
    <row r="584" spans="1:27" ht="15.75" customHeight="1">
      <c r="A584" s="105"/>
      <c r="B584" s="105"/>
      <c r="C584" s="105"/>
      <c r="D584" s="105"/>
      <c r="E584" s="105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  <c r="AA584" s="105"/>
    </row>
    <row r="585" spans="1:27" ht="15.75" customHeight="1">
      <c r="A585" s="105"/>
      <c r="B585" s="105"/>
      <c r="C585" s="105"/>
      <c r="D585" s="105"/>
      <c r="E585" s="105"/>
      <c r="F585" s="105"/>
      <c r="G585" s="105"/>
      <c r="H585" s="105"/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  <c r="AA585" s="105"/>
    </row>
    <row r="586" spans="1:27" ht="15.75" customHeight="1">
      <c r="A586" s="105"/>
      <c r="B586" s="105"/>
      <c r="C586" s="105"/>
      <c r="D586" s="105"/>
      <c r="E586" s="105"/>
      <c r="F586" s="105"/>
      <c r="G586" s="105"/>
      <c r="H586" s="105"/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  <c r="AA586" s="105"/>
    </row>
    <row r="587" spans="1:27" ht="15.75" customHeight="1">
      <c r="A587" s="105"/>
      <c r="B587" s="105"/>
      <c r="C587" s="105"/>
      <c r="D587" s="105"/>
      <c r="E587" s="105"/>
      <c r="F587" s="105"/>
      <c r="G587" s="105"/>
      <c r="H587" s="105"/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  <c r="AA587" s="105"/>
    </row>
    <row r="588" spans="1:27" ht="15.75" customHeight="1">
      <c r="A588" s="105"/>
      <c r="B588" s="105"/>
      <c r="C588" s="105"/>
      <c r="D588" s="105"/>
      <c r="E588" s="105"/>
      <c r="F588" s="105"/>
      <c r="G588" s="105"/>
      <c r="H588" s="105"/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  <c r="AA588" s="105"/>
    </row>
    <row r="589" spans="1:27" ht="15.75" customHeight="1">
      <c r="A589" s="105"/>
      <c r="B589" s="105"/>
      <c r="C589" s="105"/>
      <c r="D589" s="105"/>
      <c r="E589" s="105"/>
      <c r="F589" s="105"/>
      <c r="G589" s="105"/>
      <c r="H589" s="105"/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  <c r="AA589" s="105"/>
    </row>
    <row r="590" spans="1:27" ht="15.75" customHeight="1">
      <c r="A590" s="105"/>
      <c r="B590" s="105"/>
      <c r="C590" s="105"/>
      <c r="D590" s="105"/>
      <c r="E590" s="105"/>
      <c r="F590" s="105"/>
      <c r="G590" s="105"/>
      <c r="H590" s="105"/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  <c r="AA590" s="105"/>
    </row>
    <row r="591" spans="1:27" ht="15.75" customHeight="1">
      <c r="A591" s="105"/>
      <c r="B591" s="105"/>
      <c r="C591" s="105"/>
      <c r="D591" s="105"/>
      <c r="E591" s="105"/>
      <c r="F591" s="105"/>
      <c r="G591" s="105"/>
      <c r="H591" s="105"/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  <c r="AA591" s="105"/>
    </row>
    <row r="592" spans="1:27" ht="15.75" customHeight="1">
      <c r="A592" s="105"/>
      <c r="B592" s="105"/>
      <c r="C592" s="105"/>
      <c r="D592" s="105"/>
      <c r="E592" s="105"/>
      <c r="F592" s="105"/>
      <c r="G592" s="105"/>
      <c r="H592" s="105"/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  <c r="AA592" s="105"/>
    </row>
    <row r="593" spans="1:27" ht="15.75" customHeight="1">
      <c r="A593" s="105"/>
      <c r="B593" s="105"/>
      <c r="C593" s="105"/>
      <c r="D593" s="105"/>
      <c r="E593" s="105"/>
      <c r="F593" s="105"/>
      <c r="G593" s="105"/>
      <c r="H593" s="105"/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  <c r="AA593" s="105"/>
    </row>
    <row r="594" spans="1:27" ht="15.75" customHeight="1">
      <c r="A594" s="105"/>
      <c r="B594" s="105"/>
      <c r="C594" s="105"/>
      <c r="D594" s="105"/>
      <c r="E594" s="105"/>
      <c r="F594" s="105"/>
      <c r="G594" s="105"/>
      <c r="H594" s="105"/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  <c r="AA594" s="105"/>
    </row>
    <row r="595" spans="1:27" ht="15.75" customHeight="1">
      <c r="A595" s="105"/>
      <c r="B595" s="105"/>
      <c r="C595" s="105"/>
      <c r="D595" s="105"/>
      <c r="E595" s="105"/>
      <c r="F595" s="105"/>
      <c r="G595" s="105"/>
      <c r="H595" s="105"/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  <c r="AA595" s="105"/>
    </row>
    <row r="596" spans="1:27" ht="15.75" customHeight="1">
      <c r="A596" s="105"/>
      <c r="B596" s="105"/>
      <c r="C596" s="105"/>
      <c r="D596" s="105"/>
      <c r="E596" s="105"/>
      <c r="F596" s="105"/>
      <c r="G596" s="105"/>
      <c r="H596" s="105"/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  <c r="AA596" s="105"/>
    </row>
    <row r="597" spans="1:27" ht="15.75" customHeight="1">
      <c r="A597" s="105"/>
      <c r="B597" s="105"/>
      <c r="C597" s="105"/>
      <c r="D597" s="105"/>
      <c r="E597" s="105"/>
      <c r="F597" s="105"/>
      <c r="G597" s="105"/>
      <c r="H597" s="105"/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  <c r="AA597" s="105"/>
    </row>
    <row r="598" spans="1:27" ht="15.75" customHeight="1">
      <c r="A598" s="105"/>
      <c r="B598" s="105"/>
      <c r="C598" s="105"/>
      <c r="D598" s="105"/>
      <c r="E598" s="105"/>
      <c r="F598" s="105"/>
      <c r="G598" s="105"/>
      <c r="H598" s="105"/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  <c r="AA598" s="105"/>
    </row>
    <row r="599" spans="1:27" ht="15.75" customHeight="1">
      <c r="A599" s="105"/>
      <c r="B599" s="105"/>
      <c r="C599" s="105"/>
      <c r="D599" s="105"/>
      <c r="E599" s="105"/>
      <c r="F599" s="105"/>
      <c r="G599" s="105"/>
      <c r="H599" s="105"/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  <c r="AA599" s="105"/>
    </row>
    <row r="600" spans="1:27" ht="15.75" customHeight="1">
      <c r="A600" s="105"/>
      <c r="B600" s="105"/>
      <c r="C600" s="105"/>
      <c r="D600" s="105"/>
      <c r="E600" s="105"/>
      <c r="F600" s="105"/>
      <c r="G600" s="105"/>
      <c r="H600" s="105"/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  <c r="AA600" s="105"/>
    </row>
    <row r="601" spans="1:27" ht="15.75" customHeight="1">
      <c r="A601" s="105"/>
      <c r="B601" s="105"/>
      <c r="C601" s="105"/>
      <c r="D601" s="105"/>
      <c r="E601" s="105"/>
      <c r="F601" s="105"/>
      <c r="G601" s="105"/>
      <c r="H601" s="105"/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  <c r="AA601" s="105"/>
    </row>
    <row r="602" spans="1:27" ht="15.75" customHeight="1">
      <c r="A602" s="105"/>
      <c r="B602" s="105"/>
      <c r="C602" s="105"/>
      <c r="D602" s="105"/>
      <c r="E602" s="105"/>
      <c r="F602" s="105"/>
      <c r="G602" s="105"/>
      <c r="H602" s="105"/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  <c r="AA602" s="105"/>
    </row>
    <row r="603" spans="1:27" ht="15.75" customHeight="1">
      <c r="A603" s="105"/>
      <c r="B603" s="105"/>
      <c r="C603" s="105"/>
      <c r="D603" s="105"/>
      <c r="E603" s="105"/>
      <c r="F603" s="105"/>
      <c r="G603" s="105"/>
      <c r="H603" s="105"/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  <c r="AA603" s="105"/>
    </row>
    <row r="604" spans="1:27" ht="15.75" customHeight="1">
      <c r="A604" s="105"/>
      <c r="B604" s="105"/>
      <c r="C604" s="105"/>
      <c r="D604" s="105"/>
      <c r="E604" s="105"/>
      <c r="F604" s="105"/>
      <c r="G604" s="105"/>
      <c r="H604" s="105"/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  <c r="AA604" s="105"/>
    </row>
    <row r="605" spans="1:27" ht="15.75" customHeight="1">
      <c r="A605" s="105"/>
      <c r="B605" s="105"/>
      <c r="C605" s="105"/>
      <c r="D605" s="105"/>
      <c r="E605" s="105"/>
      <c r="F605" s="105"/>
      <c r="G605" s="105"/>
      <c r="H605" s="105"/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  <c r="AA605" s="105"/>
    </row>
    <row r="606" spans="1:27" ht="15.75" customHeight="1">
      <c r="A606" s="105"/>
      <c r="B606" s="105"/>
      <c r="C606" s="105"/>
      <c r="D606" s="105"/>
      <c r="E606" s="105"/>
      <c r="F606" s="105"/>
      <c r="G606" s="105"/>
      <c r="H606" s="105"/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  <c r="AA606" s="105"/>
    </row>
    <row r="607" spans="1:27" ht="15.75" customHeight="1">
      <c r="A607" s="105"/>
      <c r="B607" s="105"/>
      <c r="C607" s="105"/>
      <c r="D607" s="105"/>
      <c r="E607" s="105"/>
      <c r="F607" s="105"/>
      <c r="G607" s="105"/>
      <c r="H607" s="105"/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  <c r="AA607" s="105"/>
    </row>
    <row r="608" spans="1:27" ht="15.75" customHeight="1">
      <c r="A608" s="105"/>
      <c r="B608" s="105"/>
      <c r="C608" s="105"/>
      <c r="D608" s="105"/>
      <c r="E608" s="105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</row>
    <row r="609" spans="1:27" ht="15.75" customHeight="1">
      <c r="A609" s="105"/>
      <c r="B609" s="105"/>
      <c r="C609" s="105"/>
      <c r="D609" s="105"/>
      <c r="E609" s="105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</row>
    <row r="610" spans="1:27" ht="15.75" customHeight="1">
      <c r="A610" s="105"/>
      <c r="B610" s="105"/>
      <c r="C610" s="105"/>
      <c r="D610" s="105"/>
      <c r="E610" s="105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</row>
    <row r="611" spans="1:27" ht="15.75" customHeight="1">
      <c r="A611" s="105"/>
      <c r="B611" s="105"/>
      <c r="C611" s="105"/>
      <c r="D611" s="105"/>
      <c r="E611" s="105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</row>
    <row r="612" spans="1:27" ht="15.75" customHeight="1">
      <c r="A612" s="105"/>
      <c r="B612" s="105"/>
      <c r="C612" s="105"/>
      <c r="D612" s="105"/>
      <c r="E612" s="105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</row>
    <row r="613" spans="1:27" ht="15.75" customHeight="1">
      <c r="A613" s="105"/>
      <c r="B613" s="105"/>
      <c r="C613" s="105"/>
      <c r="D613" s="105"/>
      <c r="E613" s="105"/>
      <c r="F613" s="105"/>
      <c r="G613" s="105"/>
      <c r="H613" s="105"/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  <c r="AA613" s="105"/>
    </row>
    <row r="614" spans="1:27" ht="15.75" customHeight="1">
      <c r="A614" s="105"/>
      <c r="B614" s="105"/>
      <c r="C614" s="105"/>
      <c r="D614" s="105"/>
      <c r="E614" s="105"/>
      <c r="F614" s="105"/>
      <c r="G614" s="105"/>
      <c r="H614" s="105"/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  <c r="AA614" s="105"/>
    </row>
    <row r="615" spans="1:27" ht="15.75" customHeight="1">
      <c r="A615" s="105"/>
      <c r="B615" s="105"/>
      <c r="C615" s="105"/>
      <c r="D615" s="105"/>
      <c r="E615" s="105"/>
      <c r="F615" s="105"/>
      <c r="G615" s="105"/>
      <c r="H615" s="105"/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  <c r="AA615" s="105"/>
    </row>
    <row r="616" spans="1:27" ht="15.75" customHeight="1">
      <c r="A616" s="105"/>
      <c r="B616" s="105"/>
      <c r="C616" s="105"/>
      <c r="D616" s="105"/>
      <c r="E616" s="105"/>
      <c r="F616" s="105"/>
      <c r="G616" s="105"/>
      <c r="H616" s="105"/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  <c r="AA616" s="105"/>
    </row>
    <row r="617" spans="1:27" ht="15.75" customHeight="1">
      <c r="A617" s="105"/>
      <c r="B617" s="105"/>
      <c r="C617" s="105"/>
      <c r="D617" s="105"/>
      <c r="E617" s="105"/>
      <c r="F617" s="105"/>
      <c r="G617" s="105"/>
      <c r="H617" s="105"/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  <c r="AA617" s="105"/>
    </row>
    <row r="618" spans="1:27" ht="15.75" customHeight="1">
      <c r="A618" s="105"/>
      <c r="B618" s="105"/>
      <c r="C618" s="105"/>
      <c r="D618" s="105"/>
      <c r="E618" s="105"/>
      <c r="F618" s="105"/>
      <c r="G618" s="105"/>
      <c r="H618" s="105"/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  <c r="AA618" s="105"/>
    </row>
    <row r="619" spans="1:27" ht="15.75" customHeight="1">
      <c r="A619" s="105"/>
      <c r="B619" s="105"/>
      <c r="C619" s="105"/>
      <c r="D619" s="105"/>
      <c r="E619" s="105"/>
      <c r="F619" s="105"/>
      <c r="G619" s="105"/>
      <c r="H619" s="105"/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  <c r="AA619" s="105"/>
    </row>
    <row r="620" spans="1:27" ht="15.75" customHeight="1">
      <c r="A620" s="105"/>
      <c r="B620" s="105"/>
      <c r="C620" s="105"/>
      <c r="D620" s="105"/>
      <c r="E620" s="105"/>
      <c r="F620" s="105"/>
      <c r="G620" s="105"/>
      <c r="H620" s="105"/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  <c r="AA620" s="105"/>
    </row>
    <row r="621" spans="1:27" ht="15.75" customHeight="1">
      <c r="A621" s="105"/>
      <c r="B621" s="105"/>
      <c r="C621" s="105"/>
      <c r="D621" s="105"/>
      <c r="E621" s="105"/>
      <c r="F621" s="105"/>
      <c r="G621" s="105"/>
      <c r="H621" s="105"/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  <c r="AA621" s="105"/>
    </row>
    <row r="622" spans="1:27" ht="15.75" customHeight="1">
      <c r="A622" s="105"/>
      <c r="B622" s="105"/>
      <c r="C622" s="105"/>
      <c r="D622" s="105"/>
      <c r="E622" s="105"/>
      <c r="F622" s="105"/>
      <c r="G622" s="105"/>
      <c r="H622" s="105"/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  <c r="AA622" s="105"/>
    </row>
    <row r="623" spans="1:27" ht="15.75" customHeight="1">
      <c r="A623" s="105"/>
      <c r="B623" s="105"/>
      <c r="C623" s="105"/>
      <c r="D623" s="105"/>
      <c r="E623" s="105"/>
      <c r="F623" s="105"/>
      <c r="G623" s="105"/>
      <c r="H623" s="105"/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  <c r="AA623" s="105"/>
    </row>
    <row r="624" spans="1:27" ht="15.75" customHeight="1">
      <c r="A624" s="105"/>
      <c r="B624" s="105"/>
      <c r="C624" s="105"/>
      <c r="D624" s="105"/>
      <c r="E624" s="105"/>
      <c r="F624" s="105"/>
      <c r="G624" s="105"/>
      <c r="H624" s="105"/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  <c r="AA624" s="105"/>
    </row>
    <row r="625" spans="1:27" ht="15.75" customHeight="1">
      <c r="A625" s="105"/>
      <c r="B625" s="105"/>
      <c r="C625" s="105"/>
      <c r="D625" s="105"/>
      <c r="E625" s="105"/>
      <c r="F625" s="105"/>
      <c r="G625" s="105"/>
      <c r="H625" s="105"/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  <c r="AA625" s="105"/>
    </row>
    <row r="626" spans="1:27" ht="15.75" customHeight="1">
      <c r="A626" s="105"/>
      <c r="B626" s="105"/>
      <c r="C626" s="105"/>
      <c r="D626" s="105"/>
      <c r="E626" s="105"/>
      <c r="F626" s="105"/>
      <c r="G626" s="105"/>
      <c r="H626" s="105"/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  <c r="AA626" s="105"/>
    </row>
    <row r="627" spans="1:27" ht="15.75" customHeight="1">
      <c r="A627" s="105"/>
      <c r="B627" s="105"/>
      <c r="C627" s="105"/>
      <c r="D627" s="105"/>
      <c r="E627" s="105"/>
      <c r="F627" s="105"/>
      <c r="G627" s="105"/>
      <c r="H627" s="105"/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  <c r="AA627" s="105"/>
    </row>
    <row r="628" spans="1:27" ht="15.75" customHeight="1">
      <c r="A628" s="105"/>
      <c r="B628" s="105"/>
      <c r="C628" s="105"/>
      <c r="D628" s="105"/>
      <c r="E628" s="105"/>
      <c r="F628" s="105"/>
      <c r="G628" s="105"/>
      <c r="H628" s="105"/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  <c r="AA628" s="105"/>
    </row>
    <row r="629" spans="1:27" ht="15.75" customHeight="1">
      <c r="A629" s="105"/>
      <c r="B629" s="105"/>
      <c r="C629" s="105"/>
      <c r="D629" s="105"/>
      <c r="E629" s="105"/>
      <c r="F629" s="105"/>
      <c r="G629" s="105"/>
      <c r="H629" s="105"/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  <c r="AA629" s="105"/>
    </row>
    <row r="630" spans="1:27" ht="15.75" customHeight="1">
      <c r="A630" s="105"/>
      <c r="B630" s="105"/>
      <c r="C630" s="105"/>
      <c r="D630" s="105"/>
      <c r="E630" s="105"/>
      <c r="F630" s="105"/>
      <c r="G630" s="105"/>
      <c r="H630" s="105"/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  <c r="AA630" s="105"/>
    </row>
    <row r="631" spans="1:27" ht="15.75" customHeight="1">
      <c r="A631" s="105"/>
      <c r="B631" s="105"/>
      <c r="C631" s="105"/>
      <c r="D631" s="105"/>
      <c r="E631" s="105"/>
      <c r="F631" s="105"/>
      <c r="G631" s="105"/>
      <c r="H631" s="105"/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  <c r="AA631" s="105"/>
    </row>
    <row r="632" spans="1:27" ht="15.75" customHeight="1">
      <c r="A632" s="105"/>
      <c r="B632" s="105"/>
      <c r="C632" s="105"/>
      <c r="D632" s="105"/>
      <c r="E632" s="105"/>
      <c r="F632" s="105"/>
      <c r="G632" s="105"/>
      <c r="H632" s="105"/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  <c r="AA632" s="105"/>
    </row>
    <row r="633" spans="1:27" ht="15.75" customHeight="1">
      <c r="A633" s="105"/>
      <c r="B633" s="105"/>
      <c r="C633" s="105"/>
      <c r="D633" s="105"/>
      <c r="E633" s="105"/>
      <c r="F633" s="105"/>
      <c r="G633" s="105"/>
      <c r="H633" s="105"/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  <c r="AA633" s="105"/>
    </row>
    <row r="634" spans="1:27" ht="15.75" customHeight="1">
      <c r="A634" s="105"/>
      <c r="B634" s="105"/>
      <c r="C634" s="105"/>
      <c r="D634" s="105"/>
      <c r="E634" s="105"/>
      <c r="F634" s="105"/>
      <c r="G634" s="105"/>
      <c r="H634" s="105"/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  <c r="AA634" s="105"/>
    </row>
    <row r="635" spans="1:27" ht="15.75" customHeight="1">
      <c r="A635" s="105"/>
      <c r="B635" s="105"/>
      <c r="C635" s="105"/>
      <c r="D635" s="105"/>
      <c r="E635" s="105"/>
      <c r="F635" s="105"/>
      <c r="G635" s="105"/>
      <c r="H635" s="105"/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  <c r="AA635" s="105"/>
    </row>
    <row r="636" spans="1:27" ht="15.75" customHeight="1">
      <c r="A636" s="105"/>
      <c r="B636" s="105"/>
      <c r="C636" s="105"/>
      <c r="D636" s="105"/>
      <c r="E636" s="105"/>
      <c r="F636" s="105"/>
      <c r="G636" s="105"/>
      <c r="H636" s="105"/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  <c r="AA636" s="105"/>
    </row>
    <row r="637" spans="1:27" ht="15.75" customHeight="1">
      <c r="A637" s="105"/>
      <c r="B637" s="105"/>
      <c r="C637" s="105"/>
      <c r="D637" s="105"/>
      <c r="E637" s="105"/>
      <c r="F637" s="105"/>
      <c r="G637" s="105"/>
      <c r="H637" s="105"/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  <c r="AA637" s="105"/>
    </row>
    <row r="638" spans="1:27" ht="15.75" customHeight="1">
      <c r="A638" s="105"/>
      <c r="B638" s="105"/>
      <c r="C638" s="105"/>
      <c r="D638" s="105"/>
      <c r="E638" s="105"/>
      <c r="F638" s="105"/>
      <c r="G638" s="105"/>
      <c r="H638" s="105"/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  <c r="AA638" s="105"/>
    </row>
    <row r="639" spans="1:27" ht="15.75" customHeight="1">
      <c r="A639" s="105"/>
      <c r="B639" s="105"/>
      <c r="C639" s="105"/>
      <c r="D639" s="105"/>
      <c r="E639" s="105"/>
      <c r="F639" s="105"/>
      <c r="G639" s="105"/>
      <c r="H639" s="105"/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  <c r="AA639" s="105"/>
    </row>
    <row r="640" spans="1:27" ht="15.75" customHeight="1">
      <c r="A640" s="105"/>
      <c r="B640" s="105"/>
      <c r="C640" s="105"/>
      <c r="D640" s="105"/>
      <c r="E640" s="105"/>
      <c r="F640" s="105"/>
      <c r="G640" s="105"/>
      <c r="H640" s="105"/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  <c r="AA640" s="105"/>
    </row>
    <row r="641" spans="1:27" ht="15.75" customHeight="1">
      <c r="A641" s="105"/>
      <c r="B641" s="105"/>
      <c r="C641" s="105"/>
      <c r="D641" s="105"/>
      <c r="E641" s="105"/>
      <c r="F641" s="105"/>
      <c r="G641" s="105"/>
      <c r="H641" s="105"/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  <c r="AA641" s="105"/>
    </row>
    <row r="642" spans="1:27" ht="15.75" customHeight="1">
      <c r="A642" s="105"/>
      <c r="B642" s="105"/>
      <c r="C642" s="105"/>
      <c r="D642" s="105"/>
      <c r="E642" s="105"/>
      <c r="F642" s="105"/>
      <c r="G642" s="105"/>
      <c r="H642" s="105"/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  <c r="AA642" s="105"/>
    </row>
    <row r="643" spans="1:27" ht="15.75" customHeight="1">
      <c r="A643" s="105"/>
      <c r="B643" s="105"/>
      <c r="C643" s="105"/>
      <c r="D643" s="105"/>
      <c r="E643" s="105"/>
      <c r="F643" s="105"/>
      <c r="G643" s="105"/>
      <c r="H643" s="105"/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  <c r="AA643" s="105"/>
    </row>
    <row r="644" spans="1:27" ht="15.75" customHeight="1">
      <c r="A644" s="105"/>
      <c r="B644" s="105"/>
      <c r="C644" s="105"/>
      <c r="D644" s="105"/>
      <c r="E644" s="105"/>
      <c r="F644" s="105"/>
      <c r="G644" s="105"/>
      <c r="H644" s="105"/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  <c r="AA644" s="105"/>
    </row>
    <row r="645" spans="1:27" ht="15.75" customHeight="1">
      <c r="A645" s="105"/>
      <c r="B645" s="105"/>
      <c r="C645" s="105"/>
      <c r="D645" s="105"/>
      <c r="E645" s="105"/>
      <c r="F645" s="105"/>
      <c r="G645" s="105"/>
      <c r="H645" s="105"/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  <c r="AA645" s="105"/>
    </row>
    <row r="646" spans="1:27" ht="15.75" customHeight="1">
      <c r="A646" s="105"/>
      <c r="B646" s="105"/>
      <c r="C646" s="105"/>
      <c r="D646" s="105"/>
      <c r="E646" s="105"/>
      <c r="F646" s="105"/>
      <c r="G646" s="105"/>
      <c r="H646" s="105"/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  <c r="AA646" s="105"/>
    </row>
    <row r="647" spans="1:27" ht="15.75" customHeight="1">
      <c r="A647" s="105"/>
      <c r="B647" s="105"/>
      <c r="C647" s="105"/>
      <c r="D647" s="105"/>
      <c r="E647" s="105"/>
      <c r="F647" s="105"/>
      <c r="G647" s="105"/>
      <c r="H647" s="105"/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  <c r="AA647" s="105"/>
    </row>
    <row r="648" spans="1:27" ht="15.75" customHeight="1">
      <c r="A648" s="105"/>
      <c r="B648" s="105"/>
      <c r="C648" s="105"/>
      <c r="D648" s="105"/>
      <c r="E648" s="105"/>
      <c r="F648" s="105"/>
      <c r="G648" s="105"/>
      <c r="H648" s="105"/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  <c r="AA648" s="105"/>
    </row>
    <row r="649" spans="1:27" ht="15.75" customHeight="1">
      <c r="A649" s="105"/>
      <c r="B649" s="105"/>
      <c r="C649" s="105"/>
      <c r="D649" s="105"/>
      <c r="E649" s="105"/>
      <c r="F649" s="105"/>
      <c r="G649" s="105"/>
      <c r="H649" s="105"/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  <c r="AA649" s="105"/>
    </row>
    <row r="650" spans="1:27" ht="15.75" customHeight="1">
      <c r="A650" s="105"/>
      <c r="B650" s="105"/>
      <c r="C650" s="105"/>
      <c r="D650" s="105"/>
      <c r="E650" s="105"/>
      <c r="F650" s="105"/>
      <c r="G650" s="105"/>
      <c r="H650" s="105"/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  <c r="AA650" s="105"/>
    </row>
    <row r="651" spans="1:27" ht="15.75" customHeight="1">
      <c r="A651" s="105"/>
      <c r="B651" s="105"/>
      <c r="C651" s="105"/>
      <c r="D651" s="105"/>
      <c r="E651" s="105"/>
      <c r="F651" s="105"/>
      <c r="G651" s="105"/>
      <c r="H651" s="105"/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  <c r="AA651" s="105"/>
    </row>
    <row r="652" spans="1:27" ht="15.75" customHeight="1">
      <c r="A652" s="105"/>
      <c r="B652" s="105"/>
      <c r="C652" s="105"/>
      <c r="D652" s="105"/>
      <c r="E652" s="105"/>
      <c r="F652" s="105"/>
      <c r="G652" s="105"/>
      <c r="H652" s="105"/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  <c r="AA652" s="105"/>
    </row>
    <row r="653" spans="1:27" ht="15.75" customHeight="1">
      <c r="A653" s="105"/>
      <c r="B653" s="105"/>
      <c r="C653" s="105"/>
      <c r="D653" s="105"/>
      <c r="E653" s="105"/>
      <c r="F653" s="105"/>
      <c r="G653" s="105"/>
      <c r="H653" s="105"/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  <c r="AA653" s="105"/>
    </row>
    <row r="654" spans="1:27" ht="15.75" customHeight="1">
      <c r="A654" s="105"/>
      <c r="B654" s="105"/>
      <c r="C654" s="105"/>
      <c r="D654" s="105"/>
      <c r="E654" s="105"/>
      <c r="F654" s="105"/>
      <c r="G654" s="105"/>
      <c r="H654" s="105"/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  <c r="AA654" s="105"/>
    </row>
    <row r="655" spans="1:27" ht="15.75" customHeight="1">
      <c r="A655" s="105"/>
      <c r="B655" s="105"/>
      <c r="C655" s="105"/>
      <c r="D655" s="105"/>
      <c r="E655" s="105"/>
      <c r="F655" s="105"/>
      <c r="G655" s="105"/>
      <c r="H655" s="105"/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  <c r="AA655" s="105"/>
    </row>
    <row r="656" spans="1:27" ht="15.75" customHeight="1">
      <c r="A656" s="105"/>
      <c r="B656" s="105"/>
      <c r="C656" s="105"/>
      <c r="D656" s="105"/>
      <c r="E656" s="105"/>
      <c r="F656" s="105"/>
      <c r="G656" s="105"/>
      <c r="H656" s="105"/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  <c r="AA656" s="105"/>
    </row>
    <row r="657" spans="1:27" ht="15.75" customHeight="1">
      <c r="A657" s="105"/>
      <c r="B657" s="105"/>
      <c r="C657" s="105"/>
      <c r="D657" s="105"/>
      <c r="E657" s="105"/>
      <c r="F657" s="105"/>
      <c r="G657" s="105"/>
      <c r="H657" s="105"/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  <c r="AA657" s="105"/>
    </row>
    <row r="658" spans="1:27" ht="15.75" customHeight="1">
      <c r="A658" s="105"/>
      <c r="B658" s="105"/>
      <c r="C658" s="105"/>
      <c r="D658" s="105"/>
      <c r="E658" s="105"/>
      <c r="F658" s="105"/>
      <c r="G658" s="105"/>
      <c r="H658" s="105"/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  <c r="AA658" s="105"/>
    </row>
    <row r="659" spans="1:27" ht="15.75" customHeight="1">
      <c r="A659" s="105"/>
      <c r="B659" s="105"/>
      <c r="C659" s="105"/>
      <c r="D659" s="105"/>
      <c r="E659" s="105"/>
      <c r="F659" s="105"/>
      <c r="G659" s="105"/>
      <c r="H659" s="105"/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  <c r="AA659" s="105"/>
    </row>
    <row r="660" spans="1:27" ht="15.75" customHeight="1">
      <c r="A660" s="105"/>
      <c r="B660" s="105"/>
      <c r="C660" s="105"/>
      <c r="D660" s="105"/>
      <c r="E660" s="105"/>
      <c r="F660" s="105"/>
      <c r="G660" s="105"/>
      <c r="H660" s="105"/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  <c r="AA660" s="105"/>
    </row>
    <row r="661" spans="1:27" ht="15.75" customHeight="1">
      <c r="A661" s="105"/>
      <c r="B661" s="105"/>
      <c r="C661" s="105"/>
      <c r="D661" s="105"/>
      <c r="E661" s="105"/>
      <c r="F661" s="105"/>
      <c r="G661" s="105"/>
      <c r="H661" s="105"/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  <c r="AA661" s="105"/>
    </row>
    <row r="662" spans="1:27" ht="15.75" customHeight="1">
      <c r="A662" s="105"/>
      <c r="B662" s="105"/>
      <c r="C662" s="105"/>
      <c r="D662" s="105"/>
      <c r="E662" s="105"/>
      <c r="F662" s="105"/>
      <c r="G662" s="105"/>
      <c r="H662" s="105"/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  <c r="AA662" s="105"/>
    </row>
    <row r="663" spans="1:27" ht="15.75" customHeight="1">
      <c r="A663" s="105"/>
      <c r="B663" s="105"/>
      <c r="C663" s="105"/>
      <c r="D663" s="105"/>
      <c r="E663" s="105"/>
      <c r="F663" s="105"/>
      <c r="G663" s="105"/>
      <c r="H663" s="105"/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  <c r="AA663" s="105"/>
    </row>
    <row r="664" spans="1:27" ht="15.75" customHeight="1">
      <c r="A664" s="105"/>
      <c r="B664" s="105"/>
      <c r="C664" s="105"/>
      <c r="D664" s="105"/>
      <c r="E664" s="105"/>
      <c r="F664" s="105"/>
      <c r="G664" s="105"/>
      <c r="H664" s="105"/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  <c r="AA664" s="105"/>
    </row>
    <row r="665" spans="1:27" ht="15.75" customHeight="1">
      <c r="A665" s="105"/>
      <c r="B665" s="105"/>
      <c r="C665" s="105"/>
      <c r="D665" s="105"/>
      <c r="E665" s="105"/>
      <c r="F665" s="105"/>
      <c r="G665" s="105"/>
      <c r="H665" s="105"/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  <c r="AA665" s="105"/>
    </row>
    <row r="666" spans="1:27" ht="15.75" customHeight="1">
      <c r="A666" s="105"/>
      <c r="B666" s="105"/>
      <c r="C666" s="105"/>
      <c r="D666" s="105"/>
      <c r="E666" s="105"/>
      <c r="F666" s="105"/>
      <c r="G666" s="105"/>
      <c r="H666" s="105"/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  <c r="AA666" s="105"/>
    </row>
    <row r="667" spans="1:27" ht="15.75" customHeight="1">
      <c r="A667" s="105"/>
      <c r="B667" s="105"/>
      <c r="C667" s="105"/>
      <c r="D667" s="105"/>
      <c r="E667" s="105"/>
      <c r="F667" s="105"/>
      <c r="G667" s="105"/>
      <c r="H667" s="105"/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  <c r="AA667" s="105"/>
    </row>
    <row r="668" spans="1:27" ht="15.75" customHeight="1">
      <c r="A668" s="105"/>
      <c r="B668" s="105"/>
      <c r="C668" s="105"/>
      <c r="D668" s="105"/>
      <c r="E668" s="105"/>
      <c r="F668" s="105"/>
      <c r="G668" s="105"/>
      <c r="H668" s="105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  <c r="AA668" s="105"/>
    </row>
    <row r="669" spans="1:27" ht="15.75" customHeight="1">
      <c r="A669" s="105"/>
      <c r="B669" s="105"/>
      <c r="C669" s="105"/>
      <c r="D669" s="105"/>
      <c r="E669" s="105"/>
      <c r="F669" s="105"/>
      <c r="G669" s="105"/>
      <c r="H669" s="105"/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  <c r="AA669" s="105"/>
    </row>
    <row r="670" spans="1:27" ht="15.75" customHeight="1">
      <c r="A670" s="105"/>
      <c r="B670" s="105"/>
      <c r="C670" s="105"/>
      <c r="D670" s="105"/>
      <c r="E670" s="105"/>
      <c r="F670" s="105"/>
      <c r="G670" s="105"/>
      <c r="H670" s="105"/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  <c r="AA670" s="105"/>
    </row>
    <row r="671" spans="1:27" ht="15.75" customHeight="1">
      <c r="A671" s="105"/>
      <c r="B671" s="105"/>
      <c r="C671" s="105"/>
      <c r="D671" s="105"/>
      <c r="E671" s="105"/>
      <c r="F671" s="105"/>
      <c r="G671" s="105"/>
      <c r="H671" s="105"/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  <c r="AA671" s="105"/>
    </row>
    <row r="672" spans="1:27" ht="15.75" customHeight="1">
      <c r="A672" s="105"/>
      <c r="B672" s="105"/>
      <c r="C672" s="105"/>
      <c r="D672" s="105"/>
      <c r="E672" s="105"/>
      <c r="F672" s="105"/>
      <c r="G672" s="105"/>
      <c r="H672" s="105"/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  <c r="AA672" s="105"/>
    </row>
    <row r="673" spans="1:27" ht="15.75" customHeight="1">
      <c r="A673" s="105"/>
      <c r="B673" s="105"/>
      <c r="C673" s="105"/>
      <c r="D673" s="105"/>
      <c r="E673" s="105"/>
      <c r="F673" s="105"/>
      <c r="G673" s="105"/>
      <c r="H673" s="105"/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  <c r="AA673" s="105"/>
    </row>
    <row r="674" spans="1:27" ht="15.75" customHeight="1">
      <c r="A674" s="105"/>
      <c r="B674" s="105"/>
      <c r="C674" s="105"/>
      <c r="D674" s="105"/>
      <c r="E674" s="105"/>
      <c r="F674" s="105"/>
      <c r="G674" s="105"/>
      <c r="H674" s="105"/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  <c r="AA674" s="105"/>
    </row>
    <row r="675" spans="1:27" ht="15.75" customHeight="1">
      <c r="A675" s="105"/>
      <c r="B675" s="105"/>
      <c r="C675" s="105"/>
      <c r="D675" s="105"/>
      <c r="E675" s="105"/>
      <c r="F675" s="105"/>
      <c r="G675" s="105"/>
      <c r="H675" s="105"/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  <c r="AA675" s="105"/>
    </row>
    <row r="676" spans="1:27" ht="15.75" customHeight="1">
      <c r="A676" s="105"/>
      <c r="B676" s="105"/>
      <c r="C676" s="105"/>
      <c r="D676" s="105"/>
      <c r="E676" s="105"/>
      <c r="F676" s="105"/>
      <c r="G676" s="105"/>
      <c r="H676" s="105"/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  <c r="AA676" s="105"/>
    </row>
    <row r="677" spans="1:27" ht="15.75" customHeight="1">
      <c r="A677" s="105"/>
      <c r="B677" s="105"/>
      <c r="C677" s="105"/>
      <c r="D677" s="105"/>
      <c r="E677" s="105"/>
      <c r="F677" s="105"/>
      <c r="G677" s="105"/>
      <c r="H677" s="105"/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  <c r="AA677" s="105"/>
    </row>
    <row r="678" spans="1:27" ht="15.75" customHeight="1">
      <c r="A678" s="105"/>
      <c r="B678" s="105"/>
      <c r="C678" s="105"/>
      <c r="D678" s="105"/>
      <c r="E678" s="105"/>
      <c r="F678" s="105"/>
      <c r="G678" s="105"/>
      <c r="H678" s="105"/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  <c r="AA678" s="105"/>
    </row>
    <row r="679" spans="1:27" ht="15.75" customHeight="1">
      <c r="A679" s="105"/>
      <c r="B679" s="105"/>
      <c r="C679" s="105"/>
      <c r="D679" s="105"/>
      <c r="E679" s="105"/>
      <c r="F679" s="105"/>
      <c r="G679" s="105"/>
      <c r="H679" s="105"/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  <c r="AA679" s="105"/>
    </row>
    <row r="680" spans="1:27" ht="15.75" customHeight="1">
      <c r="A680" s="105"/>
      <c r="B680" s="105"/>
      <c r="C680" s="105"/>
      <c r="D680" s="105"/>
      <c r="E680" s="105"/>
      <c r="F680" s="105"/>
      <c r="G680" s="105"/>
      <c r="H680" s="105"/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  <c r="AA680" s="105"/>
    </row>
    <row r="681" spans="1:27" ht="15.75" customHeight="1">
      <c r="A681" s="105"/>
      <c r="B681" s="105"/>
      <c r="C681" s="105"/>
      <c r="D681" s="105"/>
      <c r="E681" s="105"/>
      <c r="F681" s="105"/>
      <c r="G681" s="105"/>
      <c r="H681" s="105"/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  <c r="AA681" s="105"/>
    </row>
    <row r="682" spans="1:27" ht="15.75" customHeight="1">
      <c r="A682" s="105"/>
      <c r="B682" s="105"/>
      <c r="C682" s="105"/>
      <c r="D682" s="105"/>
      <c r="E682" s="105"/>
      <c r="F682" s="105"/>
      <c r="G682" s="105"/>
      <c r="H682" s="105"/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  <c r="AA682" s="105"/>
    </row>
    <row r="683" spans="1:27" ht="15.75" customHeight="1">
      <c r="A683" s="105"/>
      <c r="B683" s="105"/>
      <c r="C683" s="105"/>
      <c r="D683" s="105"/>
      <c r="E683" s="105"/>
      <c r="F683" s="105"/>
      <c r="G683" s="105"/>
      <c r="H683" s="105"/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  <c r="AA683" s="105"/>
    </row>
    <row r="684" spans="1:27" ht="15.75" customHeight="1">
      <c r="A684" s="105"/>
      <c r="B684" s="105"/>
      <c r="C684" s="105"/>
      <c r="D684" s="105"/>
      <c r="E684" s="105"/>
      <c r="F684" s="105"/>
      <c r="G684" s="105"/>
      <c r="H684" s="105"/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  <c r="AA684" s="105"/>
    </row>
    <row r="685" spans="1:27" ht="15.75" customHeight="1">
      <c r="A685" s="105"/>
      <c r="B685" s="105"/>
      <c r="C685" s="105"/>
      <c r="D685" s="105"/>
      <c r="E685" s="105"/>
      <c r="F685" s="105"/>
      <c r="G685" s="105"/>
      <c r="H685" s="105"/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  <c r="AA685" s="105"/>
    </row>
    <row r="686" spans="1:27" ht="15.75" customHeight="1">
      <c r="A686" s="105"/>
      <c r="B686" s="105"/>
      <c r="C686" s="105"/>
      <c r="D686" s="105"/>
      <c r="E686" s="105"/>
      <c r="F686" s="105"/>
      <c r="G686" s="105"/>
      <c r="H686" s="105"/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  <c r="AA686" s="105"/>
    </row>
    <row r="687" spans="1:27" ht="15.75" customHeight="1">
      <c r="A687" s="105"/>
      <c r="B687" s="105"/>
      <c r="C687" s="105"/>
      <c r="D687" s="105"/>
      <c r="E687" s="105"/>
      <c r="F687" s="105"/>
      <c r="G687" s="105"/>
      <c r="H687" s="105"/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  <c r="AA687" s="105"/>
    </row>
    <row r="688" spans="1:27" ht="15.75" customHeight="1">
      <c r="A688" s="105"/>
      <c r="B688" s="105"/>
      <c r="C688" s="105"/>
      <c r="D688" s="105"/>
      <c r="E688" s="105"/>
      <c r="F688" s="105"/>
      <c r="G688" s="105"/>
      <c r="H688" s="105"/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  <c r="AA688" s="105"/>
    </row>
    <row r="689" spans="1:27" ht="15.75" customHeight="1">
      <c r="A689" s="105"/>
      <c r="B689" s="105"/>
      <c r="C689" s="105"/>
      <c r="D689" s="105"/>
      <c r="E689" s="105"/>
      <c r="F689" s="105"/>
      <c r="G689" s="105"/>
      <c r="H689" s="105"/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  <c r="AA689" s="105"/>
    </row>
    <row r="690" spans="1:27" ht="15.75" customHeight="1">
      <c r="A690" s="105"/>
      <c r="B690" s="105"/>
      <c r="C690" s="105"/>
      <c r="D690" s="105"/>
      <c r="E690" s="105"/>
      <c r="F690" s="105"/>
      <c r="G690" s="105"/>
      <c r="H690" s="105"/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  <c r="AA690" s="105"/>
    </row>
    <row r="691" spans="1:27" ht="15.75" customHeight="1">
      <c r="A691" s="105"/>
      <c r="B691" s="105"/>
      <c r="C691" s="105"/>
      <c r="D691" s="105"/>
      <c r="E691" s="105"/>
      <c r="F691" s="105"/>
      <c r="G691" s="105"/>
      <c r="H691" s="105"/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  <c r="AA691" s="105"/>
    </row>
    <row r="692" spans="1:27" ht="15.75" customHeight="1">
      <c r="A692" s="105"/>
      <c r="B692" s="105"/>
      <c r="C692" s="105"/>
      <c r="D692" s="105"/>
      <c r="E692" s="105"/>
      <c r="F692" s="105"/>
      <c r="G692" s="105"/>
      <c r="H692" s="105"/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  <c r="AA692" s="105"/>
    </row>
    <row r="693" spans="1:27" ht="15.75" customHeight="1">
      <c r="A693" s="105"/>
      <c r="B693" s="105"/>
      <c r="C693" s="105"/>
      <c r="D693" s="105"/>
      <c r="E693" s="105"/>
      <c r="F693" s="105"/>
      <c r="G693" s="105"/>
      <c r="H693" s="105"/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  <c r="AA693" s="105"/>
    </row>
    <row r="694" spans="1:27" ht="15.75" customHeight="1">
      <c r="A694" s="105"/>
      <c r="B694" s="105"/>
      <c r="C694" s="105"/>
      <c r="D694" s="105"/>
      <c r="E694" s="105"/>
      <c r="F694" s="105"/>
      <c r="G694" s="105"/>
      <c r="H694" s="105"/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  <c r="AA694" s="105"/>
    </row>
    <row r="695" spans="1:27" ht="15.75" customHeight="1">
      <c r="A695" s="105"/>
      <c r="B695" s="105"/>
      <c r="C695" s="105"/>
      <c r="D695" s="105"/>
      <c r="E695" s="105"/>
      <c r="F695" s="105"/>
      <c r="G695" s="105"/>
      <c r="H695" s="105"/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  <c r="AA695" s="105"/>
    </row>
    <row r="696" spans="1:27" ht="15.75" customHeight="1">
      <c r="A696" s="105"/>
      <c r="B696" s="105"/>
      <c r="C696" s="105"/>
      <c r="D696" s="105"/>
      <c r="E696" s="105"/>
      <c r="F696" s="105"/>
      <c r="G696" s="105"/>
      <c r="H696" s="105"/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  <c r="AA696" s="105"/>
    </row>
    <row r="697" spans="1:27" ht="15.75" customHeight="1">
      <c r="A697" s="105"/>
      <c r="B697" s="105"/>
      <c r="C697" s="105"/>
      <c r="D697" s="105"/>
      <c r="E697" s="105"/>
      <c r="F697" s="105"/>
      <c r="G697" s="105"/>
      <c r="H697" s="105"/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  <c r="AA697" s="105"/>
    </row>
    <row r="698" spans="1:27" ht="15.75" customHeight="1">
      <c r="A698" s="105"/>
      <c r="B698" s="105"/>
      <c r="C698" s="105"/>
      <c r="D698" s="105"/>
      <c r="E698" s="105"/>
      <c r="F698" s="105"/>
      <c r="G698" s="105"/>
      <c r="H698" s="105"/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  <c r="AA698" s="105"/>
    </row>
    <row r="699" spans="1:27" ht="15.75" customHeight="1">
      <c r="A699" s="105"/>
      <c r="B699" s="105"/>
      <c r="C699" s="105"/>
      <c r="D699" s="105"/>
      <c r="E699" s="105"/>
      <c r="F699" s="105"/>
      <c r="G699" s="105"/>
      <c r="H699" s="105"/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  <c r="AA699" s="105"/>
    </row>
    <row r="700" spans="1:27" ht="15.75" customHeight="1">
      <c r="A700" s="105"/>
      <c r="B700" s="105"/>
      <c r="C700" s="105"/>
      <c r="D700" s="105"/>
      <c r="E700" s="105"/>
      <c r="F700" s="105"/>
      <c r="G700" s="105"/>
      <c r="H700" s="105"/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  <c r="AA700" s="105"/>
    </row>
    <row r="701" spans="1:27" ht="15.75" customHeight="1">
      <c r="A701" s="105"/>
      <c r="B701" s="105"/>
      <c r="C701" s="105"/>
      <c r="D701" s="105"/>
      <c r="E701" s="105"/>
      <c r="F701" s="105"/>
      <c r="G701" s="105"/>
      <c r="H701" s="105"/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  <c r="AA701" s="105"/>
    </row>
    <row r="702" spans="1:27" ht="15.75" customHeight="1">
      <c r="A702" s="105"/>
      <c r="B702" s="105"/>
      <c r="C702" s="105"/>
      <c r="D702" s="105"/>
      <c r="E702" s="105"/>
      <c r="F702" s="105"/>
      <c r="G702" s="105"/>
      <c r="H702" s="105"/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  <c r="AA702" s="105"/>
    </row>
    <row r="703" spans="1:27" ht="15.75" customHeight="1">
      <c r="A703" s="105"/>
      <c r="B703" s="105"/>
      <c r="C703" s="105"/>
      <c r="D703" s="105"/>
      <c r="E703" s="105"/>
      <c r="F703" s="105"/>
      <c r="G703" s="105"/>
      <c r="H703" s="105"/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  <c r="AA703" s="105"/>
    </row>
    <row r="704" spans="1:27" ht="15.75" customHeight="1">
      <c r="A704" s="105"/>
      <c r="B704" s="105"/>
      <c r="C704" s="105"/>
      <c r="D704" s="105"/>
      <c r="E704" s="105"/>
      <c r="F704" s="105"/>
      <c r="G704" s="105"/>
      <c r="H704" s="105"/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  <c r="AA704" s="105"/>
    </row>
    <row r="705" spans="1:27" ht="15.75" customHeight="1">
      <c r="A705" s="105"/>
      <c r="B705" s="105"/>
      <c r="C705" s="105"/>
      <c r="D705" s="105"/>
      <c r="E705" s="105"/>
      <c r="F705" s="105"/>
      <c r="G705" s="105"/>
      <c r="H705" s="105"/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  <c r="AA705" s="105"/>
    </row>
    <row r="706" spans="1:27" ht="15.75" customHeight="1">
      <c r="A706" s="105"/>
      <c r="B706" s="105"/>
      <c r="C706" s="105"/>
      <c r="D706" s="105"/>
      <c r="E706" s="105"/>
      <c r="F706" s="105"/>
      <c r="G706" s="105"/>
      <c r="H706" s="105"/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  <c r="AA706" s="105"/>
    </row>
    <row r="707" spans="1:27" ht="15.75" customHeight="1">
      <c r="A707" s="105"/>
      <c r="B707" s="105"/>
      <c r="C707" s="105"/>
      <c r="D707" s="105"/>
      <c r="E707" s="105"/>
      <c r="F707" s="105"/>
      <c r="G707" s="105"/>
      <c r="H707" s="105"/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  <c r="AA707" s="105"/>
    </row>
    <row r="708" spans="1:27" ht="15.75" customHeight="1">
      <c r="A708" s="105"/>
      <c r="B708" s="105"/>
      <c r="C708" s="105"/>
      <c r="D708" s="105"/>
      <c r="E708" s="105"/>
      <c r="F708" s="105"/>
      <c r="G708" s="105"/>
      <c r="H708" s="105"/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  <c r="AA708" s="105"/>
    </row>
    <row r="709" spans="1:27" ht="15.75" customHeight="1">
      <c r="A709" s="105"/>
      <c r="B709" s="105"/>
      <c r="C709" s="105"/>
      <c r="D709" s="105"/>
      <c r="E709" s="105"/>
      <c r="F709" s="105"/>
      <c r="G709" s="105"/>
      <c r="H709" s="105"/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  <c r="AA709" s="105"/>
    </row>
    <row r="710" spans="1:27" ht="15.75" customHeight="1">
      <c r="A710" s="105"/>
      <c r="B710" s="105"/>
      <c r="C710" s="105"/>
      <c r="D710" s="105"/>
      <c r="E710" s="105"/>
      <c r="F710" s="105"/>
      <c r="G710" s="105"/>
      <c r="H710" s="105"/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  <c r="AA710" s="105"/>
    </row>
    <row r="711" spans="1:27" ht="15.75" customHeight="1">
      <c r="A711" s="105"/>
      <c r="B711" s="105"/>
      <c r="C711" s="105"/>
      <c r="D711" s="105"/>
      <c r="E711" s="105"/>
      <c r="F711" s="105"/>
      <c r="G711" s="105"/>
      <c r="H711" s="105"/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  <c r="AA711" s="105"/>
    </row>
    <row r="712" spans="1:27" ht="15.75" customHeight="1">
      <c r="A712" s="105"/>
      <c r="B712" s="105"/>
      <c r="C712" s="105"/>
      <c r="D712" s="105"/>
      <c r="E712" s="105"/>
      <c r="F712" s="105"/>
      <c r="G712" s="105"/>
      <c r="H712" s="105"/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  <c r="AA712" s="105"/>
    </row>
    <row r="713" spans="1:27" ht="15.75" customHeight="1">
      <c r="A713" s="105"/>
      <c r="B713" s="105"/>
      <c r="C713" s="105"/>
      <c r="D713" s="105"/>
      <c r="E713" s="105"/>
      <c r="F713" s="105"/>
      <c r="G713" s="105"/>
      <c r="H713" s="105"/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  <c r="AA713" s="105"/>
    </row>
    <row r="714" spans="1:27" ht="15.75" customHeight="1">
      <c r="A714" s="105"/>
      <c r="B714" s="105"/>
      <c r="C714" s="105"/>
      <c r="D714" s="105"/>
      <c r="E714" s="105"/>
      <c r="F714" s="105"/>
      <c r="G714" s="105"/>
      <c r="H714" s="105"/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  <c r="AA714" s="105"/>
    </row>
    <row r="715" spans="1:27" ht="15.75" customHeight="1">
      <c r="A715" s="105"/>
      <c r="B715" s="105"/>
      <c r="C715" s="105"/>
      <c r="D715" s="105"/>
      <c r="E715" s="105"/>
      <c r="F715" s="105"/>
      <c r="G715" s="105"/>
      <c r="H715" s="105"/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  <c r="AA715" s="105"/>
    </row>
    <row r="716" spans="1:27" ht="15.75" customHeight="1">
      <c r="A716" s="105"/>
      <c r="B716" s="105"/>
      <c r="C716" s="105"/>
      <c r="D716" s="105"/>
      <c r="E716" s="105"/>
      <c r="F716" s="105"/>
      <c r="G716" s="105"/>
      <c r="H716" s="105"/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  <c r="AA716" s="105"/>
    </row>
    <row r="717" spans="1:27" ht="15.75" customHeight="1">
      <c r="A717" s="105"/>
      <c r="B717" s="105"/>
      <c r="C717" s="105"/>
      <c r="D717" s="105"/>
      <c r="E717" s="105"/>
      <c r="F717" s="105"/>
      <c r="G717" s="105"/>
      <c r="H717" s="105"/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  <c r="AA717" s="105"/>
    </row>
    <row r="718" spans="1:27" ht="15.75" customHeight="1">
      <c r="A718" s="105"/>
      <c r="B718" s="105"/>
      <c r="C718" s="105"/>
      <c r="D718" s="105"/>
      <c r="E718" s="105"/>
      <c r="F718" s="105"/>
      <c r="G718" s="105"/>
      <c r="H718" s="105"/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  <c r="AA718" s="105"/>
    </row>
    <row r="719" spans="1:27" ht="15.75" customHeight="1">
      <c r="A719" s="105"/>
      <c r="B719" s="105"/>
      <c r="C719" s="105"/>
      <c r="D719" s="105"/>
      <c r="E719" s="105"/>
      <c r="F719" s="105"/>
      <c r="G719" s="105"/>
      <c r="H719" s="105"/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  <c r="AA719" s="105"/>
    </row>
    <row r="720" spans="1:27" ht="15.75" customHeight="1">
      <c r="A720" s="105"/>
      <c r="B720" s="105"/>
      <c r="C720" s="105"/>
      <c r="D720" s="105"/>
      <c r="E720" s="105"/>
      <c r="F720" s="105"/>
      <c r="G720" s="105"/>
      <c r="H720" s="105"/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  <c r="AA720" s="105"/>
    </row>
    <row r="721" spans="1:27" ht="15.75" customHeight="1">
      <c r="A721" s="105"/>
      <c r="B721" s="105"/>
      <c r="C721" s="105"/>
      <c r="D721" s="105"/>
      <c r="E721" s="105"/>
      <c r="F721" s="105"/>
      <c r="G721" s="105"/>
      <c r="H721" s="105"/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  <c r="AA721" s="105"/>
    </row>
    <row r="722" spans="1:27" ht="15.75" customHeight="1">
      <c r="A722" s="105"/>
      <c r="B722" s="105"/>
      <c r="C722" s="105"/>
      <c r="D722" s="105"/>
      <c r="E722" s="105"/>
      <c r="F722" s="105"/>
      <c r="G722" s="105"/>
      <c r="H722" s="105"/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  <c r="AA722" s="105"/>
    </row>
    <row r="723" spans="1:27" ht="15.75" customHeight="1">
      <c r="A723" s="105"/>
      <c r="B723" s="105"/>
      <c r="C723" s="105"/>
      <c r="D723" s="105"/>
      <c r="E723" s="105"/>
      <c r="F723" s="105"/>
      <c r="G723" s="105"/>
      <c r="H723" s="105"/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  <c r="AA723" s="105"/>
    </row>
    <row r="724" spans="1:27" ht="15.75" customHeight="1">
      <c r="A724" s="105"/>
      <c r="B724" s="105"/>
      <c r="C724" s="105"/>
      <c r="D724" s="105"/>
      <c r="E724" s="105"/>
      <c r="F724" s="105"/>
      <c r="G724" s="105"/>
      <c r="H724" s="105"/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  <c r="AA724" s="105"/>
    </row>
    <row r="725" spans="1:27" ht="15.75" customHeight="1">
      <c r="A725" s="105"/>
      <c r="B725" s="105"/>
      <c r="C725" s="105"/>
      <c r="D725" s="105"/>
      <c r="E725" s="105"/>
      <c r="F725" s="105"/>
      <c r="G725" s="105"/>
      <c r="H725" s="105"/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  <c r="AA725" s="105"/>
    </row>
    <row r="726" spans="1:27" ht="15.75" customHeight="1">
      <c r="A726" s="105"/>
      <c r="B726" s="105"/>
      <c r="C726" s="105"/>
      <c r="D726" s="105"/>
      <c r="E726" s="105"/>
      <c r="F726" s="105"/>
      <c r="G726" s="105"/>
      <c r="H726" s="105"/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  <c r="AA726" s="105"/>
    </row>
    <row r="727" spans="1:27" ht="15.75" customHeight="1">
      <c r="A727" s="105"/>
      <c r="B727" s="105"/>
      <c r="C727" s="105"/>
      <c r="D727" s="105"/>
      <c r="E727" s="105"/>
      <c r="F727" s="105"/>
      <c r="G727" s="105"/>
      <c r="H727" s="105"/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  <c r="AA727" s="105"/>
    </row>
    <row r="728" spans="1:27" ht="15.75" customHeight="1">
      <c r="A728" s="105"/>
      <c r="B728" s="105"/>
      <c r="C728" s="105"/>
      <c r="D728" s="105"/>
      <c r="E728" s="105"/>
      <c r="F728" s="105"/>
      <c r="G728" s="105"/>
      <c r="H728" s="105"/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  <c r="AA728" s="105"/>
    </row>
    <row r="729" spans="1:27" ht="15.75" customHeight="1">
      <c r="A729" s="105"/>
      <c r="B729" s="105"/>
      <c r="C729" s="105"/>
      <c r="D729" s="105"/>
      <c r="E729" s="105"/>
      <c r="F729" s="105"/>
      <c r="G729" s="105"/>
      <c r="H729" s="105"/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  <c r="AA729" s="105"/>
    </row>
    <row r="730" spans="1:27" ht="15.75" customHeight="1">
      <c r="A730" s="105"/>
      <c r="B730" s="105"/>
      <c r="C730" s="105"/>
      <c r="D730" s="105"/>
      <c r="E730" s="105"/>
      <c r="F730" s="105"/>
      <c r="G730" s="105"/>
      <c r="H730" s="105"/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  <c r="AA730" s="105"/>
    </row>
    <row r="731" spans="1:27" ht="15.75" customHeight="1">
      <c r="A731" s="105"/>
      <c r="B731" s="105"/>
      <c r="C731" s="105"/>
      <c r="D731" s="105"/>
      <c r="E731" s="105"/>
      <c r="F731" s="105"/>
      <c r="G731" s="105"/>
      <c r="H731" s="105"/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  <c r="AA731" s="105"/>
    </row>
    <row r="732" spans="1:27" ht="15.75" customHeight="1">
      <c r="A732" s="105"/>
      <c r="B732" s="105"/>
      <c r="C732" s="105"/>
      <c r="D732" s="105"/>
      <c r="E732" s="105"/>
      <c r="F732" s="105"/>
      <c r="G732" s="105"/>
      <c r="H732" s="105"/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  <c r="AA732" s="105"/>
    </row>
    <row r="733" spans="1:27" ht="15.75" customHeight="1">
      <c r="A733" s="105"/>
      <c r="B733" s="105"/>
      <c r="C733" s="105"/>
      <c r="D733" s="105"/>
      <c r="E733" s="105"/>
      <c r="F733" s="105"/>
      <c r="G733" s="105"/>
      <c r="H733" s="105"/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  <c r="AA733" s="105"/>
    </row>
    <row r="734" spans="1:27" ht="15.75" customHeight="1">
      <c r="A734" s="105"/>
      <c r="B734" s="105"/>
      <c r="C734" s="105"/>
      <c r="D734" s="105"/>
      <c r="E734" s="105"/>
      <c r="F734" s="105"/>
      <c r="G734" s="105"/>
      <c r="H734" s="105"/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  <c r="AA734" s="105"/>
    </row>
    <row r="735" spans="1:27" ht="15.75" customHeight="1">
      <c r="A735" s="105"/>
      <c r="B735" s="105"/>
      <c r="C735" s="105"/>
      <c r="D735" s="105"/>
      <c r="E735" s="105"/>
      <c r="F735" s="105"/>
      <c r="G735" s="105"/>
      <c r="H735" s="105"/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  <c r="AA735" s="105"/>
    </row>
    <row r="736" spans="1:27" ht="15.75" customHeight="1">
      <c r="A736" s="105"/>
      <c r="B736" s="105"/>
      <c r="C736" s="105"/>
      <c r="D736" s="105"/>
      <c r="E736" s="105"/>
      <c r="F736" s="105"/>
      <c r="G736" s="105"/>
      <c r="H736" s="105"/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  <c r="AA736" s="105"/>
    </row>
    <row r="737" spans="1:27" ht="15.75" customHeight="1">
      <c r="A737" s="105"/>
      <c r="B737" s="105"/>
      <c r="C737" s="105"/>
      <c r="D737" s="105"/>
      <c r="E737" s="105"/>
      <c r="F737" s="105"/>
      <c r="G737" s="105"/>
      <c r="H737" s="105"/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  <c r="AA737" s="105"/>
    </row>
    <row r="738" spans="1:27" ht="15.75" customHeight="1">
      <c r="A738" s="105"/>
      <c r="B738" s="105"/>
      <c r="C738" s="105"/>
      <c r="D738" s="105"/>
      <c r="E738" s="105"/>
      <c r="F738" s="105"/>
      <c r="G738" s="105"/>
      <c r="H738" s="105"/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  <c r="AA738" s="105"/>
    </row>
    <row r="739" spans="1:27" ht="15.75" customHeight="1">
      <c r="A739" s="105"/>
      <c r="B739" s="105"/>
      <c r="C739" s="105"/>
      <c r="D739" s="105"/>
      <c r="E739" s="105"/>
      <c r="F739" s="105"/>
      <c r="G739" s="105"/>
      <c r="H739" s="105"/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  <c r="AA739" s="105"/>
    </row>
    <row r="740" spans="1:27" ht="15.75" customHeight="1">
      <c r="A740" s="105"/>
      <c r="B740" s="105"/>
      <c r="C740" s="105"/>
      <c r="D740" s="105"/>
      <c r="E740" s="105"/>
      <c r="F740" s="105"/>
      <c r="G740" s="105"/>
      <c r="H740" s="105"/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  <c r="AA740" s="105"/>
    </row>
    <row r="741" spans="1:27" ht="15.75" customHeight="1">
      <c r="A741" s="105"/>
      <c r="B741" s="105"/>
      <c r="C741" s="105"/>
      <c r="D741" s="105"/>
      <c r="E741" s="105"/>
      <c r="F741" s="105"/>
      <c r="G741" s="105"/>
      <c r="H741" s="105"/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  <c r="AA741" s="105"/>
    </row>
    <row r="742" spans="1:27" ht="15.75" customHeight="1">
      <c r="A742" s="105"/>
      <c r="B742" s="105"/>
      <c r="C742" s="105"/>
      <c r="D742" s="105"/>
      <c r="E742" s="105"/>
      <c r="F742" s="105"/>
      <c r="G742" s="105"/>
      <c r="H742" s="105"/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  <c r="AA742" s="105"/>
    </row>
    <row r="743" spans="1:27" ht="15.75" customHeight="1">
      <c r="A743" s="105"/>
      <c r="B743" s="105"/>
      <c r="C743" s="105"/>
      <c r="D743" s="105"/>
      <c r="E743" s="105"/>
      <c r="F743" s="105"/>
      <c r="G743" s="105"/>
      <c r="H743" s="105"/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  <c r="AA743" s="105"/>
    </row>
    <row r="744" spans="1:27" ht="15.75" customHeight="1">
      <c r="A744" s="105"/>
      <c r="B744" s="105"/>
      <c r="C744" s="105"/>
      <c r="D744" s="105"/>
      <c r="E744" s="105"/>
      <c r="F744" s="105"/>
      <c r="G744" s="105"/>
      <c r="H744" s="105"/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  <c r="AA744" s="105"/>
    </row>
    <row r="745" spans="1:27" ht="15.75" customHeight="1">
      <c r="A745" s="105"/>
      <c r="B745" s="105"/>
      <c r="C745" s="105"/>
      <c r="D745" s="105"/>
      <c r="E745" s="105"/>
      <c r="F745" s="105"/>
      <c r="G745" s="105"/>
      <c r="H745" s="105"/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  <c r="AA745" s="105"/>
    </row>
    <row r="746" spans="1:27" ht="15.75" customHeight="1">
      <c r="A746" s="105"/>
      <c r="B746" s="105"/>
      <c r="C746" s="105"/>
      <c r="D746" s="105"/>
      <c r="E746" s="105"/>
      <c r="F746" s="105"/>
      <c r="G746" s="105"/>
      <c r="H746" s="105"/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  <c r="AA746" s="105"/>
    </row>
    <row r="747" spans="1:27" ht="15.75" customHeight="1">
      <c r="A747" s="105"/>
      <c r="B747" s="105"/>
      <c r="C747" s="105"/>
      <c r="D747" s="105"/>
      <c r="E747" s="105"/>
      <c r="F747" s="105"/>
      <c r="G747" s="105"/>
      <c r="H747" s="105"/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  <c r="AA747" s="105"/>
    </row>
    <row r="748" spans="1:27" ht="15.75" customHeight="1">
      <c r="A748" s="105"/>
      <c r="B748" s="105"/>
      <c r="C748" s="105"/>
      <c r="D748" s="105"/>
      <c r="E748" s="105"/>
      <c r="F748" s="105"/>
      <c r="G748" s="105"/>
      <c r="H748" s="105"/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  <c r="AA748" s="105"/>
    </row>
    <row r="749" spans="1:27" ht="15.75" customHeight="1">
      <c r="A749" s="105"/>
      <c r="B749" s="105"/>
      <c r="C749" s="105"/>
      <c r="D749" s="105"/>
      <c r="E749" s="105"/>
      <c r="F749" s="105"/>
      <c r="G749" s="105"/>
      <c r="H749" s="105"/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  <c r="AA749" s="105"/>
    </row>
    <row r="750" spans="1:27" ht="15.75" customHeight="1">
      <c r="A750" s="105"/>
      <c r="B750" s="105"/>
      <c r="C750" s="105"/>
      <c r="D750" s="105"/>
      <c r="E750" s="105"/>
      <c r="F750" s="105"/>
      <c r="G750" s="105"/>
      <c r="H750" s="105"/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  <c r="AA750" s="105"/>
    </row>
    <row r="751" spans="1:27" ht="15.75" customHeight="1">
      <c r="A751" s="105"/>
      <c r="B751" s="105"/>
      <c r="C751" s="105"/>
      <c r="D751" s="105"/>
      <c r="E751" s="105"/>
      <c r="F751" s="105"/>
      <c r="G751" s="105"/>
      <c r="H751" s="105"/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  <c r="AA751" s="105"/>
    </row>
    <row r="752" spans="1:27" ht="15.75" customHeight="1">
      <c r="A752" s="105"/>
      <c r="B752" s="105"/>
      <c r="C752" s="105"/>
      <c r="D752" s="105"/>
      <c r="E752" s="105"/>
      <c r="F752" s="105"/>
      <c r="G752" s="105"/>
      <c r="H752" s="105"/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  <c r="AA752" s="105"/>
    </row>
    <row r="753" spans="1:27" ht="15.75" customHeight="1">
      <c r="A753" s="105"/>
      <c r="B753" s="105"/>
      <c r="C753" s="105"/>
      <c r="D753" s="105"/>
      <c r="E753" s="105"/>
      <c r="F753" s="105"/>
      <c r="G753" s="105"/>
      <c r="H753" s="105"/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  <c r="AA753" s="105"/>
    </row>
    <row r="754" spans="1:27" ht="15.75" customHeight="1">
      <c r="A754" s="105"/>
      <c r="B754" s="105"/>
      <c r="C754" s="105"/>
      <c r="D754" s="105"/>
      <c r="E754" s="105"/>
      <c r="F754" s="105"/>
      <c r="G754" s="105"/>
      <c r="H754" s="105"/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  <c r="AA754" s="105"/>
    </row>
    <row r="755" spans="1:27" ht="15.75" customHeight="1">
      <c r="A755" s="105"/>
      <c r="B755" s="105"/>
      <c r="C755" s="105"/>
      <c r="D755" s="105"/>
      <c r="E755" s="105"/>
      <c r="F755" s="105"/>
      <c r="G755" s="105"/>
      <c r="H755" s="105"/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  <c r="AA755" s="105"/>
    </row>
    <row r="756" spans="1:27" ht="15.75" customHeight="1">
      <c r="A756" s="105"/>
      <c r="B756" s="105"/>
      <c r="C756" s="105"/>
      <c r="D756" s="105"/>
      <c r="E756" s="105"/>
      <c r="F756" s="105"/>
      <c r="G756" s="105"/>
      <c r="H756" s="105"/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  <c r="AA756" s="105"/>
    </row>
    <row r="757" spans="1:27" ht="15.75" customHeight="1">
      <c r="A757" s="105"/>
      <c r="B757" s="105"/>
      <c r="C757" s="105"/>
      <c r="D757" s="105"/>
      <c r="E757" s="105"/>
      <c r="F757" s="105"/>
      <c r="G757" s="105"/>
      <c r="H757" s="105"/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  <c r="AA757" s="105"/>
    </row>
    <row r="758" spans="1:27" ht="15.75" customHeight="1">
      <c r="A758" s="105"/>
      <c r="B758" s="105"/>
      <c r="C758" s="105"/>
      <c r="D758" s="105"/>
      <c r="E758" s="105"/>
      <c r="F758" s="105"/>
      <c r="G758" s="105"/>
      <c r="H758" s="105"/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  <c r="AA758" s="105"/>
    </row>
    <row r="759" spans="1:27" ht="15.75" customHeight="1">
      <c r="A759" s="105"/>
      <c r="B759" s="105"/>
      <c r="C759" s="105"/>
      <c r="D759" s="105"/>
      <c r="E759" s="105"/>
      <c r="F759" s="105"/>
      <c r="G759" s="105"/>
      <c r="H759" s="105"/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  <c r="AA759" s="105"/>
    </row>
    <row r="760" spans="1:27" ht="15.75" customHeight="1">
      <c r="A760" s="105"/>
      <c r="B760" s="105"/>
      <c r="C760" s="105"/>
      <c r="D760" s="105"/>
      <c r="E760" s="105"/>
      <c r="F760" s="105"/>
      <c r="G760" s="105"/>
      <c r="H760" s="105"/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  <c r="AA760" s="105"/>
    </row>
    <row r="761" spans="1:27" ht="15.75" customHeight="1">
      <c r="A761" s="105"/>
      <c r="B761" s="105"/>
      <c r="C761" s="105"/>
      <c r="D761" s="105"/>
      <c r="E761" s="105"/>
      <c r="F761" s="105"/>
      <c r="G761" s="105"/>
      <c r="H761" s="105"/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  <c r="AA761" s="105"/>
    </row>
    <row r="762" spans="1:27" ht="15.75" customHeight="1">
      <c r="A762" s="105"/>
      <c r="B762" s="105"/>
      <c r="C762" s="105"/>
      <c r="D762" s="105"/>
      <c r="E762" s="105"/>
      <c r="F762" s="105"/>
      <c r="G762" s="105"/>
      <c r="H762" s="105"/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  <c r="AA762" s="105"/>
    </row>
    <row r="763" spans="1:27" ht="15.75" customHeight="1">
      <c r="A763" s="105"/>
      <c r="B763" s="105"/>
      <c r="C763" s="105"/>
      <c r="D763" s="105"/>
      <c r="E763" s="105"/>
      <c r="F763" s="105"/>
      <c r="G763" s="105"/>
      <c r="H763" s="105"/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  <c r="AA763" s="105"/>
    </row>
    <row r="764" spans="1:27" ht="15.75" customHeight="1">
      <c r="A764" s="105"/>
      <c r="B764" s="105"/>
      <c r="C764" s="105"/>
      <c r="D764" s="105"/>
      <c r="E764" s="105"/>
      <c r="F764" s="105"/>
      <c r="G764" s="105"/>
      <c r="H764" s="105"/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  <c r="AA764" s="105"/>
    </row>
    <row r="765" spans="1:27" ht="15.75" customHeight="1">
      <c r="A765" s="105"/>
      <c r="B765" s="105"/>
      <c r="C765" s="105"/>
      <c r="D765" s="105"/>
      <c r="E765" s="105"/>
      <c r="F765" s="105"/>
      <c r="G765" s="105"/>
      <c r="H765" s="105"/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  <c r="AA765" s="105"/>
    </row>
    <row r="766" spans="1:27" ht="15.75" customHeight="1">
      <c r="A766" s="105"/>
      <c r="B766" s="105"/>
      <c r="C766" s="105"/>
      <c r="D766" s="105"/>
      <c r="E766" s="105"/>
      <c r="F766" s="105"/>
      <c r="G766" s="105"/>
      <c r="H766" s="105"/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  <c r="AA766" s="105"/>
    </row>
    <row r="767" spans="1:27" ht="15.75" customHeight="1">
      <c r="A767" s="105"/>
      <c r="B767" s="105"/>
      <c r="C767" s="105"/>
      <c r="D767" s="105"/>
      <c r="E767" s="105"/>
      <c r="F767" s="105"/>
      <c r="G767" s="105"/>
      <c r="H767" s="105"/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  <c r="AA767" s="105"/>
    </row>
    <row r="768" spans="1:27" ht="15.75" customHeight="1">
      <c r="A768" s="105"/>
      <c r="B768" s="105"/>
      <c r="C768" s="105"/>
      <c r="D768" s="105"/>
      <c r="E768" s="105"/>
      <c r="F768" s="105"/>
      <c r="G768" s="105"/>
      <c r="H768" s="105"/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  <c r="AA768" s="105"/>
    </row>
    <row r="769" spans="1:27" ht="15.75" customHeight="1">
      <c r="A769" s="105"/>
      <c r="B769" s="105"/>
      <c r="C769" s="105"/>
      <c r="D769" s="105"/>
      <c r="E769" s="105"/>
      <c r="F769" s="105"/>
      <c r="G769" s="105"/>
      <c r="H769" s="105"/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  <c r="AA769" s="105"/>
    </row>
    <row r="770" spans="1:27" ht="15.75" customHeight="1">
      <c r="A770" s="105"/>
      <c r="B770" s="105"/>
      <c r="C770" s="105"/>
      <c r="D770" s="105"/>
      <c r="E770" s="105"/>
      <c r="F770" s="105"/>
      <c r="G770" s="105"/>
      <c r="H770" s="105"/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  <c r="AA770" s="105"/>
    </row>
    <row r="771" spans="1:27" ht="15.75" customHeight="1">
      <c r="A771" s="105"/>
      <c r="B771" s="105"/>
      <c r="C771" s="105"/>
      <c r="D771" s="105"/>
      <c r="E771" s="105"/>
      <c r="F771" s="105"/>
      <c r="G771" s="105"/>
      <c r="H771" s="105"/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  <c r="AA771" s="105"/>
    </row>
    <row r="772" spans="1:27" ht="15.75" customHeight="1">
      <c r="A772" s="105"/>
      <c r="B772" s="105"/>
      <c r="C772" s="105"/>
      <c r="D772" s="105"/>
      <c r="E772" s="105"/>
      <c r="F772" s="105"/>
      <c r="G772" s="105"/>
      <c r="H772" s="105"/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  <c r="AA772" s="105"/>
    </row>
    <row r="773" spans="1:27" ht="15.75" customHeight="1">
      <c r="A773" s="105"/>
      <c r="B773" s="105"/>
      <c r="C773" s="105"/>
      <c r="D773" s="105"/>
      <c r="E773" s="105"/>
      <c r="F773" s="105"/>
      <c r="G773" s="105"/>
      <c r="H773" s="105"/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  <c r="AA773" s="105"/>
    </row>
    <row r="774" spans="1:27" ht="15.75" customHeight="1">
      <c r="A774" s="105"/>
      <c r="B774" s="105"/>
      <c r="C774" s="105"/>
      <c r="D774" s="105"/>
      <c r="E774" s="105"/>
      <c r="F774" s="105"/>
      <c r="G774" s="105"/>
      <c r="H774" s="105"/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  <c r="AA774" s="105"/>
    </row>
    <row r="775" spans="1:27" ht="15.75" customHeight="1">
      <c r="A775" s="105"/>
      <c r="B775" s="105"/>
      <c r="C775" s="105"/>
      <c r="D775" s="105"/>
      <c r="E775" s="105"/>
      <c r="F775" s="105"/>
      <c r="G775" s="105"/>
      <c r="H775" s="105"/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  <c r="AA775" s="105"/>
    </row>
    <row r="776" spans="1:27" ht="15.75" customHeight="1">
      <c r="A776" s="105"/>
      <c r="B776" s="105"/>
      <c r="C776" s="105"/>
      <c r="D776" s="105"/>
      <c r="E776" s="105"/>
      <c r="F776" s="105"/>
      <c r="G776" s="105"/>
      <c r="H776" s="105"/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  <c r="AA776" s="105"/>
    </row>
    <row r="777" spans="1:27" ht="15.75" customHeight="1">
      <c r="A777" s="105"/>
      <c r="B777" s="105"/>
      <c r="C777" s="105"/>
      <c r="D777" s="105"/>
      <c r="E777" s="105"/>
      <c r="F777" s="105"/>
      <c r="G777" s="105"/>
      <c r="H777" s="105"/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  <c r="AA777" s="105"/>
    </row>
    <row r="778" spans="1:27" ht="15.75" customHeight="1">
      <c r="A778" s="105"/>
      <c r="B778" s="105"/>
      <c r="C778" s="105"/>
      <c r="D778" s="105"/>
      <c r="E778" s="105"/>
      <c r="F778" s="105"/>
      <c r="G778" s="105"/>
      <c r="H778" s="105"/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  <c r="AA778" s="105"/>
    </row>
    <row r="779" spans="1:27" ht="15.75" customHeight="1">
      <c r="A779" s="105"/>
      <c r="B779" s="105"/>
      <c r="C779" s="105"/>
      <c r="D779" s="105"/>
      <c r="E779" s="105"/>
      <c r="F779" s="105"/>
      <c r="G779" s="105"/>
      <c r="H779" s="105"/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  <c r="AA779" s="105"/>
    </row>
    <row r="780" spans="1:27" ht="15.75" customHeight="1">
      <c r="A780" s="105"/>
      <c r="B780" s="105"/>
      <c r="C780" s="105"/>
      <c r="D780" s="105"/>
      <c r="E780" s="105"/>
      <c r="F780" s="105"/>
      <c r="G780" s="105"/>
      <c r="H780" s="105"/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  <c r="AA780" s="105"/>
    </row>
    <row r="781" spans="1:27" ht="15.75" customHeight="1">
      <c r="A781" s="105"/>
      <c r="B781" s="105"/>
      <c r="C781" s="105"/>
      <c r="D781" s="105"/>
      <c r="E781" s="105"/>
      <c r="F781" s="105"/>
      <c r="G781" s="105"/>
      <c r="H781" s="105"/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  <c r="AA781" s="105"/>
    </row>
    <row r="782" spans="1:27" ht="15.75" customHeight="1">
      <c r="A782" s="105"/>
      <c r="B782" s="105"/>
      <c r="C782" s="105"/>
      <c r="D782" s="105"/>
      <c r="E782" s="105"/>
      <c r="F782" s="105"/>
      <c r="G782" s="105"/>
      <c r="H782" s="105"/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  <c r="AA782" s="105"/>
    </row>
    <row r="783" spans="1:27" ht="15.75" customHeight="1">
      <c r="A783" s="105"/>
      <c r="B783" s="105"/>
      <c r="C783" s="105"/>
      <c r="D783" s="105"/>
      <c r="E783" s="105"/>
      <c r="F783" s="105"/>
      <c r="G783" s="105"/>
      <c r="H783" s="105"/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  <c r="AA783" s="105"/>
    </row>
    <row r="784" spans="1:27" ht="15.75" customHeight="1">
      <c r="A784" s="105"/>
      <c r="B784" s="105"/>
      <c r="C784" s="105"/>
      <c r="D784" s="105"/>
      <c r="E784" s="105"/>
      <c r="F784" s="105"/>
      <c r="G784" s="105"/>
      <c r="H784" s="105"/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  <c r="AA784" s="105"/>
    </row>
    <row r="785" spans="1:27" ht="15.75" customHeight="1">
      <c r="A785" s="105"/>
      <c r="B785" s="105"/>
      <c r="C785" s="105"/>
      <c r="D785" s="105"/>
      <c r="E785" s="105"/>
      <c r="F785" s="105"/>
      <c r="G785" s="105"/>
      <c r="H785" s="105"/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  <c r="AA785" s="105"/>
    </row>
    <row r="786" spans="1:27" ht="15.75" customHeight="1">
      <c r="A786" s="105"/>
      <c r="B786" s="105"/>
      <c r="C786" s="105"/>
      <c r="D786" s="105"/>
      <c r="E786" s="105"/>
      <c r="F786" s="105"/>
      <c r="G786" s="105"/>
      <c r="H786" s="105"/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  <c r="AA786" s="105"/>
    </row>
    <row r="787" spans="1:27" ht="15.75" customHeight="1">
      <c r="A787" s="105"/>
      <c r="B787" s="105"/>
      <c r="C787" s="105"/>
      <c r="D787" s="105"/>
      <c r="E787" s="105"/>
      <c r="F787" s="105"/>
      <c r="G787" s="105"/>
      <c r="H787" s="105"/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  <c r="AA787" s="105"/>
    </row>
    <row r="788" spans="1:27" ht="15.75" customHeight="1">
      <c r="A788" s="105"/>
      <c r="B788" s="105"/>
      <c r="C788" s="105"/>
      <c r="D788" s="105"/>
      <c r="E788" s="105"/>
      <c r="F788" s="105"/>
      <c r="G788" s="105"/>
      <c r="H788" s="105"/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  <c r="AA788" s="105"/>
    </row>
    <row r="789" spans="1:27" ht="15.75" customHeight="1">
      <c r="A789" s="105"/>
      <c r="B789" s="105"/>
      <c r="C789" s="105"/>
      <c r="D789" s="105"/>
      <c r="E789" s="105"/>
      <c r="F789" s="105"/>
      <c r="G789" s="105"/>
      <c r="H789" s="105"/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  <c r="AA789" s="105"/>
    </row>
    <row r="790" spans="1:27" ht="15.75" customHeight="1">
      <c r="A790" s="105"/>
      <c r="B790" s="105"/>
      <c r="C790" s="105"/>
      <c r="D790" s="105"/>
      <c r="E790" s="105"/>
      <c r="F790" s="105"/>
      <c r="G790" s="105"/>
      <c r="H790" s="105"/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  <c r="AA790" s="105"/>
    </row>
    <row r="791" spans="1:27" ht="15.75" customHeight="1">
      <c r="A791" s="105"/>
      <c r="B791" s="105"/>
      <c r="C791" s="105"/>
      <c r="D791" s="105"/>
      <c r="E791" s="105"/>
      <c r="F791" s="105"/>
      <c r="G791" s="105"/>
      <c r="H791" s="105"/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  <c r="AA791" s="105"/>
    </row>
    <row r="792" spans="1:27" ht="15.75" customHeight="1">
      <c r="A792" s="105"/>
      <c r="B792" s="105"/>
      <c r="C792" s="105"/>
      <c r="D792" s="105"/>
      <c r="E792" s="105"/>
      <c r="F792" s="105"/>
      <c r="G792" s="105"/>
      <c r="H792" s="105"/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  <c r="AA792" s="105"/>
    </row>
    <row r="793" spans="1:27" ht="15.75" customHeight="1">
      <c r="A793" s="105"/>
      <c r="B793" s="105"/>
      <c r="C793" s="105"/>
      <c r="D793" s="105"/>
      <c r="E793" s="105"/>
      <c r="F793" s="105"/>
      <c r="G793" s="105"/>
      <c r="H793" s="105"/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  <c r="AA793" s="105"/>
    </row>
    <row r="794" spans="1:27" ht="15.75" customHeight="1">
      <c r="A794" s="105"/>
      <c r="B794" s="105"/>
      <c r="C794" s="105"/>
      <c r="D794" s="105"/>
      <c r="E794" s="105"/>
      <c r="F794" s="105"/>
      <c r="G794" s="105"/>
      <c r="H794" s="105"/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  <c r="AA794" s="105"/>
    </row>
    <row r="795" spans="1:27" ht="15.75" customHeight="1">
      <c r="A795" s="105"/>
      <c r="B795" s="105"/>
      <c r="C795" s="105"/>
      <c r="D795" s="105"/>
      <c r="E795" s="105"/>
      <c r="F795" s="105"/>
      <c r="G795" s="105"/>
      <c r="H795" s="105"/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  <c r="AA795" s="105"/>
    </row>
    <row r="796" spans="1:27" ht="15.75" customHeight="1">
      <c r="A796" s="105"/>
      <c r="B796" s="105"/>
      <c r="C796" s="105"/>
      <c r="D796" s="105"/>
      <c r="E796" s="105"/>
      <c r="F796" s="105"/>
      <c r="G796" s="105"/>
      <c r="H796" s="105"/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  <c r="AA796" s="105"/>
    </row>
    <row r="797" spans="1:27" ht="15.75" customHeight="1">
      <c r="A797" s="105"/>
      <c r="B797" s="105"/>
      <c r="C797" s="105"/>
      <c r="D797" s="105"/>
      <c r="E797" s="105"/>
      <c r="F797" s="105"/>
      <c r="G797" s="105"/>
      <c r="H797" s="105"/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  <c r="AA797" s="105"/>
    </row>
    <row r="798" spans="1:27" ht="15.75" customHeight="1">
      <c r="A798" s="105"/>
      <c r="B798" s="105"/>
      <c r="C798" s="105"/>
      <c r="D798" s="105"/>
      <c r="E798" s="105"/>
      <c r="F798" s="105"/>
      <c r="G798" s="105"/>
      <c r="H798" s="105"/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  <c r="AA798" s="105"/>
    </row>
    <row r="799" spans="1:27" ht="15.75" customHeight="1">
      <c r="A799" s="105"/>
      <c r="B799" s="105"/>
      <c r="C799" s="105"/>
      <c r="D799" s="105"/>
      <c r="E799" s="105"/>
      <c r="F799" s="105"/>
      <c r="G799" s="105"/>
      <c r="H799" s="105"/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  <c r="AA799" s="105"/>
    </row>
    <row r="800" spans="1:27" ht="15.75" customHeight="1">
      <c r="A800" s="105"/>
      <c r="B800" s="105"/>
      <c r="C800" s="105"/>
      <c r="D800" s="105"/>
      <c r="E800" s="105"/>
      <c r="F800" s="105"/>
      <c r="G800" s="105"/>
      <c r="H800" s="105"/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  <c r="AA800" s="105"/>
    </row>
    <row r="801" spans="1:27" ht="15.75" customHeight="1">
      <c r="A801" s="105"/>
      <c r="B801" s="105"/>
      <c r="C801" s="105"/>
      <c r="D801" s="105"/>
      <c r="E801" s="105"/>
      <c r="F801" s="105"/>
      <c r="G801" s="105"/>
      <c r="H801" s="105"/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  <c r="AA801" s="105"/>
    </row>
    <row r="802" spans="1:27" ht="15.75" customHeight="1">
      <c r="A802" s="105"/>
      <c r="B802" s="105"/>
      <c r="C802" s="105"/>
      <c r="D802" s="105"/>
      <c r="E802" s="105"/>
      <c r="F802" s="105"/>
      <c r="G802" s="105"/>
      <c r="H802" s="105"/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  <c r="AA802" s="105"/>
    </row>
    <row r="803" spans="1:27" ht="15.75" customHeight="1">
      <c r="A803" s="105"/>
      <c r="B803" s="105"/>
      <c r="C803" s="105"/>
      <c r="D803" s="105"/>
      <c r="E803" s="105"/>
      <c r="F803" s="105"/>
      <c r="G803" s="105"/>
      <c r="H803" s="105"/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  <c r="AA803" s="105"/>
    </row>
    <row r="804" spans="1:27" ht="15.75" customHeight="1">
      <c r="A804" s="105"/>
      <c r="B804" s="105"/>
      <c r="C804" s="105"/>
      <c r="D804" s="105"/>
      <c r="E804" s="105"/>
      <c r="F804" s="105"/>
      <c r="G804" s="105"/>
      <c r="H804" s="105"/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  <c r="AA804" s="105"/>
    </row>
    <row r="805" spans="1:27" ht="15.75" customHeight="1">
      <c r="A805" s="105"/>
      <c r="B805" s="105"/>
      <c r="C805" s="105"/>
      <c r="D805" s="105"/>
      <c r="E805" s="105"/>
      <c r="F805" s="105"/>
      <c r="G805" s="105"/>
      <c r="H805" s="105"/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  <c r="AA805" s="105"/>
    </row>
    <row r="806" spans="1:27" ht="15.75" customHeight="1">
      <c r="A806" s="105"/>
      <c r="B806" s="105"/>
      <c r="C806" s="105"/>
      <c r="D806" s="105"/>
      <c r="E806" s="105"/>
      <c r="F806" s="105"/>
      <c r="G806" s="105"/>
      <c r="H806" s="105"/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  <c r="AA806" s="105"/>
    </row>
    <row r="807" spans="1:27" ht="15.75" customHeight="1">
      <c r="A807" s="105"/>
      <c r="B807" s="105"/>
      <c r="C807" s="105"/>
      <c r="D807" s="105"/>
      <c r="E807" s="105"/>
      <c r="F807" s="105"/>
      <c r="G807" s="105"/>
      <c r="H807" s="105"/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  <c r="AA807" s="105"/>
    </row>
    <row r="808" spans="1:27" ht="15.75" customHeight="1">
      <c r="A808" s="105"/>
      <c r="B808" s="105"/>
      <c r="C808" s="105"/>
      <c r="D808" s="105"/>
      <c r="E808" s="105"/>
      <c r="F808" s="105"/>
      <c r="G808" s="105"/>
      <c r="H808" s="105"/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  <c r="AA808" s="105"/>
    </row>
    <row r="809" spans="1:27" ht="15.75" customHeight="1">
      <c r="A809" s="105"/>
      <c r="B809" s="105"/>
      <c r="C809" s="105"/>
      <c r="D809" s="105"/>
      <c r="E809" s="105"/>
      <c r="F809" s="105"/>
      <c r="G809" s="105"/>
      <c r="H809" s="105"/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  <c r="AA809" s="105"/>
    </row>
    <row r="810" spans="1:27" ht="15.75" customHeight="1">
      <c r="A810" s="105"/>
      <c r="B810" s="105"/>
      <c r="C810" s="105"/>
      <c r="D810" s="105"/>
      <c r="E810" s="105"/>
      <c r="F810" s="105"/>
      <c r="G810" s="105"/>
      <c r="H810" s="105"/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  <c r="AA810" s="105"/>
    </row>
    <row r="811" spans="1:27" ht="15.75" customHeight="1">
      <c r="A811" s="105"/>
      <c r="B811" s="105"/>
      <c r="C811" s="105"/>
      <c r="D811" s="105"/>
      <c r="E811" s="105"/>
      <c r="F811" s="105"/>
      <c r="G811" s="105"/>
      <c r="H811" s="105"/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  <c r="AA811" s="105"/>
    </row>
    <row r="812" spans="1:27" ht="15.75" customHeight="1">
      <c r="A812" s="105"/>
      <c r="B812" s="105"/>
      <c r="C812" s="105"/>
      <c r="D812" s="105"/>
      <c r="E812" s="105"/>
      <c r="F812" s="105"/>
      <c r="G812" s="105"/>
      <c r="H812" s="105"/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  <c r="AA812" s="105"/>
    </row>
    <row r="813" spans="1:27" ht="15.75" customHeight="1">
      <c r="A813" s="105"/>
      <c r="B813" s="105"/>
      <c r="C813" s="105"/>
      <c r="D813" s="105"/>
      <c r="E813" s="105"/>
      <c r="F813" s="105"/>
      <c r="G813" s="105"/>
      <c r="H813" s="105"/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  <c r="AA813" s="105"/>
    </row>
    <row r="814" spans="1:27" ht="15.75" customHeight="1">
      <c r="A814" s="105"/>
      <c r="B814" s="105"/>
      <c r="C814" s="105"/>
      <c r="D814" s="105"/>
      <c r="E814" s="105"/>
      <c r="F814" s="105"/>
      <c r="G814" s="105"/>
      <c r="H814" s="105"/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  <c r="AA814" s="105"/>
    </row>
    <row r="815" spans="1:27" ht="15.75" customHeight="1">
      <c r="A815" s="105"/>
      <c r="B815" s="105"/>
      <c r="C815" s="105"/>
      <c r="D815" s="105"/>
      <c r="E815" s="105"/>
      <c r="F815" s="105"/>
      <c r="G815" s="105"/>
      <c r="H815" s="105"/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  <c r="AA815" s="105"/>
    </row>
    <row r="816" spans="1:27" ht="15.75" customHeight="1">
      <c r="A816" s="105"/>
      <c r="B816" s="105"/>
      <c r="C816" s="105"/>
      <c r="D816" s="105"/>
      <c r="E816" s="105"/>
      <c r="F816" s="105"/>
      <c r="G816" s="105"/>
      <c r="H816" s="105"/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  <c r="AA816" s="105"/>
    </row>
    <row r="817" spans="1:27" ht="15.75" customHeight="1">
      <c r="A817" s="105"/>
      <c r="B817" s="105"/>
      <c r="C817" s="105"/>
      <c r="D817" s="105"/>
      <c r="E817" s="105"/>
      <c r="F817" s="105"/>
      <c r="G817" s="105"/>
      <c r="H817" s="105"/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  <c r="AA817" s="105"/>
    </row>
    <row r="818" spans="1:27" ht="15.75" customHeight="1">
      <c r="A818" s="105"/>
      <c r="B818" s="105"/>
      <c r="C818" s="105"/>
      <c r="D818" s="105"/>
      <c r="E818" s="105"/>
      <c r="F818" s="105"/>
      <c r="G818" s="105"/>
      <c r="H818" s="105"/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  <c r="AA818" s="105"/>
    </row>
    <row r="819" spans="1:27" ht="15.75" customHeight="1">
      <c r="A819" s="105"/>
      <c r="B819" s="105"/>
      <c r="C819" s="105"/>
      <c r="D819" s="105"/>
      <c r="E819" s="105"/>
      <c r="F819" s="105"/>
      <c r="G819" s="105"/>
      <c r="H819" s="105"/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  <c r="AA819" s="105"/>
    </row>
    <row r="820" spans="1:27" ht="15.75" customHeight="1">
      <c r="A820" s="105"/>
      <c r="B820" s="105"/>
      <c r="C820" s="105"/>
      <c r="D820" s="105"/>
      <c r="E820" s="105"/>
      <c r="F820" s="105"/>
      <c r="G820" s="105"/>
      <c r="H820" s="105"/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  <c r="AA820" s="105"/>
    </row>
    <row r="821" spans="1:27" ht="15.75" customHeight="1">
      <c r="A821" s="105"/>
      <c r="B821" s="105"/>
      <c r="C821" s="105"/>
      <c r="D821" s="105"/>
      <c r="E821" s="105"/>
      <c r="F821" s="105"/>
      <c r="G821" s="105"/>
      <c r="H821" s="105"/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  <c r="AA821" s="105"/>
    </row>
    <row r="822" spans="1:27" ht="15.75" customHeight="1">
      <c r="A822" s="105"/>
      <c r="B822" s="105"/>
      <c r="C822" s="105"/>
      <c r="D822" s="105"/>
      <c r="E822" s="105"/>
      <c r="F822" s="105"/>
      <c r="G822" s="105"/>
      <c r="H822" s="105"/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  <c r="AA822" s="105"/>
    </row>
    <row r="823" spans="1:27" ht="15.75" customHeight="1">
      <c r="A823" s="105"/>
      <c r="B823" s="105"/>
      <c r="C823" s="105"/>
      <c r="D823" s="105"/>
      <c r="E823" s="105"/>
      <c r="F823" s="105"/>
      <c r="G823" s="105"/>
      <c r="H823" s="105"/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  <c r="AA823" s="105"/>
    </row>
    <row r="824" spans="1:27" ht="15.75" customHeight="1">
      <c r="A824" s="105"/>
      <c r="B824" s="105"/>
      <c r="C824" s="105"/>
      <c r="D824" s="105"/>
      <c r="E824" s="105"/>
      <c r="F824" s="105"/>
      <c r="G824" s="105"/>
      <c r="H824" s="105"/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  <c r="AA824" s="105"/>
    </row>
    <row r="825" spans="1:27" ht="15.75" customHeight="1">
      <c r="A825" s="105"/>
      <c r="B825" s="105"/>
      <c r="C825" s="105"/>
      <c r="D825" s="105"/>
      <c r="E825" s="105"/>
      <c r="F825" s="105"/>
      <c r="G825" s="105"/>
      <c r="H825" s="105"/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  <c r="AA825" s="105"/>
    </row>
    <row r="826" spans="1:27" ht="15.75" customHeight="1">
      <c r="A826" s="105"/>
      <c r="B826" s="105"/>
      <c r="C826" s="105"/>
      <c r="D826" s="105"/>
      <c r="E826" s="105"/>
      <c r="F826" s="105"/>
      <c r="G826" s="105"/>
      <c r="H826" s="105"/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  <c r="AA826" s="105"/>
    </row>
    <row r="827" spans="1:27" ht="15.75" customHeight="1">
      <c r="A827" s="105"/>
      <c r="B827" s="105"/>
      <c r="C827" s="105"/>
      <c r="D827" s="105"/>
      <c r="E827" s="105"/>
      <c r="F827" s="105"/>
      <c r="G827" s="105"/>
      <c r="H827" s="105"/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  <c r="AA827" s="105"/>
    </row>
    <row r="828" spans="1:27" ht="15.75" customHeight="1">
      <c r="A828" s="105"/>
      <c r="B828" s="105"/>
      <c r="C828" s="105"/>
      <c r="D828" s="105"/>
      <c r="E828" s="105"/>
      <c r="F828" s="105"/>
      <c r="G828" s="105"/>
      <c r="H828" s="105"/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  <c r="AA828" s="105"/>
    </row>
    <row r="829" spans="1:27" ht="15.75" customHeight="1">
      <c r="A829" s="105"/>
      <c r="B829" s="105"/>
      <c r="C829" s="105"/>
      <c r="D829" s="105"/>
      <c r="E829" s="105"/>
      <c r="F829" s="105"/>
      <c r="G829" s="105"/>
      <c r="H829" s="105"/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  <c r="AA829" s="105"/>
    </row>
    <row r="830" spans="1:27" ht="15.75" customHeight="1">
      <c r="A830" s="105"/>
      <c r="B830" s="105"/>
      <c r="C830" s="105"/>
      <c r="D830" s="105"/>
      <c r="E830" s="105"/>
      <c r="F830" s="105"/>
      <c r="G830" s="105"/>
      <c r="H830" s="105"/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  <c r="AA830" s="105"/>
    </row>
    <row r="831" spans="1:27" ht="15.75" customHeight="1">
      <c r="A831" s="105"/>
      <c r="B831" s="105"/>
      <c r="C831" s="105"/>
      <c r="D831" s="105"/>
      <c r="E831" s="105"/>
      <c r="F831" s="105"/>
      <c r="G831" s="105"/>
      <c r="H831" s="105"/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  <c r="AA831" s="105"/>
    </row>
    <row r="832" spans="1:27" ht="15.75" customHeight="1">
      <c r="A832" s="105"/>
      <c r="B832" s="105"/>
      <c r="C832" s="105"/>
      <c r="D832" s="105"/>
      <c r="E832" s="105"/>
      <c r="F832" s="105"/>
      <c r="G832" s="105"/>
      <c r="H832" s="105"/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  <c r="AA832" s="105"/>
    </row>
    <row r="833" spans="1:27" ht="15.75" customHeight="1">
      <c r="A833" s="105"/>
      <c r="B833" s="105"/>
      <c r="C833" s="105"/>
      <c r="D833" s="105"/>
      <c r="E833" s="105"/>
      <c r="F833" s="105"/>
      <c r="G833" s="105"/>
      <c r="H833" s="105"/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  <c r="AA833" s="105"/>
    </row>
    <row r="834" spans="1:27" ht="15.75" customHeight="1">
      <c r="A834" s="105"/>
      <c r="B834" s="105"/>
      <c r="C834" s="105"/>
      <c r="D834" s="105"/>
      <c r="E834" s="105"/>
      <c r="F834" s="105"/>
      <c r="G834" s="105"/>
      <c r="H834" s="105"/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  <c r="AA834" s="105"/>
    </row>
    <row r="835" spans="1:27" ht="15.75" customHeight="1">
      <c r="A835" s="105"/>
      <c r="B835" s="105"/>
      <c r="C835" s="105"/>
      <c r="D835" s="105"/>
      <c r="E835" s="105"/>
      <c r="F835" s="105"/>
      <c r="G835" s="105"/>
      <c r="H835" s="105"/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  <c r="AA835" s="105"/>
    </row>
    <row r="836" spans="1:27" ht="15.75" customHeight="1">
      <c r="A836" s="105"/>
      <c r="B836" s="105"/>
      <c r="C836" s="105"/>
      <c r="D836" s="105"/>
      <c r="E836" s="105"/>
      <c r="F836" s="105"/>
      <c r="G836" s="105"/>
      <c r="H836" s="105"/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  <c r="AA836" s="105"/>
    </row>
    <row r="837" spans="1:27" ht="15.75" customHeight="1">
      <c r="A837" s="105"/>
      <c r="B837" s="105"/>
      <c r="C837" s="105"/>
      <c r="D837" s="105"/>
      <c r="E837" s="105"/>
      <c r="F837" s="105"/>
      <c r="G837" s="105"/>
      <c r="H837" s="105"/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  <c r="AA837" s="105"/>
    </row>
    <row r="838" spans="1:27" ht="15.75" customHeight="1">
      <c r="A838" s="105"/>
      <c r="B838" s="105"/>
      <c r="C838" s="105"/>
      <c r="D838" s="105"/>
      <c r="E838" s="105"/>
      <c r="F838" s="105"/>
      <c r="G838" s="105"/>
      <c r="H838" s="105"/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  <c r="AA838" s="105"/>
    </row>
    <row r="839" spans="1:27" ht="15.75" customHeight="1">
      <c r="A839" s="105"/>
      <c r="B839" s="105"/>
      <c r="C839" s="105"/>
      <c r="D839" s="105"/>
      <c r="E839" s="105"/>
      <c r="F839" s="105"/>
      <c r="G839" s="105"/>
      <c r="H839" s="105"/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  <c r="AA839" s="105"/>
    </row>
    <row r="840" spans="1:27" ht="15.75" customHeight="1">
      <c r="A840" s="105"/>
      <c r="B840" s="105"/>
      <c r="C840" s="105"/>
      <c r="D840" s="105"/>
      <c r="E840" s="105"/>
      <c r="F840" s="105"/>
      <c r="G840" s="105"/>
      <c r="H840" s="105"/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  <c r="AA840" s="105"/>
    </row>
    <row r="841" spans="1:27" ht="15.75" customHeight="1">
      <c r="A841" s="105"/>
      <c r="B841" s="105"/>
      <c r="C841" s="105"/>
      <c r="D841" s="105"/>
      <c r="E841" s="105"/>
      <c r="F841" s="105"/>
      <c r="G841" s="105"/>
      <c r="H841" s="105"/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  <c r="AA841" s="105"/>
    </row>
    <row r="842" spans="1:27" ht="15.75" customHeight="1">
      <c r="A842" s="105"/>
      <c r="B842" s="105"/>
      <c r="C842" s="105"/>
      <c r="D842" s="105"/>
      <c r="E842" s="105"/>
      <c r="F842" s="105"/>
      <c r="G842" s="105"/>
      <c r="H842" s="105"/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  <c r="AA842" s="105"/>
    </row>
    <row r="843" spans="1:27" ht="15.75" customHeight="1">
      <c r="A843" s="105"/>
      <c r="B843" s="105"/>
      <c r="C843" s="105"/>
      <c r="D843" s="105"/>
      <c r="E843" s="105"/>
      <c r="F843" s="105"/>
      <c r="G843" s="105"/>
      <c r="H843" s="105"/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  <c r="AA843" s="105"/>
    </row>
    <row r="844" spans="1:27" ht="15.75" customHeight="1">
      <c r="A844" s="105"/>
      <c r="B844" s="105"/>
      <c r="C844" s="105"/>
      <c r="D844" s="105"/>
      <c r="E844" s="105"/>
      <c r="F844" s="105"/>
      <c r="G844" s="105"/>
      <c r="H844" s="105"/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  <c r="AA844" s="105"/>
    </row>
    <row r="845" spans="1:27" ht="15.75" customHeight="1">
      <c r="A845" s="105"/>
      <c r="B845" s="105"/>
      <c r="C845" s="105"/>
      <c r="D845" s="105"/>
      <c r="E845" s="105"/>
      <c r="F845" s="105"/>
      <c r="G845" s="105"/>
      <c r="H845" s="105"/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  <c r="AA845" s="105"/>
    </row>
    <row r="846" spans="1:27" ht="15.75" customHeight="1">
      <c r="A846" s="105"/>
      <c r="B846" s="105"/>
      <c r="C846" s="105"/>
      <c r="D846" s="105"/>
      <c r="E846" s="105"/>
      <c r="F846" s="105"/>
      <c r="G846" s="105"/>
      <c r="H846" s="105"/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  <c r="AA846" s="105"/>
    </row>
    <row r="847" spans="1:27" ht="15.75" customHeight="1">
      <c r="A847" s="105"/>
      <c r="B847" s="105"/>
      <c r="C847" s="105"/>
      <c r="D847" s="105"/>
      <c r="E847" s="105"/>
      <c r="F847" s="105"/>
      <c r="G847" s="105"/>
      <c r="H847" s="105"/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  <c r="AA847" s="105"/>
    </row>
    <row r="848" spans="1:27" ht="15.75" customHeight="1">
      <c r="A848" s="105"/>
      <c r="B848" s="105"/>
      <c r="C848" s="105"/>
      <c r="D848" s="105"/>
      <c r="E848" s="105"/>
      <c r="F848" s="105"/>
      <c r="G848" s="105"/>
      <c r="H848" s="105"/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  <c r="AA848" s="105"/>
    </row>
    <row r="849" spans="1:27" ht="15.75" customHeight="1">
      <c r="A849" s="105"/>
      <c r="B849" s="105"/>
      <c r="C849" s="105"/>
      <c r="D849" s="105"/>
      <c r="E849" s="105"/>
      <c r="F849" s="105"/>
      <c r="G849" s="105"/>
      <c r="H849" s="105"/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  <c r="AA849" s="105"/>
    </row>
    <row r="850" spans="1:27" ht="15.75" customHeight="1">
      <c r="A850" s="105"/>
      <c r="B850" s="105"/>
      <c r="C850" s="105"/>
      <c r="D850" s="105"/>
      <c r="E850" s="105"/>
      <c r="F850" s="105"/>
      <c r="G850" s="105"/>
      <c r="H850" s="105"/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  <c r="AA850" s="105"/>
    </row>
    <row r="851" spans="1:27" ht="15.75" customHeight="1">
      <c r="A851" s="105"/>
      <c r="B851" s="105"/>
      <c r="C851" s="105"/>
      <c r="D851" s="105"/>
      <c r="E851" s="105"/>
      <c r="F851" s="105"/>
      <c r="G851" s="105"/>
      <c r="H851" s="105"/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  <c r="AA851" s="105"/>
    </row>
    <row r="852" spans="1:27" ht="15.75" customHeight="1">
      <c r="A852" s="105"/>
      <c r="B852" s="105"/>
      <c r="C852" s="105"/>
      <c r="D852" s="105"/>
      <c r="E852" s="105"/>
      <c r="F852" s="105"/>
      <c r="G852" s="105"/>
      <c r="H852" s="105"/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  <c r="AA852" s="105"/>
    </row>
    <row r="853" spans="1:27" ht="15.75" customHeight="1">
      <c r="A853" s="105"/>
      <c r="B853" s="105"/>
      <c r="C853" s="105"/>
      <c r="D853" s="105"/>
      <c r="E853" s="105"/>
      <c r="F853" s="105"/>
      <c r="G853" s="105"/>
      <c r="H853" s="105"/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  <c r="AA853" s="105"/>
    </row>
    <row r="854" spans="1:27" ht="15.75" customHeight="1">
      <c r="A854" s="105"/>
      <c r="B854" s="105"/>
      <c r="C854" s="105"/>
      <c r="D854" s="105"/>
      <c r="E854" s="105"/>
      <c r="F854" s="105"/>
      <c r="G854" s="105"/>
      <c r="H854" s="105"/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  <c r="AA854" s="105"/>
    </row>
    <row r="855" spans="1:27" ht="15.75" customHeight="1">
      <c r="A855" s="105"/>
      <c r="B855" s="105"/>
      <c r="C855" s="105"/>
      <c r="D855" s="105"/>
      <c r="E855" s="105"/>
      <c r="F855" s="105"/>
      <c r="G855" s="105"/>
      <c r="H855" s="105"/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  <c r="AA855" s="105"/>
    </row>
    <row r="856" spans="1:27" ht="15.75" customHeight="1">
      <c r="A856" s="105"/>
      <c r="B856" s="105"/>
      <c r="C856" s="105"/>
      <c r="D856" s="105"/>
      <c r="E856" s="105"/>
      <c r="F856" s="105"/>
      <c r="G856" s="105"/>
      <c r="H856" s="105"/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  <c r="AA856" s="105"/>
    </row>
    <row r="857" spans="1:27" ht="15.75" customHeight="1">
      <c r="A857" s="105"/>
      <c r="B857" s="105"/>
      <c r="C857" s="105"/>
      <c r="D857" s="105"/>
      <c r="E857" s="105"/>
      <c r="F857" s="105"/>
      <c r="G857" s="105"/>
      <c r="H857" s="105"/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  <c r="AA857" s="105"/>
    </row>
    <row r="858" spans="1:27" ht="15.75" customHeight="1">
      <c r="A858" s="105"/>
      <c r="B858" s="105"/>
      <c r="C858" s="105"/>
      <c r="D858" s="105"/>
      <c r="E858" s="105"/>
      <c r="F858" s="105"/>
      <c r="G858" s="105"/>
      <c r="H858" s="105"/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  <c r="AA858" s="105"/>
    </row>
    <row r="859" spans="1:27" ht="15.75" customHeight="1">
      <c r="A859" s="105"/>
      <c r="B859" s="105"/>
      <c r="C859" s="105"/>
      <c r="D859" s="105"/>
      <c r="E859" s="105"/>
      <c r="F859" s="105"/>
      <c r="G859" s="105"/>
      <c r="H859" s="105"/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  <c r="AA859" s="105"/>
    </row>
    <row r="860" spans="1:27" ht="15.75" customHeight="1">
      <c r="A860" s="105"/>
      <c r="B860" s="105"/>
      <c r="C860" s="105"/>
      <c r="D860" s="105"/>
      <c r="E860" s="105"/>
      <c r="F860" s="105"/>
      <c r="G860" s="105"/>
      <c r="H860" s="105"/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  <c r="AA860" s="105"/>
    </row>
    <row r="861" spans="1:27" ht="15.75" customHeight="1">
      <c r="A861" s="105"/>
      <c r="B861" s="105"/>
      <c r="C861" s="105"/>
      <c r="D861" s="105"/>
      <c r="E861" s="105"/>
      <c r="F861" s="105"/>
      <c r="G861" s="105"/>
      <c r="H861" s="105"/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  <c r="AA861" s="105"/>
    </row>
    <row r="862" spans="1:27" ht="15.75" customHeight="1">
      <c r="A862" s="105"/>
      <c r="B862" s="105"/>
      <c r="C862" s="105"/>
      <c r="D862" s="105"/>
      <c r="E862" s="105"/>
      <c r="F862" s="105"/>
      <c r="G862" s="105"/>
      <c r="H862" s="105"/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  <c r="AA862" s="105"/>
    </row>
    <row r="863" spans="1:27" ht="15.75" customHeight="1">
      <c r="A863" s="105"/>
      <c r="B863" s="105"/>
      <c r="C863" s="105"/>
      <c r="D863" s="105"/>
      <c r="E863" s="105"/>
      <c r="F863" s="105"/>
      <c r="G863" s="105"/>
      <c r="H863" s="105"/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  <c r="AA863" s="105"/>
    </row>
    <row r="864" spans="1:27" ht="15.75" customHeight="1">
      <c r="A864" s="105"/>
      <c r="B864" s="105"/>
      <c r="C864" s="105"/>
      <c r="D864" s="105"/>
      <c r="E864" s="105"/>
      <c r="F864" s="105"/>
      <c r="G864" s="105"/>
      <c r="H864" s="105"/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  <c r="AA864" s="105"/>
    </row>
    <row r="865" spans="1:27" ht="15.75" customHeight="1">
      <c r="A865" s="105"/>
      <c r="B865" s="105"/>
      <c r="C865" s="105"/>
      <c r="D865" s="105"/>
      <c r="E865" s="105"/>
      <c r="F865" s="105"/>
      <c r="G865" s="105"/>
      <c r="H865" s="105"/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  <c r="AA865" s="105"/>
    </row>
    <row r="866" spans="1:27" ht="15.75" customHeight="1">
      <c r="A866" s="105"/>
      <c r="B866" s="105"/>
      <c r="C866" s="105"/>
      <c r="D866" s="105"/>
      <c r="E866" s="105"/>
      <c r="F866" s="105"/>
      <c r="G866" s="105"/>
      <c r="H866" s="105"/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  <c r="AA866" s="105"/>
    </row>
    <row r="867" spans="1:27" ht="15.75" customHeight="1">
      <c r="A867" s="105"/>
      <c r="B867" s="105"/>
      <c r="C867" s="105"/>
      <c r="D867" s="105"/>
      <c r="E867" s="105"/>
      <c r="F867" s="105"/>
      <c r="G867" s="105"/>
      <c r="H867" s="105"/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  <c r="AA867" s="105"/>
    </row>
    <row r="868" spans="1:27" ht="15.75" customHeight="1">
      <c r="A868" s="105"/>
      <c r="B868" s="105"/>
      <c r="C868" s="105"/>
      <c r="D868" s="105"/>
      <c r="E868" s="105"/>
      <c r="F868" s="105"/>
      <c r="G868" s="105"/>
      <c r="H868" s="105"/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  <c r="AA868" s="105"/>
    </row>
    <row r="869" spans="1:27" ht="15.75" customHeight="1">
      <c r="A869" s="105"/>
      <c r="B869" s="105"/>
      <c r="C869" s="105"/>
      <c r="D869" s="105"/>
      <c r="E869" s="105"/>
      <c r="F869" s="105"/>
      <c r="G869" s="105"/>
      <c r="H869" s="105"/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  <c r="AA869" s="105"/>
    </row>
    <row r="870" spans="1:27" ht="15.75" customHeight="1">
      <c r="A870" s="105"/>
      <c r="B870" s="105"/>
      <c r="C870" s="105"/>
      <c r="D870" s="105"/>
      <c r="E870" s="105"/>
      <c r="F870" s="105"/>
      <c r="G870" s="105"/>
      <c r="H870" s="105"/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  <c r="AA870" s="105"/>
    </row>
    <row r="871" spans="1:27" ht="15.75" customHeight="1">
      <c r="A871" s="105"/>
      <c r="B871" s="105"/>
      <c r="C871" s="105"/>
      <c r="D871" s="105"/>
      <c r="E871" s="105"/>
      <c r="F871" s="105"/>
      <c r="G871" s="105"/>
      <c r="H871" s="105"/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  <c r="AA871" s="105"/>
    </row>
    <row r="872" spans="1:27" ht="15.75" customHeight="1">
      <c r="A872" s="105"/>
      <c r="B872" s="105"/>
      <c r="C872" s="105"/>
      <c r="D872" s="105"/>
      <c r="E872" s="105"/>
      <c r="F872" s="105"/>
      <c r="G872" s="105"/>
      <c r="H872" s="105"/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  <c r="AA872" s="105"/>
    </row>
    <row r="873" spans="1:27" ht="15.75" customHeight="1">
      <c r="A873" s="105"/>
      <c r="B873" s="105"/>
      <c r="C873" s="105"/>
      <c r="D873" s="105"/>
      <c r="E873" s="105"/>
      <c r="F873" s="105"/>
      <c r="G873" s="105"/>
      <c r="H873" s="105"/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  <c r="AA873" s="105"/>
    </row>
    <row r="874" spans="1:27" ht="15.75" customHeight="1">
      <c r="A874" s="105"/>
      <c r="B874" s="105"/>
      <c r="C874" s="105"/>
      <c r="D874" s="105"/>
      <c r="E874" s="105"/>
      <c r="F874" s="105"/>
      <c r="G874" s="105"/>
      <c r="H874" s="105"/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  <c r="AA874" s="105"/>
    </row>
    <row r="875" spans="1:27" ht="15.75" customHeight="1">
      <c r="A875" s="105"/>
      <c r="B875" s="105"/>
      <c r="C875" s="105"/>
      <c r="D875" s="105"/>
      <c r="E875" s="105"/>
      <c r="F875" s="105"/>
      <c r="G875" s="105"/>
      <c r="H875" s="105"/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  <c r="AA875" s="105"/>
    </row>
    <row r="876" spans="1:27" ht="15.75" customHeight="1">
      <c r="A876" s="105"/>
      <c r="B876" s="105"/>
      <c r="C876" s="105"/>
      <c r="D876" s="105"/>
      <c r="E876" s="105"/>
      <c r="F876" s="105"/>
      <c r="G876" s="105"/>
      <c r="H876" s="105"/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  <c r="AA876" s="105"/>
    </row>
    <row r="877" spans="1:27" ht="15.75" customHeight="1">
      <c r="A877" s="105"/>
      <c r="B877" s="105"/>
      <c r="C877" s="105"/>
      <c r="D877" s="105"/>
      <c r="E877" s="105"/>
      <c r="F877" s="105"/>
      <c r="G877" s="105"/>
      <c r="H877" s="105"/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  <c r="AA877" s="105"/>
    </row>
    <row r="878" spans="1:27" ht="15.75" customHeight="1">
      <c r="A878" s="105"/>
      <c r="B878" s="105"/>
      <c r="C878" s="105"/>
      <c r="D878" s="105"/>
      <c r="E878" s="105"/>
      <c r="F878" s="105"/>
      <c r="G878" s="105"/>
      <c r="H878" s="105"/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  <c r="AA878" s="105"/>
    </row>
    <row r="879" spans="1:27" ht="15.75" customHeight="1">
      <c r="A879" s="105"/>
      <c r="B879" s="105"/>
      <c r="C879" s="105"/>
      <c r="D879" s="105"/>
      <c r="E879" s="105"/>
      <c r="F879" s="105"/>
      <c r="G879" s="105"/>
      <c r="H879" s="105"/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  <c r="AA879" s="105"/>
    </row>
    <row r="880" spans="1:27" ht="15.75" customHeight="1">
      <c r="A880" s="105"/>
      <c r="B880" s="105"/>
      <c r="C880" s="105"/>
      <c r="D880" s="105"/>
      <c r="E880" s="105"/>
      <c r="F880" s="105"/>
      <c r="G880" s="105"/>
      <c r="H880" s="105"/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  <c r="AA880" s="105"/>
    </row>
    <row r="881" spans="1:27" ht="15.75" customHeight="1">
      <c r="A881" s="105"/>
      <c r="B881" s="105"/>
      <c r="C881" s="105"/>
      <c r="D881" s="105"/>
      <c r="E881" s="105"/>
      <c r="F881" s="105"/>
      <c r="G881" s="105"/>
      <c r="H881" s="105"/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  <c r="AA881" s="105"/>
    </row>
    <row r="882" spans="1:27" ht="15.75" customHeight="1">
      <c r="A882" s="105"/>
      <c r="B882" s="105"/>
      <c r="C882" s="105"/>
      <c r="D882" s="105"/>
      <c r="E882" s="105"/>
      <c r="F882" s="105"/>
      <c r="G882" s="105"/>
      <c r="H882" s="105"/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  <c r="AA882" s="105"/>
    </row>
    <row r="883" spans="1:27" ht="15.75" customHeight="1">
      <c r="A883" s="105"/>
      <c r="B883" s="105"/>
      <c r="C883" s="105"/>
      <c r="D883" s="105"/>
      <c r="E883" s="105"/>
      <c r="F883" s="105"/>
      <c r="G883" s="105"/>
      <c r="H883" s="105"/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  <c r="AA883" s="105"/>
    </row>
    <row r="884" spans="1:27" ht="15.75" customHeight="1">
      <c r="A884" s="105"/>
      <c r="B884" s="105"/>
      <c r="C884" s="105"/>
      <c r="D884" s="105"/>
      <c r="E884" s="105"/>
      <c r="F884" s="105"/>
      <c r="G884" s="105"/>
      <c r="H884" s="105"/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  <c r="AA884" s="105"/>
    </row>
    <row r="885" spans="1:27" ht="15.75" customHeight="1">
      <c r="A885" s="105"/>
      <c r="B885" s="105"/>
      <c r="C885" s="105"/>
      <c r="D885" s="105"/>
      <c r="E885" s="105"/>
      <c r="F885" s="105"/>
      <c r="G885" s="105"/>
      <c r="H885" s="105"/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  <c r="AA885" s="105"/>
    </row>
    <row r="886" spans="1:27" ht="15.75" customHeight="1">
      <c r="A886" s="105"/>
      <c r="B886" s="105"/>
      <c r="C886" s="105"/>
      <c r="D886" s="105"/>
      <c r="E886" s="105"/>
      <c r="F886" s="105"/>
      <c r="G886" s="105"/>
      <c r="H886" s="105"/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  <c r="AA886" s="105"/>
    </row>
    <row r="887" spans="1:27" ht="15.75" customHeight="1">
      <c r="A887" s="105"/>
      <c r="B887" s="105"/>
      <c r="C887" s="105"/>
      <c r="D887" s="105"/>
      <c r="E887" s="105"/>
      <c r="F887" s="105"/>
      <c r="G887" s="105"/>
      <c r="H887" s="105"/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  <c r="AA887" s="105"/>
    </row>
    <row r="888" spans="1:27" ht="15.75" customHeight="1">
      <c r="A888" s="105"/>
      <c r="B888" s="105"/>
      <c r="C888" s="105"/>
      <c r="D888" s="105"/>
      <c r="E888" s="105"/>
      <c r="F888" s="105"/>
      <c r="G888" s="105"/>
      <c r="H888" s="105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  <c r="AA888" s="105"/>
    </row>
    <row r="889" spans="1:27" ht="15.75" customHeight="1">
      <c r="A889" s="105"/>
      <c r="B889" s="105"/>
      <c r="C889" s="105"/>
      <c r="D889" s="105"/>
      <c r="E889" s="105"/>
      <c r="F889" s="105"/>
      <c r="G889" s="105"/>
      <c r="H889" s="105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  <c r="AA889" s="105"/>
    </row>
    <row r="890" spans="1:27" ht="15.75" customHeight="1">
      <c r="A890" s="105"/>
      <c r="B890" s="105"/>
      <c r="C890" s="105"/>
      <c r="D890" s="105"/>
      <c r="E890" s="105"/>
      <c r="F890" s="105"/>
      <c r="G890" s="105"/>
      <c r="H890" s="105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  <c r="AA890" s="105"/>
    </row>
    <row r="891" spans="1:27" ht="15.75" customHeight="1">
      <c r="A891" s="105"/>
      <c r="B891" s="105"/>
      <c r="C891" s="105"/>
      <c r="D891" s="105"/>
      <c r="E891" s="105"/>
      <c r="F891" s="105"/>
      <c r="G891" s="105"/>
      <c r="H891" s="105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  <c r="AA891" s="105"/>
    </row>
    <row r="892" spans="1:27" ht="15.75" customHeight="1">
      <c r="A892" s="105"/>
      <c r="B892" s="105"/>
      <c r="C892" s="105"/>
      <c r="D892" s="105"/>
      <c r="E892" s="105"/>
      <c r="F892" s="105"/>
      <c r="G892" s="105"/>
      <c r="H892" s="105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  <c r="AA892" s="105"/>
    </row>
    <row r="893" spans="1:27" ht="15.75" customHeight="1">
      <c r="A893" s="105"/>
      <c r="B893" s="105"/>
      <c r="C893" s="105"/>
      <c r="D893" s="105"/>
      <c r="E893" s="105"/>
      <c r="F893" s="105"/>
      <c r="G893" s="105"/>
      <c r="H893" s="105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  <c r="AA893" s="105"/>
    </row>
    <row r="894" spans="1:27" ht="15.75" customHeight="1">
      <c r="A894" s="105"/>
      <c r="B894" s="105"/>
      <c r="C894" s="105"/>
      <c r="D894" s="105"/>
      <c r="E894" s="105"/>
      <c r="F894" s="105"/>
      <c r="G894" s="105"/>
      <c r="H894" s="105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  <c r="AA894" s="105"/>
    </row>
    <row r="895" spans="1:27" ht="15.75" customHeight="1">
      <c r="A895" s="105"/>
      <c r="B895" s="105"/>
      <c r="C895" s="105"/>
      <c r="D895" s="105"/>
      <c r="E895" s="105"/>
      <c r="F895" s="105"/>
      <c r="G895" s="105"/>
      <c r="H895" s="105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  <c r="AA895" s="105"/>
    </row>
    <row r="896" spans="1:27" ht="15.75" customHeight="1">
      <c r="A896" s="105"/>
      <c r="B896" s="105"/>
      <c r="C896" s="105"/>
      <c r="D896" s="105"/>
      <c r="E896" s="105"/>
      <c r="F896" s="105"/>
      <c r="G896" s="105"/>
      <c r="H896" s="105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  <c r="AA896" s="105"/>
    </row>
    <row r="897" spans="1:27" ht="15.75" customHeight="1">
      <c r="A897" s="105"/>
      <c r="B897" s="105"/>
      <c r="C897" s="105"/>
      <c r="D897" s="105"/>
      <c r="E897" s="105"/>
      <c r="F897" s="105"/>
      <c r="G897" s="105"/>
      <c r="H897" s="105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  <c r="AA897" s="105"/>
    </row>
    <row r="898" spans="1:27" ht="15.75" customHeight="1">
      <c r="A898" s="105"/>
      <c r="B898" s="105"/>
      <c r="C898" s="105"/>
      <c r="D898" s="105"/>
      <c r="E898" s="105"/>
      <c r="F898" s="105"/>
      <c r="G898" s="105"/>
      <c r="H898" s="105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  <c r="AA898" s="105"/>
    </row>
    <row r="899" spans="1:27" ht="15.75" customHeight="1">
      <c r="A899" s="105"/>
      <c r="B899" s="105"/>
      <c r="C899" s="105"/>
      <c r="D899" s="105"/>
      <c r="E899" s="105"/>
      <c r="F899" s="105"/>
      <c r="G899" s="105"/>
      <c r="H899" s="105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  <c r="AA899" s="105"/>
    </row>
    <row r="900" spans="1:27" ht="15.75" customHeight="1">
      <c r="A900" s="105"/>
      <c r="B900" s="105"/>
      <c r="C900" s="105"/>
      <c r="D900" s="105"/>
      <c r="E900" s="105"/>
      <c r="F900" s="105"/>
      <c r="G900" s="105"/>
      <c r="H900" s="105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  <c r="AA900" s="105"/>
    </row>
    <row r="901" spans="1:27" ht="15.75" customHeight="1">
      <c r="A901" s="105"/>
      <c r="B901" s="105"/>
      <c r="C901" s="105"/>
      <c r="D901" s="105"/>
      <c r="E901" s="105"/>
      <c r="F901" s="105"/>
      <c r="G901" s="105"/>
      <c r="H901" s="105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  <c r="AA901" s="105"/>
    </row>
    <row r="902" spans="1:27" ht="15.75" customHeight="1">
      <c r="A902" s="105"/>
      <c r="B902" s="105"/>
      <c r="C902" s="105"/>
      <c r="D902" s="105"/>
      <c r="E902" s="105"/>
      <c r="F902" s="105"/>
      <c r="G902" s="105"/>
      <c r="H902" s="105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  <c r="AA902" s="105"/>
    </row>
    <row r="903" spans="1:27" ht="15.75" customHeight="1">
      <c r="A903" s="105"/>
      <c r="B903" s="105"/>
      <c r="C903" s="105"/>
      <c r="D903" s="105"/>
      <c r="E903" s="105"/>
      <c r="F903" s="105"/>
      <c r="G903" s="105"/>
      <c r="H903" s="105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  <c r="AA903" s="105"/>
    </row>
    <row r="904" spans="1:27" ht="15.75" customHeight="1">
      <c r="A904" s="105"/>
      <c r="B904" s="105"/>
      <c r="C904" s="105"/>
      <c r="D904" s="105"/>
      <c r="E904" s="105"/>
      <c r="F904" s="105"/>
      <c r="G904" s="105"/>
      <c r="H904" s="105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  <c r="AA904" s="105"/>
    </row>
    <row r="905" spans="1:27" ht="15.75" customHeight="1">
      <c r="A905" s="105"/>
      <c r="B905" s="105"/>
      <c r="C905" s="105"/>
      <c r="D905" s="105"/>
      <c r="E905" s="105"/>
      <c r="F905" s="105"/>
      <c r="G905" s="105"/>
      <c r="H905" s="105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  <c r="AA905" s="105"/>
    </row>
    <row r="906" spans="1:27" ht="15.75" customHeight="1">
      <c r="A906" s="105"/>
      <c r="B906" s="105"/>
      <c r="C906" s="105"/>
      <c r="D906" s="105"/>
      <c r="E906" s="105"/>
      <c r="F906" s="105"/>
      <c r="G906" s="105"/>
      <c r="H906" s="105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  <c r="AA906" s="105"/>
    </row>
    <row r="907" spans="1:27" ht="15.75" customHeight="1">
      <c r="A907" s="105"/>
      <c r="B907" s="105"/>
      <c r="C907" s="105"/>
      <c r="D907" s="105"/>
      <c r="E907" s="105"/>
      <c r="F907" s="105"/>
      <c r="G907" s="105"/>
      <c r="H907" s="105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  <c r="AA907" s="105"/>
    </row>
    <row r="908" spans="1:27" ht="15.75" customHeight="1">
      <c r="A908" s="105"/>
      <c r="B908" s="105"/>
      <c r="C908" s="105"/>
      <c r="D908" s="105"/>
      <c r="E908" s="105"/>
      <c r="F908" s="105"/>
      <c r="G908" s="105"/>
      <c r="H908" s="105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  <c r="AA908" s="105"/>
    </row>
    <row r="909" spans="1:27" ht="15.75" customHeight="1">
      <c r="A909" s="105"/>
      <c r="B909" s="105"/>
      <c r="C909" s="105"/>
      <c r="D909" s="105"/>
      <c r="E909" s="105"/>
      <c r="F909" s="105"/>
      <c r="G909" s="105"/>
      <c r="H909" s="105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  <c r="AA909" s="105"/>
    </row>
    <row r="910" spans="1:27" ht="15.75" customHeight="1">
      <c r="A910" s="105"/>
      <c r="B910" s="105"/>
      <c r="C910" s="105"/>
      <c r="D910" s="105"/>
      <c r="E910" s="105"/>
      <c r="F910" s="105"/>
      <c r="G910" s="105"/>
      <c r="H910" s="105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  <c r="AA910" s="105"/>
    </row>
    <row r="911" spans="1:27" ht="15.75" customHeight="1">
      <c r="A911" s="105"/>
      <c r="B911" s="105"/>
      <c r="C911" s="105"/>
      <c r="D911" s="105"/>
      <c r="E911" s="105"/>
      <c r="F911" s="105"/>
      <c r="G911" s="105"/>
      <c r="H911" s="105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  <c r="AA911" s="105"/>
    </row>
    <row r="912" spans="1:27" ht="15.75" customHeight="1">
      <c r="A912" s="105"/>
      <c r="B912" s="105"/>
      <c r="C912" s="105"/>
      <c r="D912" s="105"/>
      <c r="E912" s="105"/>
      <c r="F912" s="105"/>
      <c r="G912" s="105"/>
      <c r="H912" s="105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  <c r="AA912" s="105"/>
    </row>
    <row r="913" spans="1:27" ht="15.75" customHeight="1">
      <c r="A913" s="105"/>
      <c r="B913" s="105"/>
      <c r="C913" s="105"/>
      <c r="D913" s="105"/>
      <c r="E913" s="105"/>
      <c r="F913" s="105"/>
      <c r="G913" s="105"/>
      <c r="H913" s="105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  <c r="AA913" s="105"/>
    </row>
    <row r="914" spans="1:27" ht="15.75" customHeight="1">
      <c r="A914" s="105"/>
      <c r="B914" s="105"/>
      <c r="C914" s="105"/>
      <c r="D914" s="105"/>
      <c r="E914" s="105"/>
      <c r="F914" s="105"/>
      <c r="G914" s="105"/>
      <c r="H914" s="105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  <c r="AA914" s="105"/>
    </row>
    <row r="915" spans="1:27" ht="15.75" customHeight="1">
      <c r="A915" s="105"/>
      <c r="B915" s="105"/>
      <c r="C915" s="105"/>
      <c r="D915" s="105"/>
      <c r="E915" s="105"/>
      <c r="F915" s="105"/>
      <c r="G915" s="105"/>
      <c r="H915" s="105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  <c r="AA915" s="105"/>
    </row>
    <row r="916" spans="1:27" ht="15.75" customHeight="1">
      <c r="A916" s="105"/>
      <c r="B916" s="105"/>
      <c r="C916" s="105"/>
      <c r="D916" s="105"/>
      <c r="E916" s="105"/>
      <c r="F916" s="105"/>
      <c r="G916" s="105"/>
      <c r="H916" s="105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  <c r="AA916" s="105"/>
    </row>
    <row r="917" spans="1:27" ht="15.75" customHeight="1">
      <c r="A917" s="105"/>
      <c r="B917" s="105"/>
      <c r="C917" s="105"/>
      <c r="D917" s="105"/>
      <c r="E917" s="105"/>
      <c r="F917" s="105"/>
      <c r="G917" s="105"/>
      <c r="H917" s="105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  <c r="AA917" s="105"/>
    </row>
    <row r="918" spans="1:27" ht="15.75" customHeight="1">
      <c r="A918" s="105"/>
      <c r="B918" s="105"/>
      <c r="C918" s="105"/>
      <c r="D918" s="105"/>
      <c r="E918" s="105"/>
      <c r="F918" s="105"/>
      <c r="G918" s="105"/>
      <c r="H918" s="105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  <c r="AA918" s="105"/>
    </row>
    <row r="919" spans="1:27" ht="15.75" customHeight="1">
      <c r="A919" s="105"/>
      <c r="B919" s="105"/>
      <c r="C919" s="105"/>
      <c r="D919" s="105"/>
      <c r="E919" s="105"/>
      <c r="F919" s="105"/>
      <c r="G919" s="105"/>
      <c r="H919" s="105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  <c r="AA919" s="105"/>
    </row>
    <row r="920" spans="1:27" ht="15.75" customHeight="1">
      <c r="A920" s="105"/>
      <c r="B920" s="105"/>
      <c r="C920" s="105"/>
      <c r="D920" s="105"/>
      <c r="E920" s="105"/>
      <c r="F920" s="105"/>
      <c r="G920" s="105"/>
      <c r="H920" s="105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  <c r="AA920" s="105"/>
    </row>
    <row r="921" spans="1:27" ht="15.75" customHeight="1">
      <c r="A921" s="105"/>
      <c r="B921" s="105"/>
      <c r="C921" s="105"/>
      <c r="D921" s="105"/>
      <c r="E921" s="105"/>
      <c r="F921" s="105"/>
      <c r="G921" s="105"/>
      <c r="H921" s="105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  <c r="AA921" s="105"/>
    </row>
    <row r="922" spans="1:27" ht="15.75" customHeight="1">
      <c r="A922" s="105"/>
      <c r="B922" s="105"/>
      <c r="C922" s="105"/>
      <c r="D922" s="105"/>
      <c r="E922" s="105"/>
      <c r="F922" s="105"/>
      <c r="G922" s="105"/>
      <c r="H922" s="105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  <c r="AA922" s="105"/>
    </row>
    <row r="923" spans="1:27" ht="15.75" customHeight="1">
      <c r="A923" s="105"/>
      <c r="B923" s="105"/>
      <c r="C923" s="105"/>
      <c r="D923" s="105"/>
      <c r="E923" s="105"/>
      <c r="F923" s="105"/>
      <c r="G923" s="105"/>
      <c r="H923" s="105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  <c r="AA923" s="105"/>
    </row>
    <row r="924" spans="1:27" ht="15.75" customHeight="1">
      <c r="A924" s="105"/>
      <c r="B924" s="105"/>
      <c r="C924" s="105"/>
      <c r="D924" s="105"/>
      <c r="E924" s="105"/>
      <c r="F924" s="105"/>
      <c r="G924" s="105"/>
      <c r="H924" s="105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  <c r="AA924" s="105"/>
    </row>
    <row r="925" spans="1:27" ht="15.75" customHeight="1">
      <c r="A925" s="105"/>
      <c r="B925" s="105"/>
      <c r="C925" s="105"/>
      <c r="D925" s="105"/>
      <c r="E925" s="105"/>
      <c r="F925" s="105"/>
      <c r="G925" s="105"/>
      <c r="H925" s="105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  <c r="AA925" s="105"/>
    </row>
    <row r="926" spans="1:27" ht="15.75" customHeight="1">
      <c r="A926" s="105"/>
      <c r="B926" s="105"/>
      <c r="C926" s="105"/>
      <c r="D926" s="105"/>
      <c r="E926" s="105"/>
      <c r="F926" s="105"/>
      <c r="G926" s="105"/>
      <c r="H926" s="105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  <c r="AA926" s="105"/>
    </row>
    <row r="927" spans="1:27" ht="15.75" customHeight="1">
      <c r="A927" s="105"/>
      <c r="B927" s="105"/>
      <c r="C927" s="105"/>
      <c r="D927" s="105"/>
      <c r="E927" s="105"/>
      <c r="F927" s="105"/>
      <c r="G927" s="105"/>
      <c r="H927" s="105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  <c r="AA927" s="105"/>
    </row>
    <row r="928" spans="1:27" ht="15.75" customHeight="1">
      <c r="A928" s="105"/>
      <c r="B928" s="105"/>
      <c r="C928" s="105"/>
      <c r="D928" s="105"/>
      <c r="E928" s="105"/>
      <c r="F928" s="105"/>
      <c r="G928" s="105"/>
      <c r="H928" s="105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  <c r="AA928" s="105"/>
    </row>
    <row r="929" spans="1:27" ht="15.75" customHeight="1">
      <c r="A929" s="105"/>
      <c r="B929" s="105"/>
      <c r="C929" s="105"/>
      <c r="D929" s="105"/>
      <c r="E929" s="105"/>
      <c r="F929" s="105"/>
      <c r="G929" s="105"/>
      <c r="H929" s="105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  <c r="AA929" s="105"/>
    </row>
    <row r="930" spans="1:27" ht="15.75" customHeight="1">
      <c r="A930" s="105"/>
      <c r="B930" s="105"/>
      <c r="C930" s="105"/>
      <c r="D930" s="105"/>
      <c r="E930" s="105"/>
      <c r="F930" s="105"/>
      <c r="G930" s="105"/>
      <c r="H930" s="105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  <c r="AA930" s="105"/>
    </row>
    <row r="931" spans="1:27" ht="15.75" customHeight="1">
      <c r="A931" s="105"/>
      <c r="B931" s="105"/>
      <c r="C931" s="105"/>
      <c r="D931" s="105"/>
      <c r="E931" s="105"/>
      <c r="F931" s="105"/>
      <c r="G931" s="105"/>
      <c r="H931" s="105"/>
      <c r="I931" s="105"/>
      <c r="J931" s="105"/>
      <c r="K931" s="105"/>
      <c r="L931" s="105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  <c r="AA931" s="105"/>
    </row>
    <row r="932" spans="1:27" ht="15.75" customHeight="1">
      <c r="A932" s="105"/>
      <c r="B932" s="105"/>
      <c r="C932" s="105"/>
      <c r="D932" s="105"/>
      <c r="E932" s="105"/>
      <c r="F932" s="105"/>
      <c r="G932" s="105"/>
      <c r="H932" s="105"/>
      <c r="I932" s="105"/>
      <c r="J932" s="105"/>
      <c r="K932" s="105"/>
      <c r="L932" s="105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  <c r="AA932" s="105"/>
    </row>
    <row r="933" spans="1:27" ht="15.75" customHeight="1">
      <c r="A933" s="105"/>
      <c r="B933" s="105"/>
      <c r="C933" s="105"/>
      <c r="D933" s="105"/>
      <c r="E933" s="105"/>
      <c r="F933" s="105"/>
      <c r="G933" s="105"/>
      <c r="H933" s="105"/>
      <c r="I933" s="105"/>
      <c r="J933" s="105"/>
      <c r="K933" s="105"/>
      <c r="L933" s="105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  <c r="AA933" s="105"/>
    </row>
    <row r="934" spans="1:27" ht="15.75" customHeight="1">
      <c r="A934" s="105"/>
      <c r="B934" s="105"/>
      <c r="C934" s="105"/>
      <c r="D934" s="105"/>
      <c r="E934" s="105"/>
      <c r="F934" s="105"/>
      <c r="G934" s="105"/>
      <c r="H934" s="105"/>
      <c r="I934" s="105"/>
      <c r="J934" s="105"/>
      <c r="K934" s="105"/>
      <c r="L934" s="105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  <c r="AA934" s="105"/>
    </row>
    <row r="935" spans="1:27" ht="15.75" customHeight="1">
      <c r="A935" s="105"/>
      <c r="B935" s="105"/>
      <c r="C935" s="105"/>
      <c r="D935" s="105"/>
      <c r="E935" s="105"/>
      <c r="F935" s="105"/>
      <c r="G935" s="105"/>
      <c r="H935" s="105"/>
      <c r="I935" s="105"/>
      <c r="J935" s="105"/>
      <c r="K935" s="105"/>
      <c r="L935" s="105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  <c r="AA935" s="105"/>
    </row>
    <row r="936" spans="1:27" ht="15.75" customHeight="1">
      <c r="A936" s="105"/>
      <c r="B936" s="105"/>
      <c r="C936" s="105"/>
      <c r="D936" s="105"/>
      <c r="E936" s="105"/>
      <c r="F936" s="105"/>
      <c r="G936" s="105"/>
      <c r="H936" s="105"/>
      <c r="I936" s="105"/>
      <c r="J936" s="105"/>
      <c r="K936" s="105"/>
      <c r="L936" s="105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  <c r="AA936" s="105"/>
    </row>
    <row r="937" spans="1:27" ht="15.75" customHeight="1">
      <c r="A937" s="105"/>
      <c r="B937" s="105"/>
      <c r="C937" s="105"/>
      <c r="D937" s="105"/>
      <c r="E937" s="105"/>
      <c r="F937" s="105"/>
      <c r="G937" s="105"/>
      <c r="H937" s="105"/>
      <c r="I937" s="105"/>
      <c r="J937" s="105"/>
      <c r="K937" s="105"/>
      <c r="L937" s="105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  <c r="AA937" s="105"/>
    </row>
    <row r="938" spans="1:27" ht="15.75" customHeight="1">
      <c r="A938" s="105"/>
      <c r="B938" s="105"/>
      <c r="C938" s="105"/>
      <c r="D938" s="105"/>
      <c r="E938" s="105"/>
      <c r="F938" s="105"/>
      <c r="G938" s="105"/>
      <c r="H938" s="105"/>
      <c r="I938" s="105"/>
      <c r="J938" s="105"/>
      <c r="K938" s="105"/>
      <c r="L938" s="105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  <c r="AA938" s="105"/>
    </row>
    <row r="939" spans="1:27" ht="15.75" customHeight="1">
      <c r="A939" s="105"/>
      <c r="B939" s="105"/>
      <c r="C939" s="105"/>
      <c r="D939" s="105"/>
      <c r="E939" s="105"/>
      <c r="F939" s="105"/>
      <c r="G939" s="105"/>
      <c r="H939" s="105"/>
      <c r="I939" s="105"/>
      <c r="J939" s="105"/>
      <c r="K939" s="105"/>
      <c r="L939" s="105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  <c r="AA939" s="105"/>
    </row>
    <row r="940" spans="1:27" ht="15.75" customHeight="1">
      <c r="A940" s="105"/>
      <c r="B940" s="105"/>
      <c r="C940" s="105"/>
      <c r="D940" s="105"/>
      <c r="E940" s="105"/>
      <c r="F940" s="105"/>
      <c r="G940" s="105"/>
      <c r="H940" s="105"/>
      <c r="I940" s="105"/>
      <c r="J940" s="105"/>
      <c r="K940" s="105"/>
      <c r="L940" s="105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  <c r="AA940" s="105"/>
    </row>
    <row r="941" spans="1:27" ht="15.75" customHeight="1">
      <c r="A941" s="105"/>
      <c r="B941" s="105"/>
      <c r="C941" s="105"/>
      <c r="D941" s="105"/>
      <c r="E941" s="105"/>
      <c r="F941" s="105"/>
      <c r="G941" s="105"/>
      <c r="H941" s="105"/>
      <c r="I941" s="105"/>
      <c r="J941" s="105"/>
      <c r="K941" s="105"/>
      <c r="L941" s="105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  <c r="AA941" s="105"/>
    </row>
    <row r="942" spans="1:27" ht="15.75" customHeight="1">
      <c r="A942" s="105"/>
      <c r="B942" s="105"/>
      <c r="C942" s="105"/>
      <c r="D942" s="105"/>
      <c r="E942" s="105"/>
      <c r="F942" s="105"/>
      <c r="G942" s="105"/>
      <c r="H942" s="105"/>
      <c r="I942" s="105"/>
      <c r="J942" s="105"/>
      <c r="K942" s="105"/>
      <c r="L942" s="105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  <c r="AA942" s="105"/>
    </row>
    <row r="943" spans="1:27" ht="15.75" customHeight="1">
      <c r="A943" s="105"/>
      <c r="B943" s="105"/>
      <c r="C943" s="105"/>
      <c r="D943" s="105"/>
      <c r="E943" s="105"/>
      <c r="F943" s="105"/>
      <c r="G943" s="105"/>
      <c r="H943" s="105"/>
      <c r="I943" s="105"/>
      <c r="J943" s="105"/>
      <c r="K943" s="105"/>
      <c r="L943" s="105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  <c r="AA943" s="105"/>
    </row>
    <row r="944" spans="1:27" ht="15.75" customHeight="1">
      <c r="A944" s="105"/>
      <c r="B944" s="105"/>
      <c r="C944" s="105"/>
      <c r="D944" s="105"/>
      <c r="E944" s="105"/>
      <c r="F944" s="105"/>
      <c r="G944" s="105"/>
      <c r="H944" s="105"/>
      <c r="I944" s="105"/>
      <c r="J944" s="105"/>
      <c r="K944" s="105"/>
      <c r="L944" s="105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  <c r="AA944" s="105"/>
    </row>
    <row r="945" spans="1:27" ht="15.75" customHeight="1">
      <c r="A945" s="105"/>
      <c r="B945" s="105"/>
      <c r="C945" s="105"/>
      <c r="D945" s="105"/>
      <c r="E945" s="105"/>
      <c r="F945" s="105"/>
      <c r="G945" s="105"/>
      <c r="H945" s="105"/>
      <c r="I945" s="105"/>
      <c r="J945" s="105"/>
      <c r="K945" s="105"/>
      <c r="L945" s="105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  <c r="AA945" s="105"/>
    </row>
    <row r="946" spans="1:27" ht="15.75" customHeight="1">
      <c r="A946" s="105"/>
      <c r="B946" s="105"/>
      <c r="C946" s="105"/>
      <c r="D946" s="105"/>
      <c r="E946" s="105"/>
      <c r="F946" s="105"/>
      <c r="G946" s="105"/>
      <c r="H946" s="105"/>
      <c r="I946" s="105"/>
      <c r="J946" s="105"/>
      <c r="K946" s="105"/>
      <c r="L946" s="105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  <c r="AA946" s="105"/>
    </row>
    <row r="947" spans="1:27" ht="15.75" customHeight="1">
      <c r="A947" s="105"/>
      <c r="B947" s="105"/>
      <c r="C947" s="105"/>
      <c r="D947" s="105"/>
      <c r="E947" s="105"/>
      <c r="F947" s="105"/>
      <c r="G947" s="105"/>
      <c r="H947" s="105"/>
      <c r="I947" s="105"/>
      <c r="J947" s="105"/>
      <c r="K947" s="105"/>
      <c r="L947" s="105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  <c r="AA947" s="105"/>
    </row>
    <row r="948" spans="1:27" ht="15.75" customHeight="1">
      <c r="A948" s="105"/>
      <c r="B948" s="105"/>
      <c r="C948" s="105"/>
      <c r="D948" s="105"/>
      <c r="E948" s="105"/>
      <c r="F948" s="105"/>
      <c r="G948" s="105"/>
      <c r="H948" s="105"/>
      <c r="I948" s="105"/>
      <c r="J948" s="105"/>
      <c r="K948" s="105"/>
      <c r="L948" s="105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  <c r="AA948" s="105"/>
    </row>
    <row r="949" spans="1:27" ht="15.75" customHeight="1">
      <c r="A949" s="105"/>
      <c r="B949" s="105"/>
      <c r="C949" s="105"/>
      <c r="D949" s="105"/>
      <c r="E949" s="105"/>
      <c r="F949" s="105"/>
      <c r="G949" s="105"/>
      <c r="H949" s="105"/>
      <c r="I949" s="105"/>
      <c r="J949" s="105"/>
      <c r="K949" s="105"/>
      <c r="L949" s="105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  <c r="AA949" s="105"/>
    </row>
    <row r="950" spans="1:27" ht="15.75" customHeight="1">
      <c r="A950" s="105"/>
      <c r="B950" s="105"/>
      <c r="C950" s="105"/>
      <c r="D950" s="105"/>
      <c r="E950" s="105"/>
      <c r="F950" s="105"/>
      <c r="G950" s="105"/>
      <c r="H950" s="105"/>
      <c r="I950" s="105"/>
      <c r="J950" s="105"/>
      <c r="K950" s="105"/>
      <c r="L950" s="105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  <c r="AA950" s="105"/>
    </row>
    <row r="951" spans="1:27" ht="15.75" customHeight="1">
      <c r="A951" s="105"/>
      <c r="B951" s="105"/>
      <c r="C951" s="105"/>
      <c r="D951" s="105"/>
      <c r="E951" s="105"/>
      <c r="F951" s="105"/>
      <c r="G951" s="105"/>
      <c r="H951" s="105"/>
      <c r="I951" s="105"/>
      <c r="J951" s="105"/>
      <c r="K951" s="105"/>
      <c r="L951" s="105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  <c r="AA951" s="105"/>
    </row>
    <row r="952" spans="1:27" ht="15.75" customHeight="1">
      <c r="A952" s="105"/>
      <c r="B952" s="105"/>
      <c r="C952" s="105"/>
      <c r="D952" s="105"/>
      <c r="E952" s="105"/>
      <c r="F952" s="105"/>
      <c r="G952" s="105"/>
      <c r="H952" s="105"/>
      <c r="I952" s="105"/>
      <c r="J952" s="105"/>
      <c r="K952" s="105"/>
      <c r="L952" s="105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  <c r="AA952" s="105"/>
    </row>
    <row r="953" spans="1:27" ht="15.75" customHeight="1">
      <c r="A953" s="105"/>
      <c r="B953" s="105"/>
      <c r="C953" s="105"/>
      <c r="D953" s="105"/>
      <c r="E953" s="105"/>
      <c r="F953" s="105"/>
      <c r="G953" s="105"/>
      <c r="H953" s="105"/>
      <c r="I953" s="105"/>
      <c r="J953" s="105"/>
      <c r="K953" s="105"/>
      <c r="L953" s="105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  <c r="AA953" s="105"/>
    </row>
    <row r="954" spans="1:27" ht="15.75" customHeight="1">
      <c r="A954" s="105"/>
      <c r="B954" s="105"/>
      <c r="C954" s="105"/>
      <c r="D954" s="105"/>
      <c r="E954" s="105"/>
      <c r="F954" s="105"/>
      <c r="G954" s="105"/>
      <c r="H954" s="105"/>
      <c r="I954" s="105"/>
      <c r="J954" s="105"/>
      <c r="K954" s="105"/>
      <c r="L954" s="105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  <c r="AA954" s="105"/>
    </row>
    <row r="955" spans="1:27" ht="15.75" customHeight="1">
      <c r="A955" s="105"/>
      <c r="B955" s="105"/>
      <c r="C955" s="105"/>
      <c r="D955" s="105"/>
      <c r="E955" s="105"/>
      <c r="F955" s="105"/>
      <c r="G955" s="105"/>
      <c r="H955" s="105"/>
      <c r="I955" s="105"/>
      <c r="J955" s="105"/>
      <c r="K955" s="105"/>
      <c r="L955" s="105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  <c r="AA955" s="105"/>
    </row>
    <row r="956" spans="1:27" ht="15.75" customHeight="1">
      <c r="A956" s="105"/>
      <c r="B956" s="105"/>
      <c r="C956" s="105"/>
      <c r="D956" s="105"/>
      <c r="E956" s="105"/>
      <c r="F956" s="105"/>
      <c r="G956" s="105"/>
      <c r="H956" s="105"/>
      <c r="I956" s="105"/>
      <c r="J956" s="105"/>
      <c r="K956" s="105"/>
      <c r="L956" s="105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  <c r="AA956" s="105"/>
    </row>
    <row r="957" spans="1:27" ht="15.75" customHeight="1">
      <c r="A957" s="105"/>
      <c r="B957" s="105"/>
      <c r="C957" s="105"/>
      <c r="D957" s="105"/>
      <c r="E957" s="105"/>
      <c r="F957" s="105"/>
      <c r="G957" s="105"/>
      <c r="H957" s="105"/>
      <c r="I957" s="105"/>
      <c r="J957" s="105"/>
      <c r="K957" s="105"/>
      <c r="L957" s="105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  <c r="AA957" s="105"/>
    </row>
    <row r="958" spans="1:27" ht="15.75" customHeight="1">
      <c r="A958" s="105"/>
      <c r="B958" s="105"/>
      <c r="C958" s="105"/>
      <c r="D958" s="105"/>
      <c r="E958" s="105"/>
      <c r="F958" s="105"/>
      <c r="G958" s="105"/>
      <c r="H958" s="105"/>
      <c r="I958" s="105"/>
      <c r="J958" s="105"/>
      <c r="K958" s="105"/>
      <c r="L958" s="105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  <c r="AA958" s="105"/>
    </row>
    <row r="959" spans="1:27" ht="15.75" customHeight="1">
      <c r="A959" s="105"/>
      <c r="B959" s="105"/>
      <c r="C959" s="105"/>
      <c r="D959" s="105"/>
      <c r="E959" s="105"/>
      <c r="F959" s="105"/>
      <c r="G959" s="105"/>
      <c r="H959" s="105"/>
      <c r="I959" s="105"/>
      <c r="J959" s="105"/>
      <c r="K959" s="105"/>
      <c r="L959" s="105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  <c r="AA959" s="105"/>
    </row>
    <row r="960" spans="1:27" ht="15.75" customHeight="1">
      <c r="A960" s="105"/>
      <c r="B960" s="105"/>
      <c r="C960" s="105"/>
      <c r="D960" s="105"/>
      <c r="E960" s="105"/>
      <c r="F960" s="105"/>
      <c r="G960" s="105"/>
      <c r="H960" s="105"/>
      <c r="I960" s="105"/>
      <c r="J960" s="105"/>
      <c r="K960" s="105"/>
      <c r="L960" s="105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  <c r="AA960" s="105"/>
    </row>
    <row r="961" spans="1:27" ht="15.75" customHeight="1">
      <c r="A961" s="105"/>
      <c r="B961" s="105"/>
      <c r="C961" s="105"/>
      <c r="D961" s="105"/>
      <c r="E961" s="105"/>
      <c r="F961" s="105"/>
      <c r="G961" s="105"/>
      <c r="H961" s="105"/>
      <c r="I961" s="105"/>
      <c r="J961" s="105"/>
      <c r="K961" s="105"/>
      <c r="L961" s="105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  <c r="AA961" s="105"/>
    </row>
    <row r="962" spans="1:27" ht="15.75" customHeight="1">
      <c r="A962" s="105"/>
      <c r="B962" s="105"/>
      <c r="C962" s="105"/>
      <c r="D962" s="105"/>
      <c r="E962" s="105"/>
      <c r="F962" s="105"/>
      <c r="G962" s="105"/>
      <c r="H962" s="105"/>
      <c r="I962" s="105"/>
      <c r="J962" s="105"/>
      <c r="K962" s="105"/>
      <c r="L962" s="105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  <c r="AA962" s="105"/>
    </row>
    <row r="963" spans="1:27" ht="15.75" customHeight="1">
      <c r="A963" s="105"/>
      <c r="B963" s="105"/>
      <c r="C963" s="105"/>
      <c r="D963" s="105"/>
      <c r="E963" s="105"/>
      <c r="F963" s="105"/>
      <c r="G963" s="105"/>
      <c r="H963" s="105"/>
      <c r="I963" s="105"/>
      <c r="J963" s="105"/>
      <c r="K963" s="105"/>
      <c r="L963" s="105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  <c r="AA963" s="105"/>
    </row>
    <row r="964" spans="1:27" ht="15.75" customHeight="1">
      <c r="A964" s="105"/>
      <c r="B964" s="105"/>
      <c r="C964" s="105"/>
      <c r="D964" s="105"/>
      <c r="E964" s="105"/>
      <c r="F964" s="105"/>
      <c r="G964" s="105"/>
      <c r="H964" s="105"/>
      <c r="I964" s="105"/>
      <c r="J964" s="105"/>
      <c r="K964" s="105"/>
      <c r="L964" s="105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  <c r="AA964" s="105"/>
    </row>
    <row r="965" spans="1:27" ht="15.75" customHeight="1">
      <c r="A965" s="105"/>
      <c r="B965" s="105"/>
      <c r="C965" s="105"/>
      <c r="D965" s="105"/>
      <c r="E965" s="105"/>
      <c r="F965" s="105"/>
      <c r="G965" s="105"/>
      <c r="H965" s="105"/>
      <c r="I965" s="105"/>
      <c r="J965" s="105"/>
      <c r="K965" s="105"/>
      <c r="L965" s="105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  <c r="AA965" s="105"/>
    </row>
    <row r="966" spans="1:27" ht="15.75" customHeight="1">
      <c r="A966" s="105"/>
      <c r="B966" s="105"/>
      <c r="C966" s="105"/>
      <c r="D966" s="105"/>
      <c r="E966" s="105"/>
      <c r="F966" s="105"/>
      <c r="G966" s="105"/>
      <c r="H966" s="105"/>
      <c r="I966" s="105"/>
      <c r="J966" s="105"/>
      <c r="K966" s="105"/>
      <c r="L966" s="105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  <c r="AA966" s="105"/>
    </row>
    <row r="967" spans="1:27" ht="15.75" customHeight="1">
      <c r="A967" s="105"/>
      <c r="B967" s="105"/>
      <c r="C967" s="105"/>
      <c r="D967" s="105"/>
      <c r="E967" s="105"/>
      <c r="F967" s="105"/>
      <c r="G967" s="105"/>
      <c r="H967" s="105"/>
      <c r="I967" s="105"/>
      <c r="J967" s="105"/>
      <c r="K967" s="105"/>
      <c r="L967" s="105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  <c r="AA967" s="105"/>
    </row>
    <row r="968" spans="1:27" ht="15.75" customHeight="1">
      <c r="A968" s="105"/>
      <c r="B968" s="105"/>
      <c r="C968" s="105"/>
      <c r="D968" s="105"/>
      <c r="E968" s="105"/>
      <c r="F968" s="105"/>
      <c r="G968" s="105"/>
      <c r="H968" s="105"/>
      <c r="I968" s="105"/>
      <c r="J968" s="105"/>
      <c r="K968" s="105"/>
      <c r="L968" s="105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  <c r="AA968" s="105"/>
    </row>
    <row r="969" spans="1:27" ht="15.75" customHeight="1">
      <c r="A969" s="105"/>
      <c r="B969" s="105"/>
      <c r="C969" s="105"/>
      <c r="D969" s="105"/>
      <c r="E969" s="105"/>
      <c r="F969" s="105"/>
      <c r="G969" s="105"/>
      <c r="H969" s="105"/>
      <c r="I969" s="105"/>
      <c r="J969" s="105"/>
      <c r="K969" s="105"/>
      <c r="L969" s="105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  <c r="AA969" s="105"/>
    </row>
    <row r="970" spans="1:27" ht="15.75" customHeight="1">
      <c r="A970" s="105"/>
      <c r="B970" s="105"/>
      <c r="C970" s="105"/>
      <c r="D970" s="105"/>
      <c r="E970" s="105"/>
      <c r="F970" s="105"/>
      <c r="G970" s="105"/>
      <c r="H970" s="105"/>
      <c r="I970" s="105"/>
      <c r="J970" s="105"/>
      <c r="K970" s="105"/>
      <c r="L970" s="105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  <c r="AA970" s="105"/>
    </row>
    <row r="971" spans="1:27" ht="15.75" customHeight="1">
      <c r="A971" s="105"/>
      <c r="B971" s="105"/>
      <c r="C971" s="105"/>
      <c r="D971" s="105"/>
      <c r="E971" s="105"/>
      <c r="F971" s="105"/>
      <c r="G971" s="105"/>
      <c r="H971" s="105"/>
      <c r="I971" s="105"/>
      <c r="J971" s="105"/>
      <c r="K971" s="105"/>
      <c r="L971" s="105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  <c r="AA971" s="105"/>
    </row>
    <row r="972" spans="1:27" ht="15.75" customHeight="1">
      <c r="A972" s="105"/>
      <c r="B972" s="105"/>
      <c r="C972" s="105"/>
      <c r="D972" s="105"/>
      <c r="E972" s="105"/>
      <c r="F972" s="105"/>
      <c r="G972" s="105"/>
      <c r="H972" s="105"/>
      <c r="I972" s="105"/>
      <c r="J972" s="105"/>
      <c r="K972" s="105"/>
      <c r="L972" s="105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  <c r="AA972" s="105"/>
    </row>
    <row r="973" spans="1:27" ht="15.75" customHeight="1">
      <c r="A973" s="105"/>
      <c r="B973" s="105"/>
      <c r="C973" s="105"/>
      <c r="D973" s="105"/>
      <c r="E973" s="105"/>
      <c r="F973" s="105"/>
      <c r="G973" s="105"/>
      <c r="H973" s="105"/>
      <c r="I973" s="105"/>
      <c r="J973" s="105"/>
      <c r="K973" s="105"/>
      <c r="L973" s="105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  <c r="AA973" s="105"/>
    </row>
    <row r="974" spans="1:27" ht="15.75" customHeight="1">
      <c r="A974" s="105"/>
      <c r="B974" s="105"/>
      <c r="C974" s="105"/>
      <c r="D974" s="105"/>
      <c r="E974" s="105"/>
      <c r="F974" s="105"/>
      <c r="G974" s="105"/>
      <c r="H974" s="105"/>
      <c r="I974" s="105"/>
      <c r="J974" s="105"/>
      <c r="K974" s="105"/>
      <c r="L974" s="105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  <c r="AA974" s="105"/>
    </row>
    <row r="975" spans="1:27" ht="15.75" customHeight="1">
      <c r="A975" s="105"/>
      <c r="B975" s="105"/>
      <c r="C975" s="105"/>
      <c r="D975" s="105"/>
      <c r="E975" s="105"/>
      <c r="F975" s="105"/>
      <c r="G975" s="105"/>
      <c r="H975" s="105"/>
      <c r="I975" s="105"/>
      <c r="J975" s="105"/>
      <c r="K975" s="105"/>
      <c r="L975" s="105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  <c r="AA975" s="105"/>
    </row>
    <row r="976" spans="1:27" ht="15.75" customHeight="1">
      <c r="A976" s="105"/>
      <c r="B976" s="105"/>
      <c r="C976" s="105"/>
      <c r="D976" s="105"/>
      <c r="E976" s="105"/>
      <c r="F976" s="105"/>
      <c r="G976" s="105"/>
      <c r="H976" s="105"/>
      <c r="I976" s="105"/>
      <c r="J976" s="105"/>
      <c r="K976" s="105"/>
      <c r="L976" s="105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  <c r="AA976" s="105"/>
    </row>
    <row r="977" spans="1:27" ht="15.75" customHeight="1">
      <c r="A977" s="105"/>
      <c r="B977" s="105"/>
      <c r="C977" s="105"/>
      <c r="D977" s="105"/>
      <c r="E977" s="105"/>
      <c r="F977" s="105"/>
      <c r="G977" s="105"/>
      <c r="H977" s="105"/>
      <c r="I977" s="105"/>
      <c r="J977" s="105"/>
      <c r="K977" s="105"/>
      <c r="L977" s="105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  <c r="AA977" s="105"/>
    </row>
    <row r="978" spans="1:27" ht="15.75" customHeight="1">
      <c r="A978" s="105"/>
      <c r="B978" s="105"/>
      <c r="C978" s="105"/>
      <c r="D978" s="105"/>
      <c r="E978" s="105"/>
      <c r="F978" s="105"/>
      <c r="G978" s="105"/>
      <c r="H978" s="105"/>
      <c r="I978" s="105"/>
      <c r="J978" s="105"/>
      <c r="K978" s="105"/>
      <c r="L978" s="105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  <c r="AA978" s="105"/>
    </row>
    <row r="979" spans="1:27" ht="15.75" customHeight="1">
      <c r="A979" s="105"/>
      <c r="B979" s="105"/>
      <c r="C979" s="105"/>
      <c r="D979" s="105"/>
      <c r="E979" s="105"/>
      <c r="F979" s="105"/>
      <c r="G979" s="105"/>
      <c r="H979" s="105"/>
      <c r="I979" s="105"/>
      <c r="J979" s="105"/>
      <c r="K979" s="105"/>
      <c r="L979" s="105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  <c r="AA979" s="105"/>
    </row>
    <row r="980" spans="1:27" ht="15.75" customHeight="1">
      <c r="A980" s="105"/>
      <c r="B980" s="105"/>
      <c r="C980" s="105"/>
      <c r="D980" s="105"/>
      <c r="E980" s="105"/>
      <c r="F980" s="105"/>
      <c r="G980" s="105"/>
      <c r="H980" s="105"/>
      <c r="I980" s="105"/>
      <c r="J980" s="105"/>
      <c r="K980" s="105"/>
      <c r="L980" s="105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  <c r="AA980" s="105"/>
    </row>
    <row r="981" spans="1:27" ht="15.75" customHeight="1">
      <c r="A981" s="105"/>
      <c r="B981" s="105"/>
      <c r="C981" s="105"/>
      <c r="D981" s="105"/>
      <c r="E981" s="105"/>
      <c r="F981" s="105"/>
      <c r="G981" s="105"/>
      <c r="H981" s="105"/>
      <c r="I981" s="105"/>
      <c r="J981" s="105"/>
      <c r="K981" s="105"/>
      <c r="L981" s="105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  <c r="AA981" s="105"/>
    </row>
    <row r="982" spans="1:27" ht="15.75" customHeight="1">
      <c r="A982" s="105"/>
      <c r="B982" s="105"/>
      <c r="C982" s="105"/>
      <c r="D982" s="105"/>
      <c r="E982" s="105"/>
      <c r="F982" s="105"/>
      <c r="G982" s="105"/>
      <c r="H982" s="105"/>
      <c r="I982" s="105"/>
      <c r="J982" s="105"/>
      <c r="K982" s="105"/>
      <c r="L982" s="105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  <c r="AA982" s="105"/>
    </row>
    <row r="983" spans="1:27" ht="15.75" customHeight="1">
      <c r="A983" s="105"/>
      <c r="B983" s="105"/>
      <c r="C983" s="105"/>
      <c r="D983" s="105"/>
      <c r="E983" s="105"/>
      <c r="F983" s="105"/>
      <c r="G983" s="105"/>
      <c r="H983" s="105"/>
      <c r="I983" s="105"/>
      <c r="J983" s="105"/>
      <c r="K983" s="105"/>
      <c r="L983" s="105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  <c r="AA983" s="105"/>
    </row>
    <row r="984" spans="1:27" ht="15.75" customHeight="1">
      <c r="A984" s="105"/>
      <c r="B984" s="105"/>
      <c r="C984" s="105"/>
      <c r="D984" s="105"/>
      <c r="E984" s="105"/>
      <c r="F984" s="105"/>
      <c r="G984" s="105"/>
      <c r="H984" s="105"/>
      <c r="I984" s="105"/>
      <c r="J984" s="105"/>
      <c r="K984" s="105"/>
      <c r="L984" s="105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  <c r="AA984" s="105"/>
    </row>
    <row r="985" spans="1:27" ht="15.75" customHeight="1">
      <c r="A985" s="105"/>
      <c r="B985" s="105"/>
      <c r="C985" s="105"/>
      <c r="D985" s="105"/>
      <c r="E985" s="105"/>
      <c r="F985" s="105"/>
      <c r="G985" s="105"/>
      <c r="H985" s="105"/>
      <c r="I985" s="105"/>
      <c r="J985" s="105"/>
      <c r="K985" s="105"/>
      <c r="L985" s="105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  <c r="AA985" s="105"/>
    </row>
    <row r="986" spans="1:27" ht="15.75" customHeight="1">
      <c r="A986" s="105"/>
      <c r="B986" s="105"/>
      <c r="C986" s="105"/>
      <c r="D986" s="105"/>
      <c r="E986" s="105"/>
      <c r="F986" s="105"/>
      <c r="G986" s="105"/>
      <c r="H986" s="105"/>
      <c r="I986" s="105"/>
      <c r="J986" s="105"/>
      <c r="K986" s="105"/>
      <c r="L986" s="105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  <c r="AA986" s="105"/>
    </row>
    <row r="987" spans="1:27" ht="15.75" customHeight="1">
      <c r="A987" s="105"/>
      <c r="B987" s="105"/>
      <c r="C987" s="105"/>
      <c r="D987" s="105"/>
      <c r="E987" s="105"/>
      <c r="F987" s="105"/>
      <c r="G987" s="105"/>
      <c r="H987" s="105"/>
      <c r="I987" s="105"/>
      <c r="J987" s="105"/>
      <c r="K987" s="105"/>
      <c r="L987" s="105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  <c r="AA987" s="105"/>
    </row>
    <row r="988" spans="1:27" ht="15.75" customHeight="1">
      <c r="A988" s="105"/>
      <c r="B988" s="105"/>
      <c r="C988" s="105"/>
      <c r="D988" s="105"/>
      <c r="E988" s="105"/>
      <c r="F988" s="105"/>
      <c r="G988" s="105"/>
      <c r="H988" s="105"/>
      <c r="I988" s="105"/>
      <c r="J988" s="105"/>
      <c r="K988" s="105"/>
      <c r="L988" s="105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  <c r="AA988" s="105"/>
    </row>
    <row r="989" spans="1:27" ht="15.75" customHeight="1">
      <c r="A989" s="105"/>
      <c r="B989" s="105"/>
      <c r="C989" s="105"/>
      <c r="D989" s="105"/>
      <c r="E989" s="105"/>
      <c r="F989" s="105"/>
      <c r="G989" s="105"/>
      <c r="H989" s="105"/>
      <c r="I989" s="105"/>
      <c r="J989" s="105"/>
      <c r="K989" s="105"/>
      <c r="L989" s="105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  <c r="AA989" s="105"/>
    </row>
    <row r="990" spans="1:27" ht="15.75" customHeight="1">
      <c r="A990" s="105"/>
      <c r="B990" s="105"/>
      <c r="C990" s="105"/>
      <c r="D990" s="105"/>
      <c r="E990" s="105"/>
      <c r="F990" s="105"/>
      <c r="G990" s="105"/>
      <c r="H990" s="105"/>
      <c r="I990" s="105"/>
      <c r="J990" s="105"/>
      <c r="K990" s="105"/>
      <c r="L990" s="105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  <c r="AA990" s="105"/>
    </row>
    <row r="991" spans="1:27" ht="15.75" customHeight="1">
      <c r="A991" s="105"/>
      <c r="B991" s="105"/>
      <c r="C991" s="105"/>
      <c r="D991" s="105"/>
      <c r="E991" s="105"/>
      <c r="F991" s="105"/>
      <c r="G991" s="105"/>
      <c r="H991" s="105"/>
      <c r="I991" s="105"/>
      <c r="J991" s="105"/>
      <c r="K991" s="105"/>
      <c r="L991" s="105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  <c r="AA991" s="105"/>
    </row>
    <row r="992" spans="1:27" ht="15.75" customHeight="1">
      <c r="A992" s="105"/>
      <c r="B992" s="105"/>
      <c r="C992" s="105"/>
      <c r="D992" s="105"/>
      <c r="E992" s="105"/>
      <c r="F992" s="105"/>
      <c r="G992" s="105"/>
      <c r="H992" s="105"/>
      <c r="I992" s="105"/>
      <c r="J992" s="105"/>
      <c r="K992" s="105"/>
      <c r="L992" s="105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  <c r="AA992" s="105"/>
    </row>
    <row r="993" spans="1:27" ht="15.75" customHeight="1">
      <c r="A993" s="105"/>
      <c r="B993" s="105"/>
      <c r="C993" s="105"/>
      <c r="D993" s="105"/>
      <c r="E993" s="105"/>
      <c r="F993" s="105"/>
      <c r="G993" s="105"/>
      <c r="H993" s="105"/>
      <c r="I993" s="105"/>
      <c r="J993" s="105"/>
      <c r="K993" s="105"/>
      <c r="L993" s="105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  <c r="AA993" s="105"/>
    </row>
    <row r="994" spans="1:27" ht="15.75" customHeight="1">
      <c r="A994" s="105"/>
      <c r="B994" s="105"/>
      <c r="C994" s="105"/>
      <c r="D994" s="105"/>
      <c r="E994" s="105"/>
      <c r="F994" s="105"/>
      <c r="G994" s="105"/>
      <c r="H994" s="105"/>
      <c r="I994" s="105"/>
      <c r="J994" s="105"/>
      <c r="K994" s="105"/>
      <c r="L994" s="105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  <c r="AA994" s="105"/>
    </row>
    <row r="995" spans="1:27" ht="15.75" customHeight="1">
      <c r="A995" s="105"/>
      <c r="B995" s="105"/>
      <c r="C995" s="105"/>
      <c r="D995" s="105"/>
      <c r="E995" s="105"/>
      <c r="F995" s="105"/>
      <c r="G995" s="105"/>
      <c r="H995" s="105"/>
      <c r="I995" s="105"/>
      <c r="J995" s="105"/>
      <c r="K995" s="105"/>
      <c r="L995" s="105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  <c r="AA995" s="105"/>
    </row>
    <row r="996" spans="1:27" ht="15.75" customHeight="1">
      <c r="A996" s="105"/>
      <c r="B996" s="105"/>
      <c r="C996" s="105"/>
      <c r="D996" s="105"/>
      <c r="E996" s="105"/>
      <c r="F996" s="105"/>
      <c r="G996" s="105"/>
      <c r="H996" s="105"/>
      <c r="I996" s="105"/>
      <c r="J996" s="105"/>
      <c r="K996" s="105"/>
      <c r="L996" s="105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  <c r="Z996" s="105"/>
      <c r="AA996" s="105"/>
    </row>
    <row r="997" spans="1:27" ht="15.75" customHeight="1">
      <c r="A997" s="105"/>
      <c r="B997" s="105"/>
      <c r="C997" s="105"/>
      <c r="D997" s="105"/>
      <c r="E997" s="105"/>
      <c r="F997" s="105"/>
      <c r="G997" s="105"/>
      <c r="H997" s="105"/>
      <c r="I997" s="105"/>
      <c r="J997" s="105"/>
      <c r="K997" s="105"/>
      <c r="L997" s="105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  <c r="Z997" s="105"/>
      <c r="AA997" s="105"/>
    </row>
    <row r="998" spans="1:27" ht="15.75" customHeight="1">
      <c r="A998" s="105"/>
      <c r="B998" s="105"/>
      <c r="C998" s="105"/>
      <c r="D998" s="105"/>
      <c r="E998" s="105"/>
      <c r="F998" s="105"/>
      <c r="G998" s="105"/>
      <c r="H998" s="105"/>
      <c r="I998" s="105"/>
      <c r="J998" s="105"/>
      <c r="K998" s="105"/>
      <c r="L998" s="105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  <c r="Z998" s="105"/>
      <c r="AA998" s="105"/>
    </row>
    <row r="999" spans="1:27" ht="15.75" customHeight="1">
      <c r="A999" s="105"/>
      <c r="B999" s="105"/>
      <c r="C999" s="105"/>
      <c r="D999" s="105"/>
      <c r="E999" s="105"/>
      <c r="F999" s="105"/>
      <c r="G999" s="105"/>
      <c r="H999" s="105"/>
      <c r="I999" s="105"/>
      <c r="J999" s="105"/>
      <c r="K999" s="105"/>
      <c r="L999" s="105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  <c r="Z999" s="105"/>
      <c r="AA999" s="105"/>
    </row>
    <row r="1000" spans="1:27" ht="15.75" customHeight="1">
      <c r="A1000" s="105"/>
      <c r="B1000" s="105"/>
      <c r="C1000" s="105"/>
      <c r="D1000" s="105"/>
      <c r="E1000" s="105"/>
      <c r="F1000" s="105"/>
      <c r="G1000" s="105"/>
      <c r="H1000" s="105"/>
      <c r="I1000" s="105"/>
      <c r="J1000" s="105"/>
      <c r="K1000" s="105"/>
      <c r="L1000" s="105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  <c r="Z1000" s="105"/>
      <c r="AA1000" s="105"/>
    </row>
    <row r="1001" spans="1:27" ht="15.75" customHeight="1">
      <c r="A1001" s="105"/>
      <c r="B1001" s="105"/>
      <c r="C1001" s="105"/>
      <c r="D1001" s="105"/>
      <c r="E1001" s="105"/>
      <c r="F1001" s="105"/>
      <c r="G1001" s="105"/>
      <c r="H1001" s="105"/>
      <c r="I1001" s="105"/>
      <c r="J1001" s="105"/>
      <c r="K1001" s="105"/>
      <c r="L1001" s="105"/>
      <c r="M1001" s="105"/>
      <c r="N1001" s="105"/>
      <c r="O1001" s="105"/>
      <c r="P1001" s="105"/>
      <c r="Q1001" s="105"/>
      <c r="R1001" s="105"/>
      <c r="S1001" s="105"/>
      <c r="T1001" s="105"/>
      <c r="U1001" s="105"/>
      <c r="V1001" s="105"/>
      <c r="W1001" s="105"/>
      <c r="X1001" s="105"/>
      <c r="Y1001" s="105"/>
      <c r="Z1001" s="105"/>
      <c r="AA1001" s="105"/>
    </row>
    <row r="1002" spans="1:27" ht="15.75" customHeight="1">
      <c r="A1002" s="105"/>
      <c r="B1002" s="105"/>
      <c r="C1002" s="105"/>
      <c r="D1002" s="105"/>
      <c r="E1002" s="105"/>
      <c r="F1002" s="105"/>
      <c r="G1002" s="105"/>
      <c r="H1002" s="105"/>
      <c r="I1002" s="105"/>
      <c r="J1002" s="105"/>
      <c r="K1002" s="105"/>
      <c r="L1002" s="105"/>
      <c r="M1002" s="105"/>
      <c r="N1002" s="105"/>
      <c r="O1002" s="105"/>
      <c r="P1002" s="105"/>
      <c r="Q1002" s="105"/>
      <c r="R1002" s="105"/>
      <c r="S1002" s="105"/>
      <c r="T1002" s="105"/>
      <c r="U1002" s="105"/>
      <c r="V1002" s="105"/>
      <c r="W1002" s="105"/>
      <c r="X1002" s="105"/>
      <c r="Y1002" s="105"/>
      <c r="Z1002" s="105"/>
      <c r="AA1002" s="105"/>
    </row>
    <row r="1003" spans="1:27" ht="15.75" customHeight="1">
      <c r="A1003" s="105"/>
      <c r="B1003" s="105"/>
      <c r="C1003" s="105"/>
      <c r="D1003" s="105"/>
      <c r="E1003" s="105"/>
      <c r="F1003" s="105"/>
      <c r="G1003" s="105"/>
      <c r="H1003" s="105"/>
      <c r="I1003" s="105"/>
      <c r="J1003" s="105"/>
      <c r="K1003" s="105"/>
      <c r="L1003" s="105"/>
      <c r="M1003" s="105"/>
      <c r="N1003" s="105"/>
      <c r="O1003" s="105"/>
      <c r="P1003" s="105"/>
      <c r="Q1003" s="105"/>
      <c r="R1003" s="105"/>
      <c r="S1003" s="105"/>
      <c r="T1003" s="105"/>
      <c r="U1003" s="105"/>
      <c r="V1003" s="105"/>
      <c r="W1003" s="105"/>
      <c r="X1003" s="105"/>
      <c r="Y1003" s="105"/>
      <c r="Z1003" s="105"/>
      <c r="AA1003" s="105"/>
    </row>
    <row r="1004" spans="1:27" ht="15.75" customHeight="1">
      <c r="A1004" s="105"/>
      <c r="B1004" s="105"/>
      <c r="C1004" s="105"/>
      <c r="D1004" s="105"/>
      <c r="E1004" s="105"/>
      <c r="F1004" s="105"/>
      <c r="G1004" s="105"/>
      <c r="H1004" s="105"/>
      <c r="I1004" s="105"/>
      <c r="J1004" s="105"/>
      <c r="K1004" s="105"/>
      <c r="L1004" s="105"/>
      <c r="M1004" s="105"/>
      <c r="N1004" s="105"/>
      <c r="O1004" s="105"/>
      <c r="P1004" s="105"/>
      <c r="Q1004" s="105"/>
      <c r="R1004" s="105"/>
      <c r="S1004" s="105"/>
      <c r="T1004" s="105"/>
      <c r="U1004" s="105"/>
      <c r="V1004" s="105"/>
      <c r="W1004" s="105"/>
      <c r="X1004" s="105"/>
      <c r="Y1004" s="105"/>
      <c r="Z1004" s="105"/>
      <c r="AA1004" s="105"/>
    </row>
    <row r="1005" spans="1:27" ht="15.75" customHeight="1">
      <c r="A1005" s="105"/>
      <c r="B1005" s="105"/>
      <c r="C1005" s="105"/>
      <c r="D1005" s="105"/>
      <c r="E1005" s="105"/>
      <c r="F1005" s="105"/>
      <c r="G1005" s="105"/>
      <c r="H1005" s="105"/>
      <c r="I1005" s="105"/>
      <c r="J1005" s="105"/>
      <c r="K1005" s="105"/>
      <c r="L1005" s="105"/>
      <c r="M1005" s="105"/>
      <c r="N1005" s="105"/>
      <c r="O1005" s="105"/>
      <c r="P1005" s="105"/>
      <c r="Q1005" s="105"/>
      <c r="R1005" s="105"/>
      <c r="S1005" s="105"/>
      <c r="T1005" s="105"/>
      <c r="U1005" s="105"/>
      <c r="V1005" s="105"/>
      <c r="W1005" s="105"/>
      <c r="X1005" s="105"/>
      <c r="Y1005" s="105"/>
      <c r="Z1005" s="105"/>
      <c r="AA1005" s="105"/>
    </row>
    <row r="1006" spans="1:27" ht="15.75" customHeight="1">
      <c r="A1006" s="105"/>
      <c r="B1006" s="105"/>
      <c r="C1006" s="105"/>
      <c r="D1006" s="105"/>
      <c r="E1006" s="105"/>
      <c r="F1006" s="105"/>
      <c r="G1006" s="105"/>
      <c r="H1006" s="105"/>
      <c r="I1006" s="105"/>
      <c r="J1006" s="105"/>
      <c r="K1006" s="105"/>
      <c r="L1006" s="105"/>
      <c r="M1006" s="105"/>
      <c r="N1006" s="105"/>
      <c r="O1006" s="105"/>
      <c r="P1006" s="105"/>
      <c r="Q1006" s="105"/>
      <c r="R1006" s="105"/>
      <c r="S1006" s="105"/>
      <c r="T1006" s="105"/>
      <c r="U1006" s="105"/>
      <c r="V1006" s="105"/>
      <c r="W1006" s="105"/>
      <c r="X1006" s="105"/>
      <c r="Y1006" s="105"/>
      <c r="Z1006" s="105"/>
      <c r="AA1006" s="105"/>
    </row>
    <row r="1007" spans="1:27" ht="15.75" customHeight="1">
      <c r="A1007" s="105"/>
      <c r="B1007" s="105"/>
      <c r="C1007" s="105"/>
      <c r="D1007" s="105"/>
      <c r="E1007" s="105"/>
      <c r="F1007" s="105"/>
      <c r="G1007" s="105"/>
      <c r="H1007" s="105"/>
      <c r="I1007" s="105"/>
      <c r="J1007" s="105"/>
      <c r="K1007" s="105"/>
      <c r="L1007" s="105"/>
      <c r="M1007" s="105"/>
      <c r="N1007" s="105"/>
      <c r="O1007" s="105"/>
      <c r="P1007" s="105"/>
      <c r="Q1007" s="105"/>
      <c r="R1007" s="105"/>
      <c r="S1007" s="105"/>
      <c r="T1007" s="105"/>
      <c r="U1007" s="105"/>
      <c r="V1007" s="105"/>
      <c r="W1007" s="105"/>
      <c r="X1007" s="105"/>
      <c r="Y1007" s="105"/>
      <c r="Z1007" s="105"/>
      <c r="AA1007" s="105"/>
    </row>
    <row r="1008" spans="1:27" ht="15.75" customHeight="1">
      <c r="A1008" s="105"/>
      <c r="B1008" s="105"/>
      <c r="C1008" s="105"/>
      <c r="D1008" s="105"/>
      <c r="E1008" s="105"/>
      <c r="F1008" s="105"/>
      <c r="G1008" s="105"/>
      <c r="H1008" s="105"/>
      <c r="I1008" s="105"/>
      <c r="J1008" s="105"/>
      <c r="K1008" s="105"/>
      <c r="L1008" s="105"/>
      <c r="M1008" s="105"/>
      <c r="N1008" s="105"/>
      <c r="O1008" s="105"/>
      <c r="P1008" s="105"/>
      <c r="Q1008" s="105"/>
      <c r="R1008" s="105"/>
      <c r="S1008" s="105"/>
      <c r="T1008" s="105"/>
      <c r="U1008" s="105"/>
      <c r="V1008" s="105"/>
      <c r="W1008" s="105"/>
      <c r="X1008" s="105"/>
      <c r="Y1008" s="105"/>
      <c r="Z1008" s="105"/>
      <c r="AA1008" s="105"/>
    </row>
    <row r="1009" spans="1:27" ht="15.75" customHeight="1">
      <c r="A1009" s="105"/>
      <c r="B1009" s="105"/>
      <c r="C1009" s="105"/>
      <c r="D1009" s="105"/>
      <c r="E1009" s="105"/>
      <c r="F1009" s="105"/>
      <c r="G1009" s="105"/>
      <c r="H1009" s="105"/>
      <c r="I1009" s="105"/>
      <c r="J1009" s="105"/>
      <c r="K1009" s="105"/>
      <c r="L1009" s="105"/>
      <c r="M1009" s="105"/>
      <c r="N1009" s="105"/>
      <c r="O1009" s="105"/>
      <c r="P1009" s="105"/>
      <c r="Q1009" s="105"/>
      <c r="R1009" s="105"/>
      <c r="S1009" s="105"/>
      <c r="T1009" s="105"/>
      <c r="U1009" s="105"/>
      <c r="V1009" s="105"/>
      <c r="W1009" s="105"/>
      <c r="X1009" s="105"/>
      <c r="Y1009" s="105"/>
      <c r="Z1009" s="105"/>
      <c r="AA1009" s="105"/>
    </row>
    <row r="1010" spans="1:27" ht="15.75" customHeight="1">
      <c r="A1010" s="105"/>
      <c r="B1010" s="105"/>
      <c r="C1010" s="105"/>
      <c r="D1010" s="105"/>
      <c r="E1010" s="105"/>
      <c r="F1010" s="105"/>
      <c r="G1010" s="105"/>
      <c r="H1010" s="105"/>
      <c r="I1010" s="105"/>
      <c r="J1010" s="105"/>
      <c r="K1010" s="105"/>
      <c r="L1010" s="105"/>
      <c r="M1010" s="105"/>
      <c r="N1010" s="105"/>
      <c r="O1010" s="105"/>
      <c r="P1010" s="105"/>
      <c r="Q1010" s="105"/>
      <c r="R1010" s="105"/>
      <c r="S1010" s="105"/>
      <c r="T1010" s="105"/>
      <c r="U1010" s="105"/>
      <c r="V1010" s="105"/>
      <c r="W1010" s="105"/>
      <c r="X1010" s="105"/>
      <c r="Y1010" s="105"/>
      <c r="Z1010" s="105"/>
      <c r="AA1010" s="105"/>
    </row>
    <row r="1011" spans="1:27" ht="15.75" customHeight="1">
      <c r="A1011" s="105"/>
      <c r="B1011" s="105"/>
      <c r="C1011" s="105"/>
      <c r="D1011" s="105"/>
      <c r="E1011" s="105"/>
      <c r="F1011" s="105"/>
      <c r="G1011" s="105"/>
      <c r="H1011" s="105"/>
      <c r="I1011" s="105"/>
      <c r="J1011" s="105"/>
      <c r="K1011" s="105"/>
      <c r="L1011" s="105"/>
      <c r="M1011" s="105"/>
      <c r="N1011" s="105"/>
      <c r="O1011" s="105"/>
      <c r="P1011" s="105"/>
      <c r="Q1011" s="105"/>
      <c r="R1011" s="105"/>
      <c r="S1011" s="105"/>
      <c r="T1011" s="105"/>
      <c r="U1011" s="105"/>
      <c r="V1011" s="105"/>
      <c r="W1011" s="105"/>
      <c r="X1011" s="105"/>
      <c r="Y1011" s="105"/>
      <c r="Z1011" s="105"/>
      <c r="AA1011" s="105"/>
    </row>
  </sheetData>
  <conditionalFormatting sqref="I2:J37 I39:I40">
    <cfRule type="cellIs" dxfId="2" priority="1" operator="greaterThan">
      <formula>0</formula>
    </cfRule>
  </conditionalFormatting>
  <conditionalFormatting sqref="I2:J37 I39:I40">
    <cfRule type="cellIs" dxfId="1" priority="2" operator="lessThan">
      <formula>0</formula>
    </cfRule>
  </conditionalFormatting>
  <conditionalFormatting sqref="I2:J37 I39:I40"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Sheet4</vt:lpstr>
      <vt:lpstr>Postions Clean (2)</vt:lpstr>
      <vt:lpstr>Positions Filter</vt:lpstr>
      <vt:lpstr>Postions Clean</vt:lpstr>
      <vt:lpstr>Overview</vt:lpstr>
      <vt:lpstr>POSITIONS</vt:lpstr>
      <vt:lpstr>BENCHMARKS</vt:lpstr>
      <vt:lpstr>CLOSED POSITIONS</vt:lpstr>
      <vt:lpstr>Benchmark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Hiles</dc:creator>
  <cp:lastModifiedBy>David Hiles</cp:lastModifiedBy>
  <dcterms:created xsi:type="dcterms:W3CDTF">2017-10-24T23:57:39Z</dcterms:created>
  <dcterms:modified xsi:type="dcterms:W3CDTF">2017-10-25T19:50:44Z</dcterms:modified>
</cp:coreProperties>
</file>