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3.xml"/>
  <Override ContentType="application/vnd.openxmlformats-officedocument.spreadsheetml.sheetMetadata+xml" PartName="/xl/metadata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>
    <mc:Choice Requires="x15">
      <x15ac:absPath xmlns:x15ac="http://schemas.microsoft.com/office/spreadsheetml/2010/11/ac" url="C:\Users\nampr\OneDrive\Documents\java\Project1\vtapi\src\"/>
    </mc:Choice>
  </mc:AlternateContent>
  <xr:revisionPtr revIDLastSave="0" documentId="13_ncr:1_{8CDDFD98-EA83-4A85-8858-4F0201CA4376}" xr6:coauthVersionLast="47" xr6:coauthVersionMax="47" xr10:uidLastSave="{00000000-0000-0000-0000-000000000000}"/>
  <bookViews>
    <workbookView xWindow="-120" yWindow="-120" windowWidth="29040" windowHeight="15720" xr2:uid="{62811E85-ECC8-4D39-A5AD-30BFABDD8343}"/>
  </bookViews>
  <sheets>
    <sheet name="DATA" sheetId="1" r:id="rId1"/>
    <sheet name="IP SUMMARY" sheetId="9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<sst xmlns="http://schemas.openxmlformats.org/spreadsheetml/2006/main" count="993" uniqueCount="306">
  <si>
    <t>COMMUNITY VOTE</t>
  </si>
  <si>
    <t>LAST ANALYSIS STATS</t>
  </si>
  <si>
    <t>LAST ANALYSIS RESULT</t>
  </si>
  <si>
    <t>REPORT</t>
  </si>
  <si>
    <t>Properties</t>
  </si>
  <si>
    <t>History</t>
  </si>
  <si>
    <t>First Submission</t>
  </si>
  <si>
    <t>Last Submission</t>
  </si>
  <si>
    <t>Last Analysis</t>
  </si>
  <si>
    <t>Community Score</t>
  </si>
  <si>
    <t>Reputation</t>
  </si>
  <si>
    <t>Security Vendors' analysis</t>
  </si>
  <si>
    <t>Name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</si>
  <si>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</si>
  <si>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</si>
  <si>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</si>
  <si>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</si>
  <si>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</si>
  <si>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</si>
  <si>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</si>
  <si>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Size</t>
  </si>
  <si>
    <t>File type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</si>
  <si>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</si>
  <si>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</si>
  <si>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</si>
  <si>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</si>
  <si>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</si>
  <si>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</si>
  <si>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</si>
  <si>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</si>
  <si>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</si>
  <si>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</si>
  <si>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</si>
  <si>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</si>
  <si>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</si>
  <si>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</si>
  <si>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</si>
  <si>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</si>
  <si>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URL</t>
  </si>
  <si>
    <t>Last URL</t>
  </si>
  <si>
    <t>Threat name</t>
  </si>
  <si>
    <t>Category</t>
  </si>
  <si>
    <t>Top-level Domain</t>
  </si>
  <si>
    <t>Registrar</t>
  </si>
  <si>
    <t>Whois</t>
  </si>
  <si>
    <t>Creation Date</t>
  </si>
  <si>
    <t>Whois Date</t>
  </si>
  <si>
    <t>Network</t>
  </si>
  <si>
    <t>Country</t>
  </si>
  <si>
    <t>AS Owner</t>
  </si>
  <si>
    <t>ASN</t>
  </si>
  <si>
    <t>None</t>
  </si>
  <si>
    <t>Magic</t>
  </si>
  <si>
    <t>type</t>
  </si>
  <si>
    <t>id</t>
  </si>
  <si>
    <t>name</t>
  </si>
  <si>
    <t>undetected</t>
  </si>
  <si>
    <t>harmless</t>
  </si>
  <si>
    <t>suspicious</t>
  </si>
  <si>
    <t>malicious</t>
  </si>
  <si>
    <t>timeout</t>
  </si>
  <si>
    <t>last_analysis_date</t>
  </si>
  <si>
    <t>ip</t>
  </si>
  <si>
    <t>1.1.1.1</t>
  </si>
  <si>
    <t>1.1.1.0/24</t>
  </si>
  <si>
    <t>engine_name</t>
  </si>
  <si>
    <t>category</t>
  </si>
  <si>
    <t>result</t>
  </si>
  <si>
    <t>0xSI_f33d</t>
  </si>
  <si>
    <t>unrated</t>
  </si>
  <si>
    <t>Abusix</t>
  </si>
  <si>
    <t>clean</t>
  </si>
  <si>
    <t>Acronis</t>
  </si>
  <si>
    <t>ADMINUSLabs</t>
  </si>
  <si>
    <t>AICC (MONITORAPP)</t>
  </si>
  <si>
    <t>AlienVault</t>
  </si>
  <si>
    <t>alphaMountain.ai</t>
  </si>
  <si>
    <t>AlphaSOC</t>
  </si>
  <si>
    <t>Antiy-AVL</t>
  </si>
  <si>
    <t>ArcSight Threat Intelligence</t>
  </si>
  <si>
    <t>AutoShun</t>
  </si>
  <si>
    <t>Avira</t>
  </si>
  <si>
    <t>benkow.cc</t>
  </si>
  <si>
    <t>Bfore.Ai PreCrime</t>
  </si>
  <si>
    <t>BitDefender</t>
  </si>
  <si>
    <t>Bkav</t>
  </si>
  <si>
    <t>Blueliv</t>
  </si>
  <si>
    <t>Certego</t>
  </si>
  <si>
    <t>Chong Lua Dao</t>
  </si>
  <si>
    <t>CINS Army</t>
  </si>
  <si>
    <t>Cluster25</t>
  </si>
  <si>
    <t>CMC Threat Intelligence</t>
  </si>
  <si>
    <t>CRDF</t>
  </si>
  <si>
    <t>Criminal IP</t>
  </si>
  <si>
    <t>CrowdSec</t>
  </si>
  <si>
    <t>Cyan</t>
  </si>
  <si>
    <t>Cyble</t>
  </si>
  <si>
    <t>CyRadar</t>
  </si>
  <si>
    <t>desenmascara.me</t>
  </si>
  <si>
    <t>DNS8</t>
  </si>
  <si>
    <t>Dr.Web</t>
  </si>
  <si>
    <t>EmergingThreats</t>
  </si>
  <si>
    <t>Emsisoft</t>
  </si>
  <si>
    <t>ESET</t>
  </si>
  <si>
    <t>ESTsecurity</t>
  </si>
  <si>
    <t>Forcepoint ThreatSeeker</t>
  </si>
  <si>
    <t>Fortinet</t>
  </si>
  <si>
    <t>G-Data</t>
  </si>
  <si>
    <t>Google Safebrowsing</t>
  </si>
  <si>
    <t>GreenSnow</t>
  </si>
  <si>
    <t>Heimdal Security</t>
  </si>
  <si>
    <t>IPsum</t>
  </si>
  <si>
    <t>Juniper Networks</t>
  </si>
  <si>
    <t>K7AntiVirus</t>
  </si>
  <si>
    <t>Kaspersky</t>
  </si>
  <si>
    <t>Lionic</t>
  </si>
  <si>
    <t>Lumu</t>
  </si>
  <si>
    <t>Malwared</t>
  </si>
  <si>
    <t>MalwarePatrol</t>
  </si>
  <si>
    <t>malwares.com URL checker</t>
  </si>
  <si>
    <t>Netcraft</t>
  </si>
  <si>
    <t>OpenPhish</t>
  </si>
  <si>
    <t>PhishFort</t>
  </si>
  <si>
    <t>Phishing Database</t>
  </si>
  <si>
    <t>PhishLabs</t>
  </si>
  <si>
    <t>Phishtank</t>
  </si>
  <si>
    <t>PREBYTES</t>
  </si>
  <si>
    <t>PrecisionSec</t>
  </si>
  <si>
    <t>Quick Heal</t>
  </si>
  <si>
    <t>Quttera</t>
  </si>
  <si>
    <t>SafeToOpen</t>
  </si>
  <si>
    <t>Scantitan</t>
  </si>
  <si>
    <t>SCUMWARE.org</t>
  </si>
  <si>
    <t>Seclookup</t>
  </si>
  <si>
    <t>SecureBrain</t>
  </si>
  <si>
    <t>securolytics</t>
  </si>
  <si>
    <t>Segasec</t>
  </si>
  <si>
    <t>Snort IP sample list</t>
  </si>
  <si>
    <t>SOCRadar</t>
  </si>
  <si>
    <t>Sophos</t>
  </si>
  <si>
    <t>Spam404</t>
  </si>
  <si>
    <t>StopForumSpam</t>
  </si>
  <si>
    <t>Sucuri SiteCheck</t>
  </si>
  <si>
    <t>ThreatHive</t>
  </si>
  <si>
    <t>Threatsourcing</t>
  </si>
  <si>
    <t>Trustwave</t>
  </si>
  <si>
    <t>URLhaus</t>
  </si>
  <si>
    <t>URLQuery</t>
  </si>
  <si>
    <t>Viettel Threat Intelligence</t>
  </si>
  <si>
    <t>VIPRE</t>
  </si>
  <si>
    <t>ViriBack</t>
  </si>
  <si>
    <t>VX Vault</t>
  </si>
  <si>
    <t>Webroot</t>
  </si>
  <si>
    <t>Xcitium Verdict Cloud</t>
  </si>
  <si>
    <t>malware</t>
  </si>
  <si>
    <t>Yandex Safebrowsing</t>
  </si>
  <si>
    <t>ZeroCERT</t>
  </si>
  <si>
    <t>zvelo</t>
  </si>
  <si>
    <t>whois_date</t>
  </si>
  <si>
    <t>country</t>
  </si>
  <si>
    <t>as_owner</t>
  </si>
  <si>
    <t>asn</t>
  </si>
  <si>
    <t>reputation</t>
  </si>
  <si>
    <t>Unknown</t>
  </si>
  <si>
    <t>CLOUDFLARENET</t>
  </si>
  <si>
    <t>whois</t>
  </si>
  <si>
    <t>NetRange</t>
  </si>
  <si>
    <t>1.0.0.0 - 1.255.255.255</t>
  </si>
  <si>
    <t>CIDR</t>
  </si>
  <si>
    <t>1.0.0.0/8</t>
  </si>
  <si>
    <t>NetName</t>
  </si>
  <si>
    <t>APNIC-1</t>
  </si>
  <si>
    <t>NetHandle</t>
  </si>
  <si>
    <t>NET-1-0-0-0-1</t>
  </si>
  <si>
    <t>Parent</t>
  </si>
  <si>
    <t>()</t>
  </si>
  <si>
    <t>NetType</t>
  </si>
  <si>
    <t>Allocated to APNIC</t>
  </si>
  <si>
    <t>OriginAS</t>
  </si>
  <si>
    <t>Organization</t>
  </si>
  <si>
    <t>Asia Pacific Network Information Centre (APNIC)</t>
  </si>
  <si>
    <t>RegDate</t>
  </si>
  <si>
    <t>Updated</t>
  </si>
  <si>
    <t>2010-07-30</t>
  </si>
  <si>
    <t>Comment</t>
  </si>
  <si>
    <t>This IP address range is not registered in the ARIN database.</t>
  </si>
  <si>
    <t>For details, refer to the APNIC Whois Database via</t>
  </si>
  <si>
    <t>WHOIS.APNIC.NET or http://wq.apnic.net/apnic-bin/whois.pl</t>
  </si>
  <si>
    <t>** IMPORTANT NOTE</t>
  </si>
  <si>
    <t>for the Asia Pacific region. APNIC does not operate networks</t>
  </si>
  <si>
    <t>using this IP address range and is not able to investigate</t>
  </si>
  <si>
    <t>spam or abuse reports relating to these addresses. For more</t>
  </si>
  <si>
    <t>help, refer to http://www.apnic.net/apnic-info/whois_search2/abuse-and-spamming</t>
  </si>
  <si>
    <t>Ref</t>
  </si>
  <si>
    <t>https://rdap.arin.net/registry/ip/1.0.0.0</t>
  </si>
  <si>
    <t>ResourceLink</t>
  </si>
  <si>
    <t>http://wq.apnic.net/whois-search/static/search.html</t>
  </si>
  <si>
    <t>whois.apnic.net</t>
  </si>
  <si>
    <t>OrgName</t>
  </si>
  <si>
    <t>Asia Pacific Network Information Centre</t>
  </si>
  <si>
    <t>OrgId</t>
  </si>
  <si>
    <t>APNIC</t>
  </si>
  <si>
    <t>Address</t>
  </si>
  <si>
    <t>PO Box 3646</t>
  </si>
  <si>
    <t>City</t>
  </si>
  <si>
    <t>South Brisbane</t>
  </si>
  <si>
    <t>StateProv</t>
  </si>
  <si>
    <t>QLD</t>
  </si>
  <si>
    <t>PostalCode</t>
  </si>
  <si>
    <t>4101</t>
  </si>
  <si>
    <t>AU</t>
  </si>
  <si>
    <t>2012-01-24</t>
  </si>
  <si>
    <t>https://rdap.arin.net/registry/entity/APNIC</t>
  </si>
  <si>
    <t>ReferralServer</t>
  </si>
  <si>
    <t>whois://whois.apnic.net</t>
  </si>
  <si>
    <t>OrgAbuseHandle</t>
  </si>
  <si>
    <t>AWC12-ARIN</t>
  </si>
  <si>
    <t>OrgAbuseName</t>
  </si>
  <si>
    <t>APNIC Whois Contact</t>
  </si>
  <si>
    <t>OrgAbusePhone</t>
  </si>
  <si>
    <t xml:space="preserve">+61 7 3858 3188 </t>
  </si>
  <si>
    <t>OrgAbuseEmail</t>
  </si>
  <si>
    <t>search-apnic-not-arin@apnic.net</t>
  </si>
  <si>
    <t>OrgAbuseRef</t>
  </si>
  <si>
    <t>https://rdap.arin.net/registry/entity/AWC12-ARIN</t>
  </si>
  <si>
    <t>OrgTechHandle</t>
  </si>
  <si>
    <t>OrgTechName</t>
  </si>
  <si>
    <t>OrgTechPhone</t>
  </si>
  <si>
    <t>OrgTechEmail</t>
  </si>
  <si>
    <t>OrgTechRef</t>
  </si>
  <si>
    <t>inetnum</t>
  </si>
  <si>
    <t>1.1.1.0 - 1.1.1.255</t>
  </si>
  <si>
    <t>netname</t>
  </si>
  <si>
    <t>APNIC-LABS</t>
  </si>
  <si>
    <t>descr</t>
  </si>
  <si>
    <t>APNIC and Cloudflare DNS Resolver project</t>
  </si>
  <si>
    <t>Routed globally by AS13335/Cloudflare</t>
  </si>
  <si>
    <t>Research prefix for APNIC Labs</t>
  </si>
  <si>
    <t>org</t>
  </si>
  <si>
    <t>ORG-ARAD1-AP</t>
  </si>
  <si>
    <t>admin-c</t>
  </si>
  <si>
    <t>AIC3-AP</t>
  </si>
  <si>
    <t>tech-c</t>
  </si>
  <si>
    <t>abuse-c</t>
  </si>
  <si>
    <t>AA1412-AP</t>
  </si>
  <si>
    <t>status</t>
  </si>
  <si>
    <t>ASSIGNED PORTABLE</t>
  </si>
  <si>
    <t>remarks</t>
  </si>
  <si>
    <t>---------------</t>
  </si>
  <si>
    <t>All Cloudflare abuse reporting can be done via</t>
  </si>
  <si>
    <t>resolver-abuse@cloudflare.com</t>
  </si>
  <si>
    <t>mnt-by</t>
  </si>
  <si>
    <t>APNIC-HM</t>
  </si>
  <si>
    <t>mnt-routes</t>
  </si>
  <si>
    <t>MAINT-APNICRANDNET</t>
  </si>
  <si>
    <t>mnt-irt</t>
  </si>
  <si>
    <t>IRT-APNICRANDNET-AU</t>
  </si>
  <si>
    <t>last-modified</t>
  </si>
  <si>
    <t>2023-04-26T22:57:58Z</t>
  </si>
  <si>
    <t>mnt-lower</t>
  </si>
  <si>
    <t>source</t>
  </si>
  <si>
    <t>irt</t>
  </si>
  <si>
    <t>address</t>
  </si>
  <si>
    <t>South Brisbane, QLD 4101</t>
  </si>
  <si>
    <t>Australia</t>
  </si>
  <si>
    <t>e-mail</t>
  </si>
  <si>
    <t>helpdesk@apnic.net</t>
  </si>
  <si>
    <t>abuse-mailbox</t>
  </si>
  <si>
    <t>AR302-AP</t>
  </si>
  <si>
    <t>auth</t>
  </si>
  <si>
    <t># Filtered</t>
  </si>
  <si>
    <t>helpdesk@apnic.net was validated on 2021-02-09</t>
  </si>
  <si>
    <t>MAINT-AU-APNIC-GM85-AP</t>
  </si>
  <si>
    <t>2021-03-09T01:10:21Z</t>
  </si>
  <si>
    <t>organisation</t>
  </si>
  <si>
    <t>org-name</t>
  </si>
  <si>
    <t>APNIC Research and Development</t>
  </si>
  <si>
    <t>6 Cordelia St</t>
  </si>
  <si>
    <t>phone</t>
  </si>
  <si>
    <t>+61-7-38583100</t>
  </si>
  <si>
    <t>fax-no</t>
  </si>
  <si>
    <t>+61-7-38583199</t>
  </si>
  <si>
    <t>mnt-ref</t>
  </si>
  <si>
    <t>2017-10-11T01:28:39Z</t>
  </si>
  <si>
    <t>role</t>
  </si>
  <si>
    <t>ABUSE APNICRANDNETAU</t>
  </si>
  <si>
    <t>ZZ</t>
  </si>
  <si>
    <t>+000000000</t>
  </si>
  <si>
    <t>nic-hdl</t>
  </si>
  <si>
    <t>Generated from irt object IRT-APNICRANDNET-AU</t>
  </si>
  <si>
    <t>APNIC-ABUSE</t>
  </si>
  <si>
    <t>2021-03-09T01:10:22Z</t>
  </si>
  <si>
    <t>APNICRANDNET Infrastructure Contact</t>
  </si>
  <si>
    <t xml:space="preserve"> South Brisbane</t>
  </si>
  <si>
    <t xml:space="preserve"> QLD 4101</t>
  </si>
  <si>
    <t>+61 7 3858 3100</t>
  </si>
  <si>
    <t>research@apnic.net</t>
  </si>
  <si>
    <t>GM85-AP</t>
  </si>
  <si>
    <t>GH173-AP</t>
  </si>
  <si>
    <t>JD1186-AP</t>
  </si>
  <si>
    <t>2023-04-26T22:50:54Z</t>
  </si>
  <si>
    <t>route</t>
  </si>
  <si>
    <t>origin</t>
  </si>
  <si>
    <t>AS13335</t>
  </si>
  <si>
    <t xml:space="preserve"> 6 Cordelia St</t>
  </si>
  <si>
    <t>2023-04-26T02:42:44Z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</si>
</sst>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32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metadata.xml" Type="http://schemas.openxmlformats.org/officeDocument/2006/relationships/sheetMetadata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yes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yes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yes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yes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BE1-B9BA-297A7D8CFD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1-4BE1-B9BA-297A7D8CFDA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1-4BE1-B9BA-297A7D8CFDA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1-4BE1-B9BA-297A7D8CFDA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1-4BE1-B9BA-297A7D8CFDA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1-4BE1-B9BA-297A7D8CFD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1-4BE1-B9BA-297A7D8CFD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1-4BE1-B9BA-297A7D8CFD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1-4BE1-B9BA-297A7D8CFD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BE1-B9BA-297A7D8CFD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1-4BE1-B9BA-297A7D8CFD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1-4BE1-B9BA-297A7D8C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 SUMMARY'!$B$100:$B$105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'URL SUMMARY'!$C$100:$C$105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1-4BE1-B9BA-297A7D8CFD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8-4E8F-87F1-3D2382C739B9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8-4E8F-87F1-3D2382C739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8-4E8F-87F1-3D2382C739B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A8-4E8F-87F1-3D2382C739B9}"/>
              </c:ext>
            </c:extLst>
          </c:dPt>
          <c:val>
            <c:numRef>
              <c:f>'URL SUMMARY'!$C$108:$C$111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'URL SUMMARY'!$C$112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8-4E8F-87F1-3D2382C739B9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A8-4E8F-87F1-3D2382C7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A8-4E8F-87F1-3D2382C739B9}"/>
              </c:ext>
            </c:extLst>
          </c:dPt>
          <c:val>
            <c:numRef>
              <c:f>'URL SUMMARY'!$C$113:$C$115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'IP SUMMARY'!$B$105:$B$110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5C6-94D1-B9DAF52E55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5C6-94D1-B9DAF52E55E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5C6-94D1-B9DAF52E55E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5C6-94D1-B9DAF52E55E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5C6-94D1-B9DAF52E55E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FD-45C6-94D1-B9DAF52E5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D-45C6-94D1-B9DAF52E5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D-45C6-94D1-B9DAF52E5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D-45C6-94D1-B9DAF52E5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FD-45C6-94D1-B9DAF52E5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FD-45C6-94D1-B9DAF52E5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FD-45C6-94D1-B9DAF52E5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'DOMAIN SUMMARY'!$B$112:$B$117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'DOMAIN SUMMARY'!$C$112:$C$117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D-45C6-94D1-B9DAF52E55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9-4F7C-8EF0-AD485B710B75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9-4F7C-8EF0-AD485B710B7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9-4F7C-8EF0-AD485B710B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9-4F7C-8EF0-AD485B710B75}"/>
              </c:ext>
            </c:extLst>
          </c:dPt>
          <c:val>
            <c:numRef>
              <c:f>'DOMAIN SUMMARY'!$C$120:$C$123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'DOMAIN SUMMARY'!$C$124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A9-4F7C-8EF0-AD485B710B75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A9-4F7C-8EF0-AD485B710B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A9-4F7C-8EF0-AD485B710B75}"/>
              </c:ext>
            </c:extLst>
          </c:dPt>
          <c:val>
            <c:numRef>
              <c:f>'DOMAIN SUMMARY'!$C$125:$C$127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2B7398-5C89-4970-A675-5C0FD59D5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B2850-A80E-49D2-A25B-5773DF001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B469F-8A35-4E93-AB2E-6818ED2EE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29"/>
  <sheetViews>
    <sheetView tabSelected="1" workbookViewId="0"/>
  </sheetViews>
  <sheetFormatPr defaultColWidth="8.7109375" defaultRowHeight="15" x14ac:dyDescent="0.25"/>
  <cols>
    <col min="1" max="3" style="3" width="8.7109375" collapsed="false"/>
    <col min="4" max="5" bestFit="true" customWidth="true" style="3" width="10.85546875" collapsed="false"/>
    <col min="6" max="6" bestFit="true" customWidth="true" style="3" width="8.85546875" collapsed="false"/>
    <col min="7" max="7" bestFit="true" customWidth="true" style="3" width="10.85546875" collapsed="false"/>
    <col min="8" max="8" style="3" width="8.7109375" collapsed="false"/>
    <col min="9" max="9" bestFit="true" customWidth="true" style="3" width="9.0" collapsed="false"/>
    <col min="10" max="10" customWidth="true" style="3" width="8.5703125" collapsed="false"/>
    <col min="11" max="15" style="3" width="8.7109375" collapsed="false"/>
    <col min="16" max="16" bestFit="true" customWidth="true" style="3" width="11.0" collapsed="false"/>
    <col min="17" max="19" customWidth="true" style="3" width="15.28515625" collapsed="false"/>
    <col min="20" max="16384" style="3" width="8.7109375" collapsed="false"/>
  </cols>
  <sheetData>
    <row r="1" spans="1:24" s="2" customFormat="1" x14ac:dyDescent="0.25">
      <c r="A1" s="2" t="s">
        <v>3</v>
      </c>
      <c r="F1" s="2" t="s">
        <v>35</v>
      </c>
      <c r="J1" s="2" t="s">
        <v>1</v>
      </c>
      <c r="P1" s="2" t="s">
        <v>2</v>
      </c>
      <c r="T1" s="2" t="s">
        <v>0</v>
      </c>
    </row>
    <row r="2" spans="1:24" s="2" customFormat="1" x14ac:dyDescent="0.25">
      <c r="A2" t="s">
        <v>53</v>
      </c>
      <c r="B2" t="s">
        <v>54</v>
      </c>
      <c r="C2" t="s">
        <v>55</v>
      </c>
      <c r="D2"/>
      <c r="E2" t="s">
        <v>158</v>
      </c>
      <c r="F2" t="s">
        <v>159</v>
      </c>
      <c r="G2" t="s">
        <v>160</v>
      </c>
      <c r="H2" t="s">
        <v>161</v>
      </c>
      <c r="I2"/>
      <c r="J2" t="s">
        <v>56</v>
      </c>
      <c r="K2" t="s">
        <v>57</v>
      </c>
      <c r="L2" t="s">
        <v>58</v>
      </c>
      <c r="M2" t="s">
        <v>59</v>
      </c>
      <c r="N2" t="s">
        <v>60</v>
      </c>
      <c r="O2"/>
      <c r="P2" t="s">
        <v>61</v>
      </c>
      <c r="Q2" t="s">
        <v>65</v>
      </c>
      <c r="R2" t="s">
        <v>66</v>
      </c>
      <c r="S2" t="s">
        <v>67</v>
      </c>
      <c r="T2" t="s">
        <v>162</v>
      </c>
      <c r="U2" t="s">
        <v>57</v>
      </c>
      <c r="V2" t="s">
        <v>59</v>
      </c>
      <c r="W2" t="s">
        <v>165</v>
      </c>
      <c r="X2"/>
    </row>
    <row r="3" spans="1:24" x14ac:dyDescent="0.25">
      <c r="A3" t="s">
        <v>62</v>
      </c>
      <c r="B3" t="s">
        <v>63</v>
      </c>
      <c r="C3" t="s">
        <v>64</v>
      </c>
      <c r="D3"/>
      <c r="E3" t="n">
        <v>1.689395474E9</v>
      </c>
      <c r="F3" t="s">
        <v>163</v>
      </c>
      <c r="G3" t="s">
        <v>164</v>
      </c>
      <c r="H3" t="n">
        <v>13335.0</v>
      </c>
      <c r="I3"/>
      <c r="J3" t="n">
        <v>18.0</v>
      </c>
      <c r="K3" t="n">
        <v>67.0</v>
      </c>
      <c r="L3" t="n">
        <v>0.0</v>
      </c>
      <c r="M3" t="n">
        <v>3.0</v>
      </c>
      <c r="N3" t="n">
        <v>0.0</v>
      </c>
      <c r="O3"/>
      <c r="P3" t="n">
        <v>1.689725326E9</v>
      </c>
      <c r="Q3" t="s">
        <v>68</v>
      </c>
      <c r="R3" t="s">
        <v>56</v>
      </c>
      <c r="S3" t="s">
        <v>69</v>
      </c>
      <c r="T3" t="n">
        <v>96.0</v>
      </c>
      <c r="U3" t="n">
        <v>81.0</v>
      </c>
      <c r="V3" t="n">
        <v>13.0</v>
      </c>
      <c r="W3" t="s">
        <v>166</v>
      </c>
      <c r="X3" t="s">
        <v>167</v>
      </c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 t="s">
        <v>70</v>
      </c>
      <c r="R4" t="s">
        <v>57</v>
      </c>
      <c r="S4" t="s">
        <v>71</v>
      </c>
      <c r="T4"/>
      <c r="U4"/>
      <c r="V4"/>
      <c r="W4" t="s">
        <v>168</v>
      </c>
      <c r="X4" t="s">
        <v>169</v>
      </c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t="s">
        <v>72</v>
      </c>
      <c r="R5" t="s">
        <v>57</v>
      </c>
      <c r="S5" t="s">
        <v>71</v>
      </c>
      <c r="T5"/>
      <c r="U5"/>
      <c r="V5"/>
      <c r="W5" t="s">
        <v>170</v>
      </c>
      <c r="X5" t="s">
        <v>171</v>
      </c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t="s">
        <v>73</v>
      </c>
      <c r="R6" t="s">
        <v>57</v>
      </c>
      <c r="S6" t="s">
        <v>71</v>
      </c>
      <c r="T6"/>
      <c r="U6"/>
      <c r="V6"/>
      <c r="W6" t="s">
        <v>172</v>
      </c>
      <c r="X6" t="s">
        <v>173</v>
      </c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 t="s">
        <v>74</v>
      </c>
      <c r="R7" t="s">
        <v>57</v>
      </c>
      <c r="S7" t="s">
        <v>71</v>
      </c>
      <c r="T7"/>
      <c r="U7"/>
      <c r="V7"/>
      <c r="W7" t="s">
        <v>174</v>
      </c>
      <c r="X7" t="s">
        <v>175</v>
      </c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 t="s">
        <v>75</v>
      </c>
      <c r="R8" t="s">
        <v>57</v>
      </c>
      <c r="S8" t="s">
        <v>71</v>
      </c>
      <c r="T8"/>
      <c r="U8"/>
      <c r="V8"/>
      <c r="W8" t="s">
        <v>176</v>
      </c>
      <c r="X8" t="s">
        <v>177</v>
      </c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 t="s">
        <v>76</v>
      </c>
      <c r="R9" t="s">
        <v>57</v>
      </c>
      <c r="S9" t="s">
        <v>71</v>
      </c>
      <c r="T9"/>
      <c r="U9"/>
      <c r="V9"/>
      <c r="W9" t="s">
        <v>178</v>
      </c>
      <c r="X9"/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 t="s">
        <v>77</v>
      </c>
      <c r="R10" t="s">
        <v>56</v>
      </c>
      <c r="S10" t="s">
        <v>69</v>
      </c>
      <c r="T10"/>
      <c r="U10"/>
      <c r="V10"/>
      <c r="W10" t="s">
        <v>179</v>
      </c>
      <c r="X10" t="s">
        <v>180</v>
      </c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t="s">
        <v>78</v>
      </c>
      <c r="R11" t="s">
        <v>57</v>
      </c>
      <c r="S11" t="s">
        <v>71</v>
      </c>
      <c r="T11"/>
      <c r="U11"/>
      <c r="V11"/>
      <c r="W11" t="s">
        <v>181</v>
      </c>
      <c r="X11"/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t="s">
        <v>79</v>
      </c>
      <c r="R12" t="s">
        <v>56</v>
      </c>
      <c r="S12" t="s">
        <v>69</v>
      </c>
      <c r="T12"/>
      <c r="U12"/>
      <c r="V12"/>
      <c r="W12" t="s">
        <v>182</v>
      </c>
      <c r="X12" t="s">
        <v>183</v>
      </c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t="s">
        <v>80</v>
      </c>
      <c r="R13" t="s">
        <v>56</v>
      </c>
      <c r="S13" t="s">
        <v>69</v>
      </c>
      <c r="T13"/>
      <c r="U13"/>
      <c r="V13"/>
      <c r="W13" t="s">
        <v>184</v>
      </c>
      <c r="X13" t="s">
        <v>185</v>
      </c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t="s">
        <v>81</v>
      </c>
      <c r="R14" t="s">
        <v>57</v>
      </c>
      <c r="S14" t="s">
        <v>71</v>
      </c>
      <c r="T14"/>
      <c r="U14"/>
      <c r="V14"/>
      <c r="W14" t="s">
        <v>184</v>
      </c>
      <c r="X14" t="s">
        <v>186</v>
      </c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 t="s">
        <v>82</v>
      </c>
      <c r="R15" t="s">
        <v>57</v>
      </c>
      <c r="S15" t="s">
        <v>71</v>
      </c>
      <c r="T15"/>
      <c r="U15"/>
      <c r="V15"/>
      <c r="W15" t="s">
        <v>184</v>
      </c>
      <c r="X15" t="s">
        <v>187</v>
      </c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 t="s">
        <v>83</v>
      </c>
      <c r="R16" t="s">
        <v>57</v>
      </c>
      <c r="S16" t="s">
        <v>71</v>
      </c>
      <c r="T16"/>
      <c r="U16"/>
      <c r="V16"/>
      <c r="W16" t="s">
        <v>184</v>
      </c>
      <c r="X16" t="s">
        <v>188</v>
      </c>
    </row>
    <row r="17" spans="1:2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 t="s">
        <v>84</v>
      </c>
      <c r="R17" t="s">
        <v>57</v>
      </c>
      <c r="S17" t="s">
        <v>71</v>
      </c>
      <c r="T17"/>
      <c r="U17"/>
      <c r="V17"/>
      <c r="W17" t="s">
        <v>184</v>
      </c>
      <c r="X17" t="s">
        <v>189</v>
      </c>
    </row>
    <row r="18" spans="1:2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 t="s">
        <v>85</v>
      </c>
      <c r="R18" t="s">
        <v>56</v>
      </c>
      <c r="S18" t="s">
        <v>69</v>
      </c>
      <c r="T18"/>
      <c r="U18"/>
      <c r="V18"/>
      <c r="W18" t="s">
        <v>184</v>
      </c>
      <c r="X18" t="s">
        <v>190</v>
      </c>
    </row>
    <row r="19" spans="1: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 t="s">
        <v>86</v>
      </c>
      <c r="R19" t="s">
        <v>59</v>
      </c>
      <c r="S19" t="s">
        <v>59</v>
      </c>
      <c r="T19"/>
      <c r="U19"/>
      <c r="V19"/>
      <c r="W19" t="s">
        <v>184</v>
      </c>
      <c r="X19" t="s">
        <v>191</v>
      </c>
    </row>
    <row r="20" spans="1: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 t="s">
        <v>87</v>
      </c>
      <c r="R20" t="s">
        <v>57</v>
      </c>
      <c r="S20" t="s">
        <v>71</v>
      </c>
      <c r="T20"/>
      <c r="U20"/>
      <c r="V20"/>
      <c r="W20" t="s">
        <v>184</v>
      </c>
      <c r="X20" t="s">
        <v>192</v>
      </c>
    </row>
    <row r="21" spans="1:2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t="s">
        <v>88</v>
      </c>
      <c r="R21" t="s">
        <v>57</v>
      </c>
      <c r="S21" t="s">
        <v>71</v>
      </c>
      <c r="T21"/>
      <c r="U21"/>
      <c r="V21"/>
      <c r="W21" t="s">
        <v>193</v>
      </c>
      <c r="X21" t="s">
        <v>194</v>
      </c>
    </row>
    <row r="22" spans="1:2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 t="s">
        <v>89</v>
      </c>
      <c r="R22" t="s">
        <v>57</v>
      </c>
      <c r="S22" t="s">
        <v>71</v>
      </c>
      <c r="T22"/>
      <c r="U22"/>
      <c r="V22"/>
      <c r="W22" t="s">
        <v>195</v>
      </c>
      <c r="X22" t="s">
        <v>196</v>
      </c>
    </row>
    <row r="23" spans="1:2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 t="s">
        <v>90</v>
      </c>
      <c r="R23" t="s">
        <v>56</v>
      </c>
      <c r="S23" t="s">
        <v>69</v>
      </c>
      <c r="T23"/>
      <c r="U23"/>
      <c r="V23"/>
      <c r="W23" t="s">
        <v>195</v>
      </c>
      <c r="X23" t="s">
        <v>197</v>
      </c>
    </row>
    <row r="24" spans="1:2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t="s">
        <v>91</v>
      </c>
      <c r="R24" t="s">
        <v>57</v>
      </c>
      <c r="S24" t="s">
        <v>71</v>
      </c>
      <c r="T24"/>
      <c r="U24"/>
      <c r="V24"/>
      <c r="W24" t="s">
        <v>198</v>
      </c>
      <c r="X24" t="s">
        <v>199</v>
      </c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t="s">
        <v>92</v>
      </c>
      <c r="R25" t="s">
        <v>57</v>
      </c>
      <c r="S25" t="s">
        <v>71</v>
      </c>
      <c r="T25"/>
      <c r="U25"/>
      <c r="V25"/>
      <c r="W25" t="s">
        <v>200</v>
      </c>
      <c r="X25" t="s">
        <v>201</v>
      </c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t="s">
        <v>93</v>
      </c>
      <c r="R26" t="s">
        <v>57</v>
      </c>
      <c r="S26" t="s">
        <v>71</v>
      </c>
      <c r="T26"/>
      <c r="U26"/>
      <c r="V26"/>
      <c r="W26" t="s">
        <v>202</v>
      </c>
      <c r="X26" t="s">
        <v>203</v>
      </c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t="s">
        <v>94</v>
      </c>
      <c r="R27" t="s">
        <v>57</v>
      </c>
      <c r="S27" t="s">
        <v>71</v>
      </c>
      <c r="T27"/>
      <c r="U27"/>
      <c r="V27"/>
      <c r="W27" t="s">
        <v>204</v>
      </c>
      <c r="X27" t="s">
        <v>205</v>
      </c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 t="s">
        <v>95</v>
      </c>
      <c r="R28" t="s">
        <v>56</v>
      </c>
      <c r="S28" t="s">
        <v>69</v>
      </c>
      <c r="T28"/>
      <c r="U28"/>
      <c r="V28"/>
      <c r="W28" t="s">
        <v>206</v>
      </c>
      <c r="X28" t="s">
        <v>207</v>
      </c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 t="s">
        <v>96</v>
      </c>
      <c r="R29" t="s">
        <v>57</v>
      </c>
      <c r="S29" t="s">
        <v>71</v>
      </c>
      <c r="T29"/>
      <c r="U29"/>
      <c r="V29"/>
      <c r="W29" t="s">
        <v>208</v>
      </c>
      <c r="X29" t="s">
        <v>209</v>
      </c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 t="s">
        <v>97</v>
      </c>
      <c r="R30" t="s">
        <v>59</v>
      </c>
      <c r="S30" t="s">
        <v>59</v>
      </c>
      <c r="T30"/>
      <c r="U30"/>
      <c r="V30"/>
      <c r="W30" t="s">
        <v>48</v>
      </c>
      <c r="X30" t="s">
        <v>210</v>
      </c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t="s">
        <v>98</v>
      </c>
      <c r="R31" t="s">
        <v>57</v>
      </c>
      <c r="S31" t="s">
        <v>71</v>
      </c>
      <c r="T31"/>
      <c r="U31"/>
      <c r="V31"/>
      <c r="W31" t="s">
        <v>181</v>
      </c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 t="s">
        <v>99</v>
      </c>
      <c r="R32" t="s">
        <v>57</v>
      </c>
      <c r="S32" t="s">
        <v>71</v>
      </c>
      <c r="T32"/>
      <c r="U32"/>
      <c r="V32"/>
      <c r="W32" t="s">
        <v>182</v>
      </c>
      <c r="X32" t="s">
        <v>211</v>
      </c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 t="s">
        <v>100</v>
      </c>
      <c r="R33" t="s">
        <v>57</v>
      </c>
      <c r="S33" t="s">
        <v>71</v>
      </c>
      <c r="T33"/>
      <c r="U33"/>
      <c r="V33"/>
      <c r="W33" t="s">
        <v>193</v>
      </c>
      <c r="X33" t="s">
        <v>212</v>
      </c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 t="s">
        <v>101</v>
      </c>
      <c r="R34" t="s">
        <v>57</v>
      </c>
      <c r="S34" t="s">
        <v>71</v>
      </c>
      <c r="T34"/>
      <c r="U34"/>
      <c r="V34"/>
      <c r="W34" t="s">
        <v>213</v>
      </c>
      <c r="X34" t="s">
        <v>214</v>
      </c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t="s">
        <v>102</v>
      </c>
      <c r="R35" t="s">
        <v>57</v>
      </c>
      <c r="S35" t="s">
        <v>71</v>
      </c>
      <c r="T35"/>
      <c r="U35"/>
      <c r="V35"/>
      <c r="W35" t="s">
        <v>195</v>
      </c>
      <c r="X35" t="s">
        <v>196</v>
      </c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t="s">
        <v>103</v>
      </c>
      <c r="R36" t="s">
        <v>57</v>
      </c>
      <c r="S36" t="s">
        <v>71</v>
      </c>
      <c r="T36"/>
      <c r="U36"/>
      <c r="V36"/>
      <c r="W36" t="s">
        <v>215</v>
      </c>
      <c r="X36" t="s">
        <v>216</v>
      </c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t="s">
        <v>104</v>
      </c>
      <c r="R37" t="s">
        <v>57</v>
      </c>
      <c r="S37" t="s">
        <v>71</v>
      </c>
      <c r="T37"/>
      <c r="U37"/>
      <c r="V37"/>
      <c r="W37" t="s">
        <v>217</v>
      </c>
      <c r="X37" t="s">
        <v>218</v>
      </c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t="s">
        <v>105</v>
      </c>
      <c r="R38" t="s">
        <v>57</v>
      </c>
      <c r="S38" t="s">
        <v>71</v>
      </c>
      <c r="T38"/>
      <c r="U38"/>
      <c r="V38"/>
      <c r="W38" t="s">
        <v>219</v>
      </c>
      <c r="X38" t="s">
        <v>220</v>
      </c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 t="s">
        <v>106</v>
      </c>
      <c r="R39" t="s">
        <v>57</v>
      </c>
      <c r="S39" t="s">
        <v>71</v>
      </c>
      <c r="T39"/>
      <c r="U39"/>
      <c r="V39"/>
      <c r="W39" t="s">
        <v>221</v>
      </c>
      <c r="X39" t="s">
        <v>222</v>
      </c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t="s">
        <v>107</v>
      </c>
      <c r="R40" t="s">
        <v>57</v>
      </c>
      <c r="S40" t="s">
        <v>71</v>
      </c>
      <c r="T40"/>
      <c r="U40"/>
      <c r="V40"/>
      <c r="W40" t="s">
        <v>223</v>
      </c>
      <c r="X40" t="s">
        <v>224</v>
      </c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 t="s">
        <v>108</v>
      </c>
      <c r="R41" t="s">
        <v>57</v>
      </c>
      <c r="S41" t="s">
        <v>71</v>
      </c>
      <c r="T41"/>
      <c r="U41"/>
      <c r="V41"/>
      <c r="W41" t="s">
        <v>225</v>
      </c>
      <c r="X41" t="s">
        <v>216</v>
      </c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 t="s">
        <v>109</v>
      </c>
      <c r="R42" t="s">
        <v>57</v>
      </c>
      <c r="S42" t="s">
        <v>71</v>
      </c>
      <c r="T42"/>
      <c r="U42"/>
      <c r="V42"/>
      <c r="W42" t="s">
        <v>226</v>
      </c>
      <c r="X42" t="s">
        <v>218</v>
      </c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 t="s">
        <v>110</v>
      </c>
      <c r="R43" t="s">
        <v>57</v>
      </c>
      <c r="S43" t="s">
        <v>71</v>
      </c>
      <c r="T43"/>
      <c r="U43"/>
      <c r="V43"/>
      <c r="W43" t="s">
        <v>227</v>
      </c>
      <c r="X43" t="s">
        <v>220</v>
      </c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 t="s">
        <v>111</v>
      </c>
      <c r="R44" t="s">
        <v>57</v>
      </c>
      <c r="S44" t="s">
        <v>71</v>
      </c>
      <c r="T44"/>
      <c r="U44"/>
      <c r="V44"/>
      <c r="W44" t="s">
        <v>228</v>
      </c>
      <c r="X44" t="s">
        <v>222</v>
      </c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 t="s">
        <v>112</v>
      </c>
      <c r="R45" t="s">
        <v>57</v>
      </c>
      <c r="S45" t="s">
        <v>71</v>
      </c>
      <c r="T45"/>
      <c r="U45"/>
      <c r="V45"/>
      <c r="W45" t="s">
        <v>229</v>
      </c>
      <c r="X45" t="s">
        <v>224</v>
      </c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t="s">
        <v>113</v>
      </c>
      <c r="R46" t="s">
        <v>57</v>
      </c>
      <c r="S46" t="s">
        <v>71</v>
      </c>
      <c r="T46"/>
      <c r="U46"/>
      <c r="V46"/>
      <c r="W46" t="s">
        <v>230</v>
      </c>
      <c r="X46" t="s">
        <v>231</v>
      </c>
    </row>
    <row r="47" spans="1:2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t="s">
        <v>114</v>
      </c>
      <c r="R47" t="s">
        <v>57</v>
      </c>
      <c r="S47" t="s">
        <v>71</v>
      </c>
      <c r="T47"/>
      <c r="U47"/>
      <c r="V47"/>
      <c r="W47" t="s">
        <v>232</v>
      </c>
      <c r="X47" t="s">
        <v>233</v>
      </c>
    </row>
    <row r="48" spans="1:2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t="s">
        <v>115</v>
      </c>
      <c r="R48" t="s">
        <v>57</v>
      </c>
      <c r="S48" t="s">
        <v>71</v>
      </c>
      <c r="T48"/>
      <c r="U48"/>
      <c r="V48"/>
      <c r="W48" t="s">
        <v>234</v>
      </c>
      <c r="X48" t="s">
        <v>235</v>
      </c>
    </row>
    <row r="49" spans="1:2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 t="s">
        <v>116</v>
      </c>
      <c r="R49" t="s">
        <v>56</v>
      </c>
      <c r="S49" t="s">
        <v>69</v>
      </c>
      <c r="T49"/>
      <c r="U49"/>
      <c r="V49"/>
      <c r="W49" t="s">
        <v>234</v>
      </c>
      <c r="X49" t="s">
        <v>236</v>
      </c>
    </row>
    <row r="50" spans="1:2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 t="s">
        <v>117</v>
      </c>
      <c r="R50" t="s">
        <v>57</v>
      </c>
      <c r="S50" t="s">
        <v>71</v>
      </c>
      <c r="T50"/>
      <c r="U50"/>
      <c r="V50"/>
      <c r="W50" t="s">
        <v>234</v>
      </c>
      <c r="X50" t="s">
        <v>237</v>
      </c>
    </row>
    <row r="51" spans="1:2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 t="s">
        <v>118</v>
      </c>
      <c r="R51" t="s">
        <v>57</v>
      </c>
      <c r="S51" t="s">
        <v>71</v>
      </c>
      <c r="T51"/>
      <c r="U51"/>
      <c r="V51"/>
      <c r="W51" t="s">
        <v>159</v>
      </c>
      <c r="X51" t="s">
        <v>210</v>
      </c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 t="s">
        <v>119</v>
      </c>
      <c r="R52" t="s">
        <v>57</v>
      </c>
      <c r="S52" t="s">
        <v>71</v>
      </c>
      <c r="T52"/>
      <c r="U52"/>
      <c r="V52"/>
      <c r="W52" t="s">
        <v>238</v>
      </c>
      <c r="X52" t="s">
        <v>239</v>
      </c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t="s">
        <v>120</v>
      </c>
      <c r="R53" t="s">
        <v>56</v>
      </c>
      <c r="S53" t="s">
        <v>69</v>
      </c>
      <c r="T53"/>
      <c r="U53"/>
      <c r="V53"/>
      <c r="W53" t="s">
        <v>240</v>
      </c>
      <c r="X53" t="s">
        <v>241</v>
      </c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 t="s">
        <v>121</v>
      </c>
      <c r="R54" t="s">
        <v>57</v>
      </c>
      <c r="S54" t="s">
        <v>71</v>
      </c>
      <c r="T54"/>
      <c r="U54"/>
      <c r="V54"/>
      <c r="W54" t="s">
        <v>242</v>
      </c>
      <c r="X54" t="s">
        <v>241</v>
      </c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 t="s">
        <v>122</v>
      </c>
      <c r="R55" t="s">
        <v>56</v>
      </c>
      <c r="S55" t="s">
        <v>69</v>
      </c>
      <c r="T55"/>
      <c r="U55"/>
      <c r="V55"/>
      <c r="W55" t="s">
        <v>243</v>
      </c>
      <c r="X55" t="s">
        <v>244</v>
      </c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 t="s">
        <v>123</v>
      </c>
      <c r="R56" t="s">
        <v>57</v>
      </c>
      <c r="S56" t="s">
        <v>71</v>
      </c>
      <c r="T56"/>
      <c r="U56"/>
      <c r="V56"/>
      <c r="W56" t="s">
        <v>245</v>
      </c>
      <c r="X56" t="s">
        <v>246</v>
      </c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 t="s">
        <v>124</v>
      </c>
      <c r="R57" t="s">
        <v>56</v>
      </c>
      <c r="S57" t="s">
        <v>69</v>
      </c>
      <c r="T57"/>
      <c r="U57"/>
      <c r="V57"/>
      <c r="W57" t="s">
        <v>247</v>
      </c>
      <c r="X57" t="s">
        <v>248</v>
      </c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t="s">
        <v>125</v>
      </c>
      <c r="R58" t="s">
        <v>57</v>
      </c>
      <c r="S58" t="s">
        <v>71</v>
      </c>
      <c r="T58"/>
      <c r="U58"/>
      <c r="V58"/>
      <c r="W58" t="s">
        <v>247</v>
      </c>
      <c r="X58" t="s">
        <v>249</v>
      </c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t="s">
        <v>126</v>
      </c>
      <c r="R59" t="s">
        <v>57</v>
      </c>
      <c r="S59" t="s">
        <v>71</v>
      </c>
      <c r="T59"/>
      <c r="U59"/>
      <c r="V59"/>
      <c r="W59" t="s">
        <v>247</v>
      </c>
      <c r="X59" t="s">
        <v>250</v>
      </c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t="s">
        <v>127</v>
      </c>
      <c r="R60" t="s">
        <v>56</v>
      </c>
      <c r="S60" t="s">
        <v>69</v>
      </c>
      <c r="T60"/>
      <c r="U60"/>
      <c r="V60"/>
      <c r="W60" t="s">
        <v>247</v>
      </c>
      <c r="X60" t="s">
        <v>248</v>
      </c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t="s">
        <v>128</v>
      </c>
      <c r="R61" t="s">
        <v>57</v>
      </c>
      <c r="S61" t="s">
        <v>71</v>
      </c>
      <c r="T61"/>
      <c r="U61"/>
      <c r="V61"/>
      <c r="W61" t="s">
        <v>251</v>
      </c>
      <c r="X61" t="s">
        <v>252</v>
      </c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t="s">
        <v>129</v>
      </c>
      <c r="R62" t="s">
        <v>57</v>
      </c>
      <c r="S62" t="s">
        <v>71</v>
      </c>
      <c r="T62"/>
      <c r="U62"/>
      <c r="V62"/>
      <c r="W62" t="s">
        <v>253</v>
      </c>
      <c r="X62" t="s">
        <v>254</v>
      </c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t="s">
        <v>130</v>
      </c>
      <c r="R63" t="s">
        <v>56</v>
      </c>
      <c r="S63" t="s">
        <v>69</v>
      </c>
      <c r="T63"/>
      <c r="U63"/>
      <c r="V63"/>
      <c r="W63" t="s">
        <v>255</v>
      </c>
      <c r="X63" t="s">
        <v>256</v>
      </c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t="s">
        <v>131</v>
      </c>
      <c r="R64" t="s">
        <v>57</v>
      </c>
      <c r="S64" t="s">
        <v>71</v>
      </c>
      <c r="T64"/>
      <c r="U64"/>
      <c r="V64"/>
      <c r="W64" t="s">
        <v>257</v>
      </c>
      <c r="X64" t="s">
        <v>258</v>
      </c>
    </row>
    <row r="65" spans="1:2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t="s">
        <v>132</v>
      </c>
      <c r="R65" t="s">
        <v>57</v>
      </c>
      <c r="S65" t="s">
        <v>71</v>
      </c>
      <c r="T65"/>
      <c r="U65"/>
      <c r="V65"/>
      <c r="W65" t="s">
        <v>259</v>
      </c>
      <c r="X65" t="s">
        <v>254</v>
      </c>
    </row>
    <row r="66" spans="1:2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t="s">
        <v>133</v>
      </c>
      <c r="R66" t="s">
        <v>57</v>
      </c>
      <c r="S66" t="s">
        <v>71</v>
      </c>
      <c r="T66"/>
      <c r="U66"/>
      <c r="V66"/>
      <c r="W66" t="s">
        <v>260</v>
      </c>
      <c r="X66" t="s">
        <v>201</v>
      </c>
    </row>
    <row r="67" spans="1:2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t="s">
        <v>134</v>
      </c>
      <c r="R67" t="s">
        <v>57</v>
      </c>
      <c r="S67" t="s">
        <v>71</v>
      </c>
      <c r="T67"/>
      <c r="U67"/>
      <c r="V67"/>
      <c r="W67" t="s">
        <v>261</v>
      </c>
      <c r="X67" t="s">
        <v>256</v>
      </c>
    </row>
    <row r="68" spans="1:2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t="s">
        <v>135</v>
      </c>
      <c r="R68" t="s">
        <v>57</v>
      </c>
      <c r="S68" t="s">
        <v>71</v>
      </c>
      <c r="T68"/>
      <c r="U68"/>
      <c r="V68"/>
      <c r="W68" t="s">
        <v>262</v>
      </c>
      <c r="X68" t="s">
        <v>203</v>
      </c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t="s">
        <v>136</v>
      </c>
      <c r="R69" t="s">
        <v>56</v>
      </c>
      <c r="S69" t="s">
        <v>69</v>
      </c>
      <c r="T69"/>
      <c r="U69"/>
      <c r="V69"/>
      <c r="W69" t="s">
        <v>262</v>
      </c>
      <c r="X69" t="s">
        <v>263</v>
      </c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t="s">
        <v>137</v>
      </c>
      <c r="R70" t="s">
        <v>57</v>
      </c>
      <c r="S70" t="s">
        <v>71</v>
      </c>
      <c r="T70"/>
      <c r="U70"/>
      <c r="V70"/>
      <c r="W70" t="s">
        <v>262</v>
      </c>
      <c r="X70" t="s">
        <v>264</v>
      </c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t="s">
        <v>138</v>
      </c>
      <c r="R71" t="s">
        <v>57</v>
      </c>
      <c r="S71" t="s">
        <v>71</v>
      </c>
      <c r="T71"/>
      <c r="U71"/>
      <c r="V71"/>
      <c r="W71" t="s">
        <v>265</v>
      </c>
      <c r="X71" t="s">
        <v>266</v>
      </c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t="s">
        <v>139</v>
      </c>
      <c r="R72" t="s">
        <v>57</v>
      </c>
      <c r="S72" t="s">
        <v>71</v>
      </c>
      <c r="T72"/>
      <c r="U72"/>
      <c r="V72"/>
      <c r="W72" t="s">
        <v>267</v>
      </c>
      <c r="X72" t="s">
        <v>266</v>
      </c>
    </row>
    <row r="73" spans="1:2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 t="s">
        <v>140</v>
      </c>
      <c r="R73" t="s">
        <v>57</v>
      </c>
      <c r="S73" t="s">
        <v>71</v>
      </c>
      <c r="T73"/>
      <c r="U73"/>
      <c r="V73"/>
      <c r="W73" t="s">
        <v>240</v>
      </c>
      <c r="X73" t="s">
        <v>268</v>
      </c>
    </row>
    <row r="74" spans="1:2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 t="s">
        <v>141</v>
      </c>
      <c r="R74" t="s">
        <v>57</v>
      </c>
      <c r="S74" t="s">
        <v>71</v>
      </c>
      <c r="T74"/>
      <c r="U74"/>
      <c r="V74"/>
      <c r="W74" t="s">
        <v>242</v>
      </c>
      <c r="X74" t="s">
        <v>268</v>
      </c>
    </row>
    <row r="75" spans="1:2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t="s">
        <v>142</v>
      </c>
      <c r="R75" t="s">
        <v>57</v>
      </c>
      <c r="S75" t="s">
        <v>71</v>
      </c>
      <c r="T75"/>
      <c r="U75"/>
      <c r="V75"/>
      <c r="W75" t="s">
        <v>269</v>
      </c>
      <c r="X75" t="s">
        <v>270</v>
      </c>
    </row>
    <row r="76" spans="1:2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t="s">
        <v>143</v>
      </c>
      <c r="R76" t="s">
        <v>57</v>
      </c>
      <c r="S76" t="s">
        <v>71</v>
      </c>
      <c r="T76"/>
      <c r="U76"/>
      <c r="V76"/>
      <c r="W76" t="s">
        <v>247</v>
      </c>
      <c r="X76" t="s">
        <v>271</v>
      </c>
    </row>
    <row r="77" spans="1:2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t="s">
        <v>144</v>
      </c>
      <c r="R77" t="s">
        <v>57</v>
      </c>
      <c r="S77" t="s">
        <v>71</v>
      </c>
      <c r="T77"/>
      <c r="U77"/>
      <c r="V77"/>
      <c r="W77" t="s">
        <v>251</v>
      </c>
      <c r="X77" t="s">
        <v>272</v>
      </c>
    </row>
    <row r="78" spans="1:2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t="s">
        <v>145</v>
      </c>
      <c r="R78" t="s">
        <v>57</v>
      </c>
      <c r="S78" t="s">
        <v>71</v>
      </c>
      <c r="T78"/>
      <c r="U78"/>
      <c r="V78"/>
      <c r="W78" t="s">
        <v>257</v>
      </c>
      <c r="X78" t="s">
        <v>273</v>
      </c>
    </row>
    <row r="79" spans="1:2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t="s">
        <v>146</v>
      </c>
      <c r="R79" t="s">
        <v>57</v>
      </c>
      <c r="S79" t="s">
        <v>71</v>
      </c>
      <c r="T79"/>
      <c r="U79"/>
      <c r="V79"/>
      <c r="W79" t="s">
        <v>260</v>
      </c>
      <c r="X79" t="s">
        <v>201</v>
      </c>
    </row>
    <row r="80" spans="1:2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t="s">
        <v>147</v>
      </c>
      <c r="R80" t="s">
        <v>56</v>
      </c>
      <c r="S80" t="s">
        <v>69</v>
      </c>
      <c r="T80"/>
      <c r="U80"/>
      <c r="V80"/>
      <c r="W80" t="s">
        <v>274</v>
      </c>
      <c r="X80" t="s">
        <v>239</v>
      </c>
    </row>
    <row r="81" spans="1:2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t="s">
        <v>148</v>
      </c>
      <c r="R81" t="s">
        <v>57</v>
      </c>
      <c r="S81" t="s">
        <v>71</v>
      </c>
      <c r="T81"/>
      <c r="U81"/>
      <c r="V81"/>
      <c r="W81" t="s">
        <v>275</v>
      </c>
      <c r="X81" t="s">
        <v>276</v>
      </c>
    </row>
    <row r="82" spans="1:2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t="s">
        <v>149</v>
      </c>
      <c r="R82" t="s">
        <v>56</v>
      </c>
      <c r="S82" t="s">
        <v>69</v>
      </c>
      <c r="T82"/>
      <c r="U82"/>
      <c r="V82"/>
      <c r="W82" t="s">
        <v>159</v>
      </c>
      <c r="X82" t="s">
        <v>210</v>
      </c>
    </row>
    <row r="83" spans="1:2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t="s">
        <v>150</v>
      </c>
      <c r="R83" t="s">
        <v>57</v>
      </c>
      <c r="S83" t="s">
        <v>71</v>
      </c>
      <c r="T83"/>
      <c r="U83"/>
      <c r="V83"/>
      <c r="W83" t="s">
        <v>262</v>
      </c>
      <c r="X83" t="s">
        <v>277</v>
      </c>
    </row>
    <row r="84" spans="1:2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t="s">
        <v>151</v>
      </c>
      <c r="R84" t="s">
        <v>57</v>
      </c>
      <c r="S84" t="s">
        <v>71</v>
      </c>
      <c r="T84"/>
      <c r="U84"/>
      <c r="V84"/>
      <c r="W84" t="s">
        <v>278</v>
      </c>
      <c r="X84" t="s">
        <v>279</v>
      </c>
    </row>
    <row r="85" spans="1:2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t="s">
        <v>152</v>
      </c>
      <c r="R85" t="s">
        <v>57</v>
      </c>
      <c r="S85" t="s">
        <v>71</v>
      </c>
      <c r="T85"/>
      <c r="U85"/>
      <c r="V85"/>
      <c r="W85" t="s">
        <v>280</v>
      </c>
      <c r="X85" t="s">
        <v>281</v>
      </c>
    </row>
    <row r="86" spans="1:2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 t="s">
        <v>153</v>
      </c>
      <c r="R86" t="s">
        <v>59</v>
      </c>
      <c r="S86" t="s">
        <v>154</v>
      </c>
      <c r="T86"/>
      <c r="U86"/>
      <c r="V86"/>
      <c r="W86" t="s">
        <v>265</v>
      </c>
      <c r="X86" t="s">
        <v>266</v>
      </c>
    </row>
    <row r="87" spans="1:2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 t="s">
        <v>155</v>
      </c>
      <c r="R87" t="s">
        <v>57</v>
      </c>
      <c r="S87" t="s">
        <v>71</v>
      </c>
      <c r="T87"/>
      <c r="U87"/>
      <c r="V87"/>
      <c r="W87" t="s">
        <v>282</v>
      </c>
      <c r="X87" t="s">
        <v>252</v>
      </c>
    </row>
    <row r="88" spans="1:2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t="s">
        <v>156</v>
      </c>
      <c r="R88" t="s">
        <v>57</v>
      </c>
      <c r="S88" t="s">
        <v>71</v>
      </c>
      <c r="T88"/>
      <c r="U88"/>
      <c r="V88"/>
      <c r="W88" t="s">
        <v>251</v>
      </c>
      <c r="X88" t="s">
        <v>252</v>
      </c>
    </row>
    <row r="89" spans="1:2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 t="s">
        <v>157</v>
      </c>
      <c r="R89" t="s">
        <v>56</v>
      </c>
      <c r="S89" t="s">
        <v>69</v>
      </c>
      <c r="T89"/>
      <c r="U89"/>
      <c r="V89"/>
      <c r="W89" t="s">
        <v>257</v>
      </c>
      <c r="X89" t="s">
        <v>283</v>
      </c>
    </row>
    <row r="90" spans="1:2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 t="s">
        <v>260</v>
      </c>
      <c r="X90" t="s">
        <v>201</v>
      </c>
    </row>
    <row r="91" spans="1:2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t="s">
        <v>284</v>
      </c>
      <c r="X91" t="s">
        <v>285</v>
      </c>
    </row>
    <row r="92" spans="1:2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 t="s">
        <v>262</v>
      </c>
      <c r="X92" t="s">
        <v>203</v>
      </c>
    </row>
    <row r="93" spans="1:2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 t="s">
        <v>262</v>
      </c>
      <c r="X93" t="s">
        <v>263</v>
      </c>
    </row>
    <row r="94" spans="1:2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 t="s">
        <v>262</v>
      </c>
      <c r="X94" t="s">
        <v>264</v>
      </c>
    </row>
    <row r="95" spans="1:2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t="s">
        <v>159</v>
      </c>
      <c r="X95" t="s">
        <v>286</v>
      </c>
    </row>
    <row r="96" spans="1:2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 t="s">
        <v>278</v>
      </c>
      <c r="X96" t="s">
        <v>287</v>
      </c>
    </row>
    <row r="97" spans="1:2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 t="s">
        <v>265</v>
      </c>
      <c r="X97" t="s">
        <v>266</v>
      </c>
    </row>
    <row r="98" spans="1:2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 t="s">
        <v>240</v>
      </c>
      <c r="X98" t="s">
        <v>268</v>
      </c>
    </row>
    <row r="99" spans="1:2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 t="s">
        <v>242</v>
      </c>
      <c r="X99" t="s">
        <v>268</v>
      </c>
    </row>
    <row r="100" spans="1:2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 t="s">
        <v>288</v>
      </c>
      <c r="X100" t="s">
        <v>244</v>
      </c>
    </row>
    <row r="101" spans="1:2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 t="s">
        <v>247</v>
      </c>
      <c r="X101" t="s">
        <v>289</v>
      </c>
    </row>
    <row r="102" spans="1:2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 t="s">
        <v>267</v>
      </c>
      <c r="X102" t="s">
        <v>266</v>
      </c>
    </row>
    <row r="103">
      <c r="W103" t="s">
        <v>251</v>
      </c>
      <c r="X103" t="s">
        <v>290</v>
      </c>
    </row>
    <row r="104">
      <c r="W104" t="s">
        <v>257</v>
      </c>
      <c r="X104" t="s">
        <v>291</v>
      </c>
    </row>
    <row r="105">
      <c r="W105" t="s">
        <v>260</v>
      </c>
      <c r="X105" t="s">
        <v>201</v>
      </c>
    </row>
    <row r="106">
      <c r="W106" t="s">
        <v>284</v>
      </c>
      <c r="X106" t="s">
        <v>292</v>
      </c>
    </row>
    <row r="107">
      <c r="W107" t="s">
        <v>262</v>
      </c>
      <c r="X107" t="s">
        <v>277</v>
      </c>
    </row>
    <row r="108">
      <c r="W108" t="s">
        <v>293</v>
      </c>
    </row>
    <row r="109">
      <c r="W109" t="s">
        <v>294</v>
      </c>
    </row>
    <row r="110">
      <c r="W110" t="s">
        <v>159</v>
      </c>
      <c r="X110" t="s">
        <v>210</v>
      </c>
    </row>
    <row r="111">
      <c r="W111" t="s">
        <v>278</v>
      </c>
      <c r="X111" t="s">
        <v>295</v>
      </c>
    </row>
    <row r="112">
      <c r="W112" t="s">
        <v>265</v>
      </c>
      <c r="X112" t="s">
        <v>296</v>
      </c>
    </row>
    <row r="113">
      <c r="W113" t="s">
        <v>240</v>
      </c>
      <c r="X113" t="s">
        <v>297</v>
      </c>
    </row>
    <row r="114">
      <c r="W114" t="s">
        <v>240</v>
      </c>
      <c r="X114" t="s">
        <v>298</v>
      </c>
    </row>
    <row r="115">
      <c r="W115" t="s">
        <v>240</v>
      </c>
      <c r="X115" t="s">
        <v>299</v>
      </c>
    </row>
    <row r="116">
      <c r="W116" t="s">
        <v>242</v>
      </c>
      <c r="X116" t="s">
        <v>297</v>
      </c>
    </row>
    <row r="117">
      <c r="W117" t="s">
        <v>242</v>
      </c>
      <c r="X117" t="s">
        <v>298</v>
      </c>
    </row>
    <row r="118">
      <c r="W118" t="s">
        <v>242</v>
      </c>
      <c r="X118" t="s">
        <v>299</v>
      </c>
    </row>
    <row r="119">
      <c r="W119" t="s">
        <v>288</v>
      </c>
      <c r="X119" t="s">
        <v>241</v>
      </c>
    </row>
    <row r="120">
      <c r="W120" t="s">
        <v>251</v>
      </c>
      <c r="X120" t="s">
        <v>254</v>
      </c>
    </row>
    <row r="121">
      <c r="W121" t="s">
        <v>257</v>
      </c>
      <c r="X121" t="s">
        <v>300</v>
      </c>
    </row>
    <row r="122">
      <c r="W122" t="s">
        <v>260</v>
      </c>
      <c r="X122" t="s">
        <v>201</v>
      </c>
    </row>
    <row r="123">
      <c r="W123" t="s">
        <v>301</v>
      </c>
      <c r="X123" t="s">
        <v>64</v>
      </c>
    </row>
    <row r="124">
      <c r="W124" t="s">
        <v>302</v>
      </c>
      <c r="X124" t="s">
        <v>303</v>
      </c>
    </row>
    <row r="125">
      <c r="W125" t="s">
        <v>234</v>
      </c>
      <c r="X125" t="s">
        <v>276</v>
      </c>
    </row>
    <row r="126">
      <c r="W126" t="s">
        <v>304</v>
      </c>
    </row>
    <row r="127">
      <c r="W127" t="s">
        <v>251</v>
      </c>
      <c r="X127" t="s">
        <v>254</v>
      </c>
    </row>
    <row r="128">
      <c r="W128" t="s">
        <v>257</v>
      </c>
      <c r="X128" t="s">
        <v>305</v>
      </c>
    </row>
    <row r="129">
      <c r="W129" t="s">
        <v>260</v>
      </c>
      <c r="X129" t="s">
        <v>201</v>
      </c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7D05-EDBD-460F-B96F-AF20CB6EB8CE}">
  <dimension ref="A1:P122"/>
  <sheetViews>
    <sheetView zoomScaleNormal="100" workbookViewId="0">
      <selection activeCell="B1" sqref="B1:I1"/>
    </sheetView>
  </sheetViews>
  <sheetFormatPr defaultRowHeight="15" x14ac:dyDescent="0.25"/>
  <cols>
    <col min="2" max="2" customWidth="true" width="17.28515625" collapsed="false"/>
    <col min="3" max="3" customWidth="true" width="22.0" collapsed="false"/>
    <col min="5" max="5" customWidth="true" width="11.5703125" collapsed="false"/>
    <col min="6" max="6" customWidth="true" width="17.28515625" collapsed="false"/>
    <col min="7" max="7" customWidth="true" width="4.5703125" collapsed="false"/>
    <col min="8" max="8" customWidth="true" width="11.5703125" collapsed="false"/>
    <col min="9" max="9" customWidth="true" width="17.28515625" collapsed="false"/>
    <col min="10" max="10" customWidth="true" width="4.5703125" collapsed="false"/>
    <col min="11" max="11" customWidth="true" width="11.5703125" collapsed="false"/>
    <col min="12" max="12" customWidth="true" width="17.28515625" collapsed="false"/>
    <col min="13" max="13" customWidth="true" width="4.5703125" collapsed="false"/>
    <col min="14" max="14" customWidth="true" width="11.5703125" collapsed="false"/>
    <col min="15" max="15" customWidth="true" width="17.28515625" collapsed="false"/>
  </cols>
  <sheetData>
    <row r="1" spans="1:16" ht="26.65" customHeight="1" thickBot="1" x14ac:dyDescent="0.45">
      <c r="B1" s="15" t="str">
        <f>UPPER(DATA!$A$3)&amp;" ANALYSIS SUMMARY"</f>
        <v xml:space="preserve">IP ANALYSIS SUMMARY</v>
      </c>
      <c r="C1" s="15"/>
      <c r="D1" s="15"/>
      <c r="E1" s="15"/>
      <c r="F1" s="15"/>
      <c r="G1" s="15"/>
      <c r="H1" s="15"/>
      <c r="I1" s="15"/>
    </row>
    <row r="2" spans="1:16" ht="15.75" thickTop="1" x14ac:dyDescent="0.25">
      <c r="B2" s="4" t="str">
        <f>"ID: "&amp;DATA!$B$3</f>
        <v xml:space="preserve">ID: 1.1.1.1</v>
      </c>
    </row>
    <row r="4" spans="1:16" ht="18" thickBot="1" x14ac:dyDescent="0.35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5.75" thickTop="1" x14ac:dyDescent="0.25">
      <c r="B5" s="1" t="s">
        <v>47</v>
      </c>
      <c r="C5" t="str">
        <f>DATA!C3</f>
        <v>1.1.1.0/24</v>
      </c>
    </row>
    <row r="6" spans="1:16" x14ac:dyDescent="0.25">
      <c r="B6" s="1" t="s">
        <v>48</v>
      </c>
      <c r="C6" t="str">
        <f>IF(DATA!$A$3="file",IF(DATA!$F$3&gt;1048576,ROUND(DATA!$F$3/1024/1024,2)&amp;" MB",IF(DATA!$F$3&gt;1024,ROUND(DATA!$F$3/1024,2)&amp;" KB",DATA!$F$3&amp;" bytes")), DATA!$F$3)</f>
        <v>Unknown</v>
      </c>
      <c r="P6" t="s">
        <v>13</v>
      </c>
    </row>
    <row r="7" spans="1:16" x14ac:dyDescent="0.25">
      <c r="B7" s="1" t="s">
        <v>49</v>
      </c>
      <c r="C7" s="12" t="str">
        <f>IF(ISBLANK(DATA!G3),"None",DATA!G3)</f>
        <v>CLOUDFLARENET</v>
      </c>
      <c r="P7" t="s">
        <v>13</v>
      </c>
    </row>
    <row r="8" spans="1:16" x14ac:dyDescent="0.25">
      <c r="B8" s="1" t="s">
        <v>50</v>
      </c>
      <c r="C8" s="3" t="n">
        <f>DATA!H3</f>
        <v>13335.0</v>
      </c>
      <c r="P8" t="s">
        <v>13</v>
      </c>
    </row>
    <row r="9" spans="1:16" x14ac:dyDescent="0.25">
      <c r="P9" t="s">
        <v>13</v>
      </c>
    </row>
    <row r="10" spans="1:16" ht="18" thickBot="1" x14ac:dyDescent="0.35">
      <c r="A10" s="16" t="s">
        <v>14</v>
      </c>
      <c r="B10" s="16"/>
      <c r="C10" s="16"/>
      <c r="P10" t="s">
        <v>13</v>
      </c>
    </row>
    <row r="11" spans="1:16" ht="15.75" thickTop="1" x14ac:dyDescent="0.25">
      <c r="B11" s="1" t="s">
        <v>16</v>
      </c>
      <c r="C11" s="3" t="n">
        <f>DATA!$K$3</f>
        <v>67.0</v>
      </c>
      <c r="P11" t="s">
        <v>13</v>
      </c>
    </row>
    <row r="12" spans="1:16" x14ac:dyDescent="0.25">
      <c r="B12" s="1" t="s">
        <v>15</v>
      </c>
      <c r="C12" s="3" t="n">
        <f>DATA!$J$3</f>
        <v>18.0</v>
      </c>
      <c r="P12" t="s">
        <v>13</v>
      </c>
    </row>
    <row r="13" spans="1:16" x14ac:dyDescent="0.25">
      <c r="B13" s="1" t="s">
        <v>17</v>
      </c>
      <c r="C13" s="3" t="n">
        <f>DATA!$L$3</f>
        <v>0.0</v>
      </c>
      <c r="P13" t="s">
        <v>13</v>
      </c>
    </row>
    <row r="14" spans="1:16" x14ac:dyDescent="0.25">
      <c r="B14" s="1" t="s">
        <v>18</v>
      </c>
      <c r="C14" s="3" t="n">
        <f>DATA!$M$3</f>
        <v>3.0</v>
      </c>
      <c r="P14" t="s">
        <v>13</v>
      </c>
    </row>
    <row r="15" spans="1:16" x14ac:dyDescent="0.25">
      <c r="B15" s="1" t="s">
        <v>19</v>
      </c>
      <c r="C15" s="3" t="n">
        <f>DATA!$O$3</f>
        <v>0.0</v>
      </c>
      <c r="P15" t="s">
        <v>13</v>
      </c>
    </row>
    <row r="16" spans="1:16" x14ac:dyDescent="0.25">
      <c r="E16" s="1" t="str">
        <f>IF(ISBLANK(DATA!$Q3),"",DATA!$Q3)</f>
        <v>0xSI_f33d</v>
      </c>
      <c r="F16" t="str">
        <f>IF(E16="","",IF(OR(ISBLANK(DATA!$S3),DATA!$R3="harmless",DATA!$R3="undetected",DATA!$R3="timeout"),DATA!$R3,IF(DATA!$R3="suspicious","(susp) ","")&amp;DATA!$S3))</f>
        <v>undetected</v>
      </c>
      <c r="G16" t="s">
        <v>13</v>
      </c>
      <c r="H16" s="1" t="str">
        <f>IF(ISBLANK(DATA!$Q28),"",DATA!$Q28)</f>
        <v>Cyan</v>
      </c>
      <c r="I16" t="str">
        <f>IF(H16="","",IF(OR(ISBLANK(DATA!$S28),DATA!$R28="harmless",DATA!$R28="undetected",DATA!$R28="timeout"),DATA!$R28,IF(DATA!$R28="suspicious","(susp) ","")&amp;DATA!$S28))</f>
        <v>undetected</v>
      </c>
      <c r="J16" t="s">
        <v>13</v>
      </c>
      <c r="K16" s="1" t="str">
        <f>IF(ISBLANK(DATA!$Q53),"",DATA!$Q53)</f>
        <v>Netcraft</v>
      </c>
      <c r="L16" t="str">
        <f>IF(K16="","",IF(OR(ISBLANK(DATA!$S53),DATA!$R53="harmless",DATA!$R53="undetected",DATA!$R53="timeout"),DATA!$R53,IF(DATA!$R53="suspicious","(susp) ","")&amp;DATA!$S53))</f>
        <v>undetected</v>
      </c>
      <c r="M16" t="s">
        <v>13</v>
      </c>
      <c r="N16" s="1" t="str">
        <f>IF(ISBLANK(DATA!$Q78),"",DATA!$Q78)</f>
        <v>Trustwave</v>
      </c>
      <c r="O16" t="str">
        <f>IF(N16="","",IF(OR(ISBLANK(DATA!$S78),DATA!$R78="harmless",DATA!$R78="undetected",DATA!$R78="timeout"),DATA!$R78,IF(DATA!$R78="suspicious","(susp) ","")&amp;DATA!$S78))</f>
        <v>harmless</v>
      </c>
      <c r="P16" t="s">
        <v>13</v>
      </c>
    </row>
    <row r="17" spans="1:16" ht="18" thickBot="1" x14ac:dyDescent="0.35">
      <c r="A17" s="16" t="s">
        <v>5</v>
      </c>
      <c r="B17" s="16"/>
      <c r="C17" s="16"/>
      <c r="E17" s="1" t="str">
        <f>IF(ISBLANK(DATA!$Q4),"",DATA!$Q4)</f>
        <v>Abusix</v>
      </c>
      <c r="F17" t="str">
        <f>IF(E17="","",IF(OR(ISBLANK(DATA!$S4),DATA!$R4="harmless",DATA!$R4="undetected",DATA!$R4="timeout"),DATA!$R4,IF(DATA!$R4="suspicious","(susp) ","")&amp;DATA!$S4))</f>
        <v>harmless</v>
      </c>
      <c r="G17" t="s">
        <v>13</v>
      </c>
      <c r="H17" s="1" t="str">
        <f>IF(ISBLANK(DATA!$Q29),"",DATA!$Q29)</f>
        <v>Cyble</v>
      </c>
      <c r="I17" t="str">
        <f>IF(H17="","",IF(OR(ISBLANK(DATA!$S29),DATA!$R29="harmless",DATA!$R29="undetected",DATA!$R29="timeout"),DATA!$R29,IF(DATA!$R29="suspicious","(susp) ","")&amp;DATA!$S29))</f>
        <v>harmless</v>
      </c>
      <c r="J17" t="s">
        <v>13</v>
      </c>
      <c r="K17" s="1" t="str">
        <f>IF(ISBLANK(DATA!$Q54),"",DATA!$Q54)</f>
        <v>OpenPhish</v>
      </c>
      <c r="L17" t="str">
        <f>IF(K17="","",IF(OR(ISBLANK(DATA!$S54),DATA!$R54="harmless",DATA!$R54="undetected",DATA!$R54="timeout"),DATA!$R54,IF(DATA!$R54="suspicious","(susp) ","")&amp;DATA!$S54))</f>
        <v>harmless</v>
      </c>
      <c r="M17" t="s">
        <v>13</v>
      </c>
      <c r="N17" s="1" t="str">
        <f>IF(ISBLANK(DATA!$Q79),"",DATA!$Q79)</f>
        <v>URLhaus</v>
      </c>
      <c r="O17" t="str">
        <f>IF(N17="","",IF(OR(ISBLANK(DATA!$S79),DATA!$R79="harmless",DATA!$R79="undetected",DATA!$R79="timeout"),DATA!$R79,IF(DATA!$R79="suspicious","(susp) ","")&amp;DATA!$S79))</f>
        <v>harmless</v>
      </c>
      <c r="P17" t="s">
        <v>13</v>
      </c>
    </row>
    <row r="18" spans="1:16" ht="15.75" thickTop="1" x14ac:dyDescent="0.25">
      <c r="B18" s="1" t="s">
        <v>46</v>
      </c>
      <c r="C18" s="5" t="n">
        <f>(((DATA!$E$3/60)/60)/24)+DATE(1970,1,1)</f>
        <v>45122.18835648148</v>
      </c>
      <c r="E18" s="1" t="str">
        <f>IF(ISBLANK(DATA!$Q5),"",DATA!$Q5)</f>
        <v>Acronis</v>
      </c>
      <c r="F18" t="str">
        <f>IF(E18="","",IF(OR(ISBLANK(DATA!$S5),DATA!$R5="harmless",DATA!$R5="undetected",DATA!$R5="timeout"),DATA!$R5,IF(DATA!$R5="suspicious","(susp) ","")&amp;DATA!$S5))</f>
        <v>harmless</v>
      </c>
      <c r="G18" t="s">
        <v>13</v>
      </c>
      <c r="H18" s="1" t="str">
        <f>IF(ISBLANK(DATA!$Q30),"",DATA!$Q30)</f>
        <v>CyRadar</v>
      </c>
      <c r="I18" t="str">
        <f>IF(H18="","",IF(OR(ISBLANK(DATA!$S30),DATA!$R30="harmless",DATA!$R30="undetected",DATA!$R30="timeout"),DATA!$R30,IF(DATA!$R30="suspicious","(susp) ","")&amp;DATA!$S30))</f>
        <v>malicious</v>
      </c>
      <c r="J18" t="s">
        <v>13</v>
      </c>
      <c r="K18" s="1" t="str">
        <f>IF(ISBLANK(DATA!$Q55),"",DATA!$Q55)</f>
        <v>PhishFort</v>
      </c>
      <c r="L18" t="str">
        <f>IF(K18="","",IF(OR(ISBLANK(DATA!$S55),DATA!$R55="harmless",DATA!$R55="undetected",DATA!$R55="timeout"),DATA!$R55,IF(DATA!$R55="suspicious","(susp) ","")&amp;DATA!$S55))</f>
        <v>undetected</v>
      </c>
      <c r="M18" t="s">
        <v>13</v>
      </c>
      <c r="N18" s="1" t="str">
        <f>IF(ISBLANK(DATA!$Q80),"",DATA!$Q80)</f>
        <v>URLQuery</v>
      </c>
      <c r="O18" t="str">
        <f>IF(N18="","",IF(OR(ISBLANK(DATA!$S80),DATA!$R80="harmless",DATA!$R80="undetected",DATA!$R80="timeout"),DATA!$R80,IF(DATA!$R80="suspicious","(susp) ","")&amp;DATA!$S80))</f>
        <v>undetected</v>
      </c>
      <c r="P18" t="s">
        <v>13</v>
      </c>
    </row>
    <row r="19" spans="1:16" x14ac:dyDescent="0.25">
      <c r="B19" s="1" t="s">
        <v>8</v>
      </c>
      <c r="C19" s="5" t="n">
        <f>(((DATA!$P$3/60)/60)/24)+DATE(1970,1,1)</f>
        <v>45126.00608796296</v>
      </c>
      <c r="E19" s="1" t="str">
        <f>IF(ISBLANK(DATA!$Q6),"",DATA!$Q6)</f>
        <v>ADMINUSLabs</v>
      </c>
      <c r="F19" t="str">
        <f>IF(E19="","",IF(OR(ISBLANK(DATA!$S6),DATA!$R6="harmless",DATA!$R6="undetected",DATA!$R6="timeout"),DATA!$R6,IF(DATA!$R6="suspicious","(susp) ","")&amp;DATA!$S6))</f>
        <v>harmless</v>
      </c>
      <c r="G19" t="s">
        <v>13</v>
      </c>
      <c r="H19" s="1" t="str">
        <f>IF(ISBLANK(DATA!$Q31),"",DATA!$Q31)</f>
        <v>desenmascara.me</v>
      </c>
      <c r="I19" t="str">
        <f>IF(H19="","",IF(OR(ISBLANK(DATA!$S31),DATA!$R31="harmless",DATA!$R31="undetected",DATA!$R31="timeout"),DATA!$R31,IF(DATA!$R31="suspicious","(susp) ","")&amp;DATA!$S31))</f>
        <v>harmless</v>
      </c>
      <c r="J19" t="s">
        <v>13</v>
      </c>
      <c r="K19" s="1" t="str">
        <f>IF(ISBLANK(DATA!$Q56),"",DATA!$Q56)</f>
        <v>Phishing Database</v>
      </c>
      <c r="L19" t="str">
        <f>IF(K19="","",IF(OR(ISBLANK(DATA!$S56),DATA!$R56="harmless",DATA!$R56="undetected",DATA!$R56="timeout"),DATA!$R56,IF(DATA!$R56="suspicious","(susp) ","")&amp;DATA!$S56))</f>
        <v>harmless</v>
      </c>
      <c r="M19" t="s">
        <v>13</v>
      </c>
      <c r="N19" s="1" t="str">
        <f>IF(ISBLANK(DATA!$Q81),"",DATA!$Q81)</f>
        <v>Viettel Threat Intelligence</v>
      </c>
      <c r="O19" t="str">
        <f>IF(N19="","",IF(OR(ISBLANK(DATA!$S81),DATA!$R81="harmless",DATA!$R81="undetected",DATA!$R81="timeout"),DATA!$R81,IF(DATA!$R81="suspicious","(susp) ","")&amp;DATA!$S81))</f>
        <v>harmless</v>
      </c>
      <c r="P19" t="s">
        <v>13</v>
      </c>
    </row>
    <row r="20" spans="1:16" x14ac:dyDescent="0.25">
      <c r="E20" s="1" t="str">
        <f>IF(ISBLANK(DATA!$Q7),"",DATA!$Q7)</f>
        <v>AICC (MONITORAPP)</v>
      </c>
      <c r="F20" t="str">
        <f>IF(E20="","",IF(OR(ISBLANK(DATA!$S7),DATA!$R7="harmless",DATA!$R7="undetected",DATA!$R7="timeout"),DATA!$R7,IF(DATA!$R7="suspicious","(susp) ","")&amp;DATA!$S7))</f>
        <v>harmless</v>
      </c>
      <c r="G20" t="s">
        <v>13</v>
      </c>
      <c r="H20" s="1" t="str">
        <f>IF(ISBLANK(DATA!$Q32),"",DATA!$Q32)</f>
        <v>DNS8</v>
      </c>
      <c r="I20" t="str">
        <f>IF(H20="","",IF(OR(ISBLANK(DATA!$S32),DATA!$R32="harmless",DATA!$R32="undetected",DATA!$R32="timeout"),DATA!$R32,IF(DATA!$R32="suspicious","(susp) ","")&amp;DATA!$S32))</f>
        <v>harmless</v>
      </c>
      <c r="J20" t="s">
        <v>13</v>
      </c>
      <c r="K20" s="1" t="str">
        <f>IF(ISBLANK(DATA!$Q57),"",DATA!$Q57)</f>
        <v>PhishLabs</v>
      </c>
      <c r="L20" t="str">
        <f>IF(K20="","",IF(OR(ISBLANK(DATA!$S57),DATA!$R57="harmless",DATA!$R57="undetected",DATA!$R57="timeout"),DATA!$R57,IF(DATA!$R57="suspicious","(susp) ","")&amp;DATA!$S57))</f>
        <v>undetected</v>
      </c>
      <c r="M20" t="s">
        <v>13</v>
      </c>
      <c r="N20" s="1" t="str">
        <f>IF(ISBLANK(DATA!$Q82),"",DATA!$Q82)</f>
        <v>VIPRE</v>
      </c>
      <c r="O20" t="str">
        <f>IF(N20="","",IF(OR(ISBLANK(DATA!$S82),DATA!$R82="harmless",DATA!$R82="undetected",DATA!$R82="timeout"),DATA!$R82,IF(DATA!$R82="suspicious","(susp) ","")&amp;DATA!$S82))</f>
        <v>undetected</v>
      </c>
      <c r="P20" t="s">
        <v>13</v>
      </c>
    </row>
    <row r="21" spans="1:16" ht="18" thickBot="1" x14ac:dyDescent="0.35">
      <c r="A21" s="16" t="s">
        <v>9</v>
      </c>
      <c r="B21" s="16"/>
      <c r="C21" s="16"/>
      <c r="E21" s="1" t="str">
        <f>IF(ISBLANK(DATA!$Q8),"",DATA!$Q8)</f>
        <v>AlienVault</v>
      </c>
      <c r="F21" t="str">
        <f>IF(E21="","",IF(OR(ISBLANK(DATA!$S8),DATA!$R8="harmless",DATA!$R8="undetected",DATA!$R8="timeout"),DATA!$R8,IF(DATA!$R8="suspicious","(susp) ","")&amp;DATA!$S8))</f>
        <v>harmless</v>
      </c>
      <c r="G21" t="s">
        <v>13</v>
      </c>
      <c r="H21" s="1" t="str">
        <f>IF(ISBLANK(DATA!$Q33),"",DATA!$Q33)</f>
        <v>Dr.Web</v>
      </c>
      <c r="I21" t="str">
        <f>IF(H21="","",IF(OR(ISBLANK(DATA!$S33),DATA!$R33="harmless",DATA!$R33="undetected",DATA!$R33="timeout"),DATA!$R33,IF(DATA!$R33="suspicious","(susp) ","")&amp;DATA!$S33))</f>
        <v>harmless</v>
      </c>
      <c r="J21" t="s">
        <v>13</v>
      </c>
      <c r="K21" s="1" t="str">
        <f>IF(ISBLANK(DATA!$Q58),"",DATA!$Q58)</f>
        <v>Phishtank</v>
      </c>
      <c r="L21" t="str">
        <f>IF(K21="","",IF(OR(ISBLANK(DATA!$S58),DATA!$R58="harmless",DATA!$R58="undetected",DATA!$R58="timeout"),DATA!$R58,IF(DATA!$R58="suspicious","(susp) ","")&amp;DATA!$S58))</f>
        <v>harmless</v>
      </c>
      <c r="M21" t="s">
        <v>13</v>
      </c>
      <c r="N21" s="1" t="str">
        <f>IF(ISBLANK(DATA!$Q83),"",DATA!$Q83)</f>
        <v>ViriBack</v>
      </c>
      <c r="O21" t="str">
        <f>IF(N21="","",IF(OR(ISBLANK(DATA!$S83),DATA!$R83="harmless",DATA!$R83="undetected",DATA!$R83="timeout"),DATA!$R83,IF(DATA!$R83="suspicious","(susp) ","")&amp;DATA!$S83))</f>
        <v>harmless</v>
      </c>
      <c r="P21" t="s">
        <v>13</v>
      </c>
    </row>
    <row r="22" spans="1:16" ht="15.75" thickTop="1" x14ac:dyDescent="0.25">
      <c r="B22" s="1" t="s">
        <v>10</v>
      </c>
      <c r="C22" s="6" t="n">
        <f>DATA!T3</f>
        <v>96.0</v>
      </c>
      <c r="E22" s="1" t="str">
        <f>IF(ISBLANK(DATA!$Q9),"",DATA!$Q9)</f>
        <v>alphaMountain.ai</v>
      </c>
      <c r="F22" t="str">
        <f>IF(E22="","",IF(OR(ISBLANK(DATA!$S9),DATA!$R9="harmless",DATA!$R9="undetected",DATA!$R9="timeout"),DATA!$R9,IF(DATA!$R9="suspicious","(susp) ","")&amp;DATA!$S9))</f>
        <v>harmless</v>
      </c>
      <c r="G22" t="s">
        <v>13</v>
      </c>
      <c r="H22" s="1" t="str">
        <f>IF(ISBLANK(DATA!$Q34),"",DATA!$Q34)</f>
        <v>EmergingThreats</v>
      </c>
      <c r="I22" t="str">
        <f>IF(H22="","",IF(OR(ISBLANK(DATA!$S34),DATA!$R34="harmless",DATA!$R34="undetected",DATA!$R34="timeout"),DATA!$R34,IF(DATA!$R34="suspicious","(susp) ","")&amp;DATA!$S34))</f>
        <v>harmless</v>
      </c>
      <c r="J22" t="s">
        <v>13</v>
      </c>
      <c r="K22" s="1" t="str">
        <f>IF(ISBLANK(DATA!$Q59),"",DATA!$Q59)</f>
        <v>PREBYTES</v>
      </c>
      <c r="L22" t="str">
        <f>IF(K22="","",IF(OR(ISBLANK(DATA!$S59),DATA!$R59="harmless",DATA!$R59="undetected",DATA!$R59="timeout"),DATA!$R59,IF(DATA!$R59="suspicious","(susp) ","")&amp;DATA!$S59))</f>
        <v>harmless</v>
      </c>
      <c r="M22" t="s">
        <v>13</v>
      </c>
      <c r="N22" s="1" t="str">
        <f>IF(ISBLANK(DATA!$Q84),"",DATA!$Q84)</f>
        <v>VX Vault</v>
      </c>
      <c r="O22" t="str">
        <f>IF(N22="","",IF(OR(ISBLANK(DATA!$S84),DATA!$R84="harmless",DATA!$R84="undetected",DATA!$R84="timeout"),DATA!$R84,IF(DATA!$R84="suspicious","(susp) ","")&amp;DATA!$S84))</f>
        <v>harmless</v>
      </c>
      <c r="P22" t="s">
        <v>13</v>
      </c>
    </row>
    <row r="23" spans="1:16" x14ac:dyDescent="0.25">
      <c r="B23" s="7" t="s">
        <v>36</v>
      </c>
      <c r="C23" s="3" t="n">
        <f>DATA!U3</f>
        <v>81.0</v>
      </c>
      <c r="E23" s="1" t="str">
        <f>IF(ISBLANK(DATA!$Q10),"",DATA!$Q10)</f>
        <v>AlphaSOC</v>
      </c>
      <c r="F23" t="str">
        <f>IF(E23="","",IF(OR(ISBLANK(DATA!$S10),DATA!$R10="harmless",DATA!$R10="undetected",DATA!$R10="timeout"),DATA!$R10,IF(DATA!$R10="suspicious","(susp) ","")&amp;DATA!$S10))</f>
        <v>undetected</v>
      </c>
      <c r="G23" t="s">
        <v>13</v>
      </c>
      <c r="H23" s="1" t="str">
        <f>IF(ISBLANK(DATA!$Q35),"",DATA!$Q35)</f>
        <v>Emsisoft</v>
      </c>
      <c r="I23" t="str">
        <f>IF(H23="","",IF(OR(ISBLANK(DATA!$S35),DATA!$R35="harmless",DATA!$R35="undetected",DATA!$R35="timeout"),DATA!$R35,IF(DATA!$R35="suspicious","(susp) ","")&amp;DATA!$S35))</f>
        <v>harmless</v>
      </c>
      <c r="J23" t="s">
        <v>13</v>
      </c>
      <c r="K23" s="1" t="str">
        <f>IF(ISBLANK(DATA!$Q60),"",DATA!$Q60)</f>
        <v>PrecisionSec</v>
      </c>
      <c r="L23" t="str">
        <f>IF(K23="","",IF(OR(ISBLANK(DATA!$S60),DATA!$R60="harmless",DATA!$R60="undetected",DATA!$R60="timeout"),DATA!$R60,IF(DATA!$R60="suspicious","(susp) ","")&amp;DATA!$S60))</f>
        <v>undetected</v>
      </c>
      <c r="M23" t="s">
        <v>13</v>
      </c>
      <c r="N23" s="1" t="str">
        <f>IF(ISBLANK(DATA!$Q85),"",DATA!$Q85)</f>
        <v>Webroot</v>
      </c>
      <c r="O23" t="str">
        <f>IF(N23="","",IF(OR(ISBLANK(DATA!$S85),DATA!$R85="harmless",DATA!$R85="undetected",DATA!$R85="timeout"),DATA!$R85,IF(DATA!$R85="suspicious","(susp) ","")&amp;DATA!$S85))</f>
        <v>harmless</v>
      </c>
      <c r="P23" t="s">
        <v>13</v>
      </c>
    </row>
    <row r="24" spans="1:16" x14ac:dyDescent="0.25">
      <c r="B24" s="7" t="s">
        <v>37</v>
      </c>
      <c r="C24" s="3" t="n">
        <f>DATA!V3</f>
        <v>13.0</v>
      </c>
      <c r="E24" s="1" t="str">
        <f>IF(ISBLANK(DATA!$Q11),"",DATA!$Q11)</f>
        <v>Antiy-AVL</v>
      </c>
      <c r="F24" t="str">
        <f>IF(E24="","",IF(OR(ISBLANK(DATA!$S11),DATA!$R11="harmless",DATA!$R11="undetected",DATA!$R11="timeout"),DATA!$R11,IF(DATA!$R11="suspicious","(susp) ","")&amp;DATA!$S11))</f>
        <v>harmless</v>
      </c>
      <c r="G24" t="s">
        <v>13</v>
      </c>
      <c r="H24" s="1" t="str">
        <f>IF(ISBLANK(DATA!$Q36),"",DATA!$Q36)</f>
        <v>ESET</v>
      </c>
      <c r="I24" t="str">
        <f>IF(H24="","",IF(OR(ISBLANK(DATA!$S36),DATA!$R36="harmless",DATA!$R36="undetected",DATA!$R36="timeout"),DATA!$R36,IF(DATA!$R36="suspicious","(susp) ","")&amp;DATA!$S36))</f>
        <v>harmless</v>
      </c>
      <c r="J24" t="s">
        <v>13</v>
      </c>
      <c r="K24" s="1" t="str">
        <f>IF(ISBLANK(DATA!$Q61),"",DATA!$Q61)</f>
        <v>Quick Heal</v>
      </c>
      <c r="L24" t="str">
        <f>IF(K24="","",IF(OR(ISBLANK(DATA!$S61),DATA!$R61="harmless",DATA!$R61="undetected",DATA!$R61="timeout"),DATA!$R61,IF(DATA!$R61="suspicious","(susp) ","")&amp;DATA!$S61))</f>
        <v>harmless</v>
      </c>
      <c r="M24" t="s">
        <v>13</v>
      </c>
      <c r="N24" s="1" t="str">
        <f>IF(ISBLANK(DATA!$Q86),"",DATA!$Q86)</f>
        <v>Xcitium Verdict Cloud</v>
      </c>
      <c r="O24" t="str">
        <f>IF(N24="","",IF(OR(ISBLANK(DATA!$S86),DATA!$R86="harmless",DATA!$R86="undetected",DATA!$R86="timeout"),DATA!$R86,IF(DATA!$R86="suspicious","(susp) ","")&amp;DATA!$S86))</f>
        <v>malware</v>
      </c>
      <c r="P24" t="s">
        <v>13</v>
      </c>
    </row>
    <row r="25" spans="1:16" x14ac:dyDescent="0.25">
      <c r="E25" s="1" t="str">
        <f>IF(ISBLANK(DATA!$Q12),"",DATA!$Q12)</f>
        <v>ArcSight Threat Intelligence</v>
      </c>
      <c r="F25" t="str">
        <f>IF(E25="","",IF(OR(ISBLANK(DATA!$S12),DATA!$R12="harmless",DATA!$R12="undetected",DATA!$R12="timeout"),DATA!$R12,IF(DATA!$R12="suspicious","(susp) ","")&amp;DATA!$S12))</f>
        <v>undetected</v>
      </c>
      <c r="G25" t="s">
        <v>13</v>
      </c>
      <c r="H25" s="1" t="str">
        <f>IF(ISBLANK(DATA!$Q37),"",DATA!$Q37)</f>
        <v>ESTsecurity</v>
      </c>
      <c r="I25" t="str">
        <f>IF(H25="","",IF(OR(ISBLANK(DATA!$S37),DATA!$R37="harmless",DATA!$R37="undetected",DATA!$R37="timeout"),DATA!$R37,IF(DATA!$R37="suspicious","(susp) ","")&amp;DATA!$S37))</f>
        <v>harmless</v>
      </c>
      <c r="J25" t="s">
        <v>13</v>
      </c>
      <c r="K25" s="1" t="str">
        <f>IF(ISBLANK(DATA!$Q62),"",DATA!$Q62)</f>
        <v>Quttera</v>
      </c>
      <c r="L25" t="str">
        <f>IF(K25="","",IF(OR(ISBLANK(DATA!$S62),DATA!$R62="harmless",DATA!$R62="undetected",DATA!$R62="timeout"),DATA!$R62,IF(DATA!$R62="suspicious","(susp) ","")&amp;DATA!$S62))</f>
        <v>harmless</v>
      </c>
      <c r="M25" t="s">
        <v>13</v>
      </c>
      <c r="N25" s="1" t="str">
        <f>IF(ISBLANK(DATA!$Q87),"",DATA!$Q87)</f>
        <v>Yandex Safebrowsing</v>
      </c>
      <c r="O25" t="str">
        <f>IF(N25="","",IF(OR(ISBLANK(DATA!$S87),DATA!$R87="harmless",DATA!$R87="undetected",DATA!$R87="timeout"),DATA!$R87,IF(DATA!$R87="suspicious","(susp) ","")&amp;DATA!$S87))</f>
        <v>harmless</v>
      </c>
      <c r="P25" t="s">
        <v>13</v>
      </c>
    </row>
    <row r="26" spans="1:16" x14ac:dyDescent="0.25">
      <c r="E26" s="1" t="str">
        <f>IF(ISBLANK(DATA!$Q13),"",DATA!$Q13)</f>
        <v>AutoShun</v>
      </c>
      <c r="F26" t="str">
        <f>IF(E26="","",IF(OR(ISBLANK(DATA!$S13),DATA!$R13="harmless",DATA!$R13="undetected",DATA!$R13="timeout"),DATA!$R13,IF(DATA!$R13="suspicious","(susp) ","")&amp;DATA!$S13))</f>
        <v>undetected</v>
      </c>
      <c r="G26" t="s">
        <v>13</v>
      </c>
      <c r="H26" s="1" t="str">
        <f>IF(ISBLANK(DATA!$Q38),"",DATA!$Q38)</f>
        <v>Forcepoint ThreatSeeker</v>
      </c>
      <c r="I26" t="str">
        <f>IF(H26="","",IF(OR(ISBLANK(DATA!$S38),DATA!$R38="harmless",DATA!$R38="undetected",DATA!$R38="timeout"),DATA!$R38,IF(DATA!$R38="suspicious","(susp) ","")&amp;DATA!$S38))</f>
        <v>harmless</v>
      </c>
      <c r="J26" t="s">
        <v>13</v>
      </c>
      <c r="K26" s="1" t="str">
        <f>IF(ISBLANK(DATA!$Q63),"",DATA!$Q63)</f>
        <v>SafeToOpen</v>
      </c>
      <c r="L26" t="str">
        <f>IF(K26="","",IF(OR(ISBLANK(DATA!$S63),DATA!$R63="harmless",DATA!$R63="undetected",DATA!$R63="timeout"),DATA!$R63,IF(DATA!$R63="suspicious","(susp) ","")&amp;DATA!$S63))</f>
        <v>undetected</v>
      </c>
      <c r="M26" t="s">
        <v>13</v>
      </c>
      <c r="N26" s="1" t="str">
        <f>IF(ISBLANK(DATA!$Q88),"",DATA!$Q88)</f>
        <v>ZeroCERT</v>
      </c>
      <c r="O26" t="str">
        <f>IF(N26="","",IF(OR(ISBLANK(DATA!$S88),DATA!$R88="harmless",DATA!$R88="undetected",DATA!$R88="timeout"),DATA!$R88,IF(DATA!$R88="suspicious","(susp) ","")&amp;DATA!$S88))</f>
        <v>harmless</v>
      </c>
    </row>
    <row r="27" spans="1:16" x14ac:dyDescent="0.25">
      <c r="E27" s="1" t="str">
        <f>IF(ISBLANK(DATA!$Q14),"",DATA!$Q14)</f>
        <v>Avira</v>
      </c>
      <c r="F27" t="str">
        <f>IF(E27="","",IF(OR(ISBLANK(DATA!$S14),DATA!$R14="harmless",DATA!$R14="undetected",DATA!$R14="timeout"),DATA!$R14,IF(DATA!$R14="suspicious","(susp) ","")&amp;DATA!$S14))</f>
        <v>harmless</v>
      </c>
      <c r="G27" t="s">
        <v>13</v>
      </c>
      <c r="H27" s="1" t="str">
        <f>IF(ISBLANK(DATA!$Q39),"",DATA!$Q39)</f>
        <v>Fortinet</v>
      </c>
      <c r="I27" t="str">
        <f>IF(H27="","",IF(OR(ISBLANK(DATA!$S39),DATA!$R39="harmless",DATA!$R39="undetected",DATA!$R39="timeout"),DATA!$R39,IF(DATA!$R39="suspicious","(susp) ","")&amp;DATA!$S39))</f>
        <v>harmless</v>
      </c>
      <c r="J27" t="s">
        <v>13</v>
      </c>
      <c r="K27" s="1" t="str">
        <f>IF(ISBLANK(DATA!$Q64),"",DATA!$Q64)</f>
        <v>Scantitan</v>
      </c>
      <c r="L27" t="str">
        <f>IF(K27="","",IF(OR(ISBLANK(DATA!$S64),DATA!$R64="harmless",DATA!$R64="undetected",DATA!$R64="timeout"),DATA!$R64,IF(DATA!$R64="suspicious","(susp) ","")&amp;DATA!$S64))</f>
        <v>harmless</v>
      </c>
      <c r="M27" t="s">
        <v>13</v>
      </c>
      <c r="N27" s="1" t="str">
        <f>IF(ISBLANK(DATA!$Q89),"",DATA!$Q89)</f>
        <v>zvelo</v>
      </c>
      <c r="O27" t="str">
        <f>IF(N27="","",IF(OR(ISBLANK(DATA!$S89),DATA!$R89="harmless",DATA!$R89="undetected",DATA!$R89="timeout"),DATA!$R89,IF(DATA!$R89="suspicious","(susp) ","")&amp;DATA!$S89))</f>
        <v>undetected</v>
      </c>
    </row>
    <row r="28" spans="1:16" x14ac:dyDescent="0.25">
      <c r="E28" s="1" t="str">
        <f>IF(ISBLANK(DATA!$Q15),"",DATA!$Q15)</f>
        <v>benkow.cc</v>
      </c>
      <c r="F28" t="str">
        <f>IF(E28="","",IF(OR(ISBLANK(DATA!$S15),DATA!$R15="harmless",DATA!$R15="undetected",DATA!$R15="timeout"),DATA!$R15,IF(DATA!$R15="suspicious","(susp) ","")&amp;DATA!$S15))</f>
        <v>harmless</v>
      </c>
      <c r="G28" t="s">
        <v>13</v>
      </c>
      <c r="H28" s="1" t="str">
        <f>IF(ISBLANK(DATA!$Q40),"",DATA!$Q40)</f>
        <v>G-Data</v>
      </c>
      <c r="I28" t="str">
        <f>IF(H28="","",IF(OR(ISBLANK(DATA!$S40),DATA!$R40="harmless",DATA!$R40="undetected",DATA!$R40="timeout"),DATA!$R40,IF(DATA!$R40="suspicious","(susp) ","")&amp;DATA!$S40))</f>
        <v>harmless</v>
      </c>
      <c r="J28" t="s">
        <v>13</v>
      </c>
      <c r="K28" s="1" t="str">
        <f>IF(ISBLANK(DATA!$Q65),"",DATA!$Q65)</f>
        <v>SCUMWARE.org</v>
      </c>
      <c r="L28" t="str">
        <f>IF(K28="","",IF(OR(ISBLANK(DATA!$S65),DATA!$R65="harmless",DATA!$R65="undetected",DATA!$R65="timeout"),DATA!$R65,IF(DATA!$R65="suspicious","(susp) ","")&amp;DATA!$S65))</f>
        <v>harmless</v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25">
      <c r="E29" s="1" t="str">
        <f>IF(ISBLANK(DATA!$Q16),"",DATA!$Q16)</f>
        <v>Bfore.Ai PreCrime</v>
      </c>
      <c r="F29" t="str">
        <f>IF(E29="","",IF(OR(ISBLANK(DATA!$S16),DATA!$R16="harmless",DATA!$R16="undetected",DATA!$R16="timeout"),DATA!$R16,IF(DATA!$R16="suspicious","(susp) ","")&amp;DATA!$S16))</f>
        <v>harmless</v>
      </c>
      <c r="G29" t="s">
        <v>13</v>
      </c>
      <c r="H29" s="1" t="str">
        <f>IF(ISBLANK(DATA!$Q41),"",DATA!$Q41)</f>
        <v>Google Safebrowsing</v>
      </c>
      <c r="I29" t="str">
        <f>IF(H29="","",IF(OR(ISBLANK(DATA!$S41),DATA!$R41="harmless",DATA!$R41="undetected",DATA!$R41="timeout"),DATA!$R41,IF(DATA!$R41="suspicious","(susp) ","")&amp;DATA!$S41))</f>
        <v>harmless</v>
      </c>
      <c r="J29" t="s">
        <v>13</v>
      </c>
      <c r="K29" s="1" t="str">
        <f>IF(ISBLANK(DATA!$Q66),"",DATA!$Q66)</f>
        <v>Seclookup</v>
      </c>
      <c r="L29" t="str">
        <f>IF(K29="","",IF(OR(ISBLANK(DATA!$S66),DATA!$R66="harmless",DATA!$R66="undetected",DATA!$R66="timeout"),DATA!$R66,IF(DATA!$R66="suspicious","(susp) ","")&amp;DATA!$S66))</f>
        <v>harmless</v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25">
      <c r="E30" s="1" t="str">
        <f>IF(ISBLANK(DATA!$Q17),"",DATA!$Q17)</f>
        <v>BitDefender</v>
      </c>
      <c r="F30" t="str">
        <f>IF(E30="","",IF(OR(ISBLANK(DATA!$S17),DATA!$R17="harmless",DATA!$R17="undetected",DATA!$R17="timeout"),DATA!$R17,IF(DATA!$R17="suspicious","(susp) ","")&amp;DATA!$S17))</f>
        <v>harmless</v>
      </c>
      <c r="G30" t="s">
        <v>13</v>
      </c>
      <c r="H30" s="1" t="str">
        <f>IF(ISBLANK(DATA!$Q42),"",DATA!$Q42)</f>
        <v>GreenSnow</v>
      </c>
      <c r="I30" t="str">
        <f>IF(H30="","",IF(OR(ISBLANK(DATA!$S42),DATA!$R42="harmless",DATA!$R42="undetected",DATA!$R42="timeout"),DATA!$R42,IF(DATA!$R42="suspicious","(susp) ","")&amp;DATA!$S42))</f>
        <v>harmless</v>
      </c>
      <c r="J30" t="s">
        <v>13</v>
      </c>
      <c r="K30" s="1" t="str">
        <f>IF(ISBLANK(DATA!$Q67),"",DATA!$Q67)</f>
        <v>SecureBrain</v>
      </c>
      <c r="L30" t="str">
        <f>IF(K30="","",IF(OR(ISBLANK(DATA!$S67),DATA!$R67="harmless",DATA!$R67="undetected",DATA!$R67="timeout"),DATA!$R67,IF(DATA!$R67="suspicious","(susp) ","")&amp;DATA!$S67))</f>
        <v>harmless</v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25">
      <c r="E31" s="1" t="str">
        <f>IF(ISBLANK(DATA!$Q18),"",DATA!$Q18)</f>
        <v>Bkav</v>
      </c>
      <c r="F31" t="str">
        <f>IF(E31="","",IF(OR(ISBLANK(DATA!$S18),DATA!$R18="harmless",DATA!$R18="undetected",DATA!$R18="timeout"),DATA!$R18,IF(DATA!$R18="suspicious","(susp) ","")&amp;DATA!$S18))</f>
        <v>undetected</v>
      </c>
      <c r="G31" t="s">
        <v>13</v>
      </c>
      <c r="H31" s="1" t="str">
        <f>IF(ISBLANK(DATA!$Q43),"",DATA!$Q43)</f>
        <v>Heimdal Security</v>
      </c>
      <c r="I31" t="str">
        <f>IF(H31="","",IF(OR(ISBLANK(DATA!$S43),DATA!$R43="harmless",DATA!$R43="undetected",DATA!$R43="timeout"),DATA!$R43,IF(DATA!$R43="suspicious","(susp) ","")&amp;DATA!$S43))</f>
        <v>harmless</v>
      </c>
      <c r="J31" t="s">
        <v>13</v>
      </c>
      <c r="K31" s="1" t="str">
        <f>IF(ISBLANK(DATA!$Q68),"",DATA!$Q68)</f>
        <v>securolytics</v>
      </c>
      <c r="L31" t="str">
        <f>IF(K31="","",IF(OR(ISBLANK(DATA!$S68),DATA!$R68="harmless",DATA!$R68="undetected",DATA!$R68="timeout"),DATA!$R68,IF(DATA!$R68="suspicious","(susp) ","")&amp;DATA!$S68))</f>
        <v>harmless</v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25">
      <c r="E32" s="1" t="str">
        <f>IF(ISBLANK(DATA!$Q19),"",DATA!$Q19)</f>
        <v>Blueliv</v>
      </c>
      <c r="F32" t="str">
        <f>IF(E32="","",IF(OR(ISBLANK(DATA!$S19),DATA!$R19="harmless",DATA!$R19="undetected",DATA!$R19="timeout"),DATA!$R19,IF(DATA!$R19="suspicious","(susp) ","")&amp;DATA!$S19))</f>
        <v>malicious</v>
      </c>
      <c r="G32" t="s">
        <v>13</v>
      </c>
      <c r="H32" s="1" t="str">
        <f>IF(ISBLANK(DATA!$Q44),"",DATA!$Q44)</f>
        <v>IPsum</v>
      </c>
      <c r="I32" t="str">
        <f>IF(H32="","",IF(OR(ISBLANK(DATA!$S44),DATA!$R44="harmless",DATA!$R44="undetected",DATA!$R44="timeout"),DATA!$R44,IF(DATA!$R44="suspicious","(susp) ","")&amp;DATA!$S44))</f>
        <v>harmless</v>
      </c>
      <c r="J32" t="s">
        <v>13</v>
      </c>
      <c r="K32" s="1" t="str">
        <f>IF(ISBLANK(DATA!$Q69),"",DATA!$Q69)</f>
        <v>Segasec</v>
      </c>
      <c r="L32" t="str">
        <f>IF(K32="","",IF(OR(ISBLANK(DATA!$S69),DATA!$R69="harmless",DATA!$R69="undetected",DATA!$R69="timeout"),DATA!$R69,IF(DATA!$R69="suspicious","(susp) ","")&amp;DATA!$S69))</f>
        <v>undetected</v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25">
      <c r="E33" s="1" t="str">
        <f>IF(ISBLANK(DATA!$Q20),"",DATA!$Q20)</f>
        <v>Certego</v>
      </c>
      <c r="F33" t="str">
        <f>IF(E33="","",IF(OR(ISBLANK(DATA!$S20),DATA!$R20="harmless",DATA!$R20="undetected",DATA!$R20="timeout"),DATA!$R20,IF(DATA!$R20="suspicious","(susp) ","")&amp;DATA!$S20))</f>
        <v>harmless</v>
      </c>
      <c r="G33" t="s">
        <v>13</v>
      </c>
      <c r="H33" s="1" t="str">
        <f>IF(ISBLANK(DATA!$Q45),"",DATA!$Q45)</f>
        <v>Juniper Networks</v>
      </c>
      <c r="I33" t="str">
        <f>IF(H33="","",IF(OR(ISBLANK(DATA!$S45),DATA!$R45="harmless",DATA!$R45="undetected",DATA!$R45="timeout"),DATA!$R45,IF(DATA!$R45="suspicious","(susp) ","")&amp;DATA!$S45))</f>
        <v>harmless</v>
      </c>
      <c r="J33" t="s">
        <v>13</v>
      </c>
      <c r="K33" s="1" t="str">
        <f>IF(ISBLANK(DATA!$Q70),"",DATA!$Q70)</f>
        <v>Snort IP sample list</v>
      </c>
      <c r="L33" t="str">
        <f>IF(K33="","",IF(OR(ISBLANK(DATA!$S70),DATA!$R70="harmless",DATA!$R70="undetected",DATA!$R70="timeout"),DATA!$R70,IF(DATA!$R70="suspicious","(susp) ","")&amp;DATA!$S70))</f>
        <v>harmless</v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25">
      <c r="E34" s="1" t="str">
        <f>IF(ISBLANK(DATA!$Q21),"",DATA!$Q21)</f>
        <v>Chong Lua Dao</v>
      </c>
      <c r="F34" t="str">
        <f>IF(E34="","",IF(OR(ISBLANK(DATA!$S21),DATA!$R21="harmless",DATA!$R21="undetected",DATA!$R21="timeout"),DATA!$R21,IF(DATA!$R21="suspicious","(susp) ","")&amp;DATA!$S21))</f>
        <v>harmless</v>
      </c>
      <c r="G34" t="s">
        <v>13</v>
      </c>
      <c r="H34" s="1" t="str">
        <f>IF(ISBLANK(DATA!$Q46),"",DATA!$Q46)</f>
        <v>K7AntiVirus</v>
      </c>
      <c r="I34" t="str">
        <f>IF(H34="","",IF(OR(ISBLANK(DATA!$S46),DATA!$R46="harmless",DATA!$R46="undetected",DATA!$R46="timeout"),DATA!$R46,IF(DATA!$R46="suspicious","(susp) ","")&amp;DATA!$S46))</f>
        <v>harmless</v>
      </c>
      <c r="J34" t="s">
        <v>13</v>
      </c>
      <c r="K34" s="1" t="str">
        <f>IF(ISBLANK(DATA!$Q71),"",DATA!$Q71)</f>
        <v>SOCRadar</v>
      </c>
      <c r="L34" t="str">
        <f>IF(K34="","",IF(OR(ISBLANK(DATA!$S71),DATA!$R71="harmless",DATA!$R71="undetected",DATA!$R71="timeout"),DATA!$R71,IF(DATA!$R71="suspicious","(susp) ","")&amp;DATA!$S71))</f>
        <v>harmless</v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25">
      <c r="E35" s="1" t="str">
        <f>IF(ISBLANK(DATA!$Q22),"",DATA!$Q22)</f>
        <v>CINS Army</v>
      </c>
      <c r="F35" t="str">
        <f>IF(E35="","",IF(OR(ISBLANK(DATA!$S22),DATA!$R22="harmless",DATA!$R22="undetected",DATA!$R22="timeout"),DATA!$R22,IF(DATA!$R22="suspicious","(susp) ","")&amp;DATA!$S22))</f>
        <v>harmless</v>
      </c>
      <c r="G35" t="s">
        <v>13</v>
      </c>
      <c r="H35" s="1" t="str">
        <f>IF(ISBLANK(DATA!$Q47),"",DATA!$Q47)</f>
        <v>Kaspersky</v>
      </c>
      <c r="I35" t="str">
        <f>IF(H35="","",IF(OR(ISBLANK(DATA!$S47),DATA!$R47="harmless",DATA!$R47="undetected",DATA!$R47="timeout"),DATA!$R47,IF(DATA!$R47="suspicious","(susp) ","")&amp;DATA!$S47))</f>
        <v>harmless</v>
      </c>
      <c r="J35" t="s">
        <v>13</v>
      </c>
      <c r="K35" s="1" t="str">
        <f>IF(ISBLANK(DATA!$Q72),"",DATA!$Q72)</f>
        <v>Sophos</v>
      </c>
      <c r="L35" t="str">
        <f>IF(K35="","",IF(OR(ISBLANK(DATA!$S72),DATA!$R72="harmless",DATA!$R72="undetected",DATA!$R72="timeout"),DATA!$R72,IF(DATA!$R72="suspicious","(susp) ","")&amp;DATA!$S72))</f>
        <v>harmless</v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25">
      <c r="E36" s="1" t="str">
        <f>IF(ISBLANK(DATA!$Q23),"",DATA!$Q23)</f>
        <v>Cluster25</v>
      </c>
      <c r="F36" t="str">
        <f>IF(E36="","",IF(OR(ISBLANK(DATA!$S23),DATA!$R23="harmless",DATA!$R23="undetected",DATA!$R23="timeout"),DATA!$R23,IF(DATA!$R23="suspicious","(susp) ","")&amp;DATA!$S23))</f>
        <v>undetected</v>
      </c>
      <c r="H36" s="1" t="str">
        <f>IF(ISBLANK(DATA!$Q48),"",DATA!$Q48)</f>
        <v>Lionic</v>
      </c>
      <c r="I36" t="str">
        <f>IF(H36="","",IF(OR(ISBLANK(DATA!$S48),DATA!$R48="harmless",DATA!$R48="undetected",DATA!$R48="timeout"),DATA!$R48,IF(DATA!$R48="suspicious","(susp) ","")&amp;DATA!$S48))</f>
        <v>harmless</v>
      </c>
      <c r="K36" s="1" t="str">
        <f>IF(ISBLANK(DATA!$Q73),"",DATA!$Q73)</f>
        <v>Spam404</v>
      </c>
      <c r="L36" t="str">
        <f>IF(K36="","",IF(OR(ISBLANK(DATA!$S73),DATA!$R73="harmless",DATA!$R73="undetected",DATA!$R73="timeout"),DATA!$R73,IF(DATA!$R73="suspicious","(susp) ","")&amp;DATA!$S73))</f>
        <v>harmless</v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25">
      <c r="E37" s="1" t="str">
        <f>IF(ISBLANK(DATA!$Q24),"",DATA!$Q24)</f>
        <v>CMC Threat Intelligence</v>
      </c>
      <c r="F37" t="str">
        <f>IF(E37="","",IF(OR(ISBLANK(DATA!$S24),DATA!$R24="harmless",DATA!$R24="undetected",DATA!$R24="timeout"),DATA!$R24,IF(DATA!$R24="suspicious","(susp) ","")&amp;DATA!$S24))</f>
        <v>harmless</v>
      </c>
      <c r="H37" s="1" t="str">
        <f>IF(ISBLANK(DATA!$Q49),"",DATA!$Q49)</f>
        <v>Lumu</v>
      </c>
      <c r="I37" t="str">
        <f>IF(H37="","",IF(OR(ISBLANK(DATA!$S49),DATA!$R49="harmless",DATA!$R49="undetected",DATA!$R49="timeout"),DATA!$R49,IF(DATA!$R49="suspicious","(susp) ","")&amp;DATA!$S49))</f>
        <v>undetected</v>
      </c>
      <c r="K37" s="1" t="str">
        <f>IF(ISBLANK(DATA!$Q74),"",DATA!$Q74)</f>
        <v>StopForumSpam</v>
      </c>
      <c r="L37" t="str">
        <f>IF(K37="","",IF(OR(ISBLANK(DATA!$S74),DATA!$R74="harmless",DATA!$R74="undetected",DATA!$R74="timeout"),DATA!$R74,IF(DATA!$R74="suspicious","(susp) ","")&amp;DATA!$S74))</f>
        <v>harmless</v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25">
      <c r="E38" s="1" t="str">
        <f>IF(ISBLANK(DATA!$Q25),"",DATA!$Q25)</f>
        <v>CRDF</v>
      </c>
      <c r="F38" t="str">
        <f>IF(E38="","",IF(OR(ISBLANK(DATA!$S25),DATA!$R25="harmless",DATA!$R25="undetected",DATA!$R25="timeout"),DATA!$R25,IF(DATA!$R25="suspicious","(susp) ","")&amp;DATA!$S25))</f>
        <v>harmless</v>
      </c>
      <c r="H38" s="1" t="str">
        <f>IF(ISBLANK(DATA!$Q50),"",DATA!$Q50)</f>
        <v>Malwared</v>
      </c>
      <c r="I38" t="str">
        <f>IF(H38="","",IF(OR(ISBLANK(DATA!$S50),DATA!$R50="harmless",DATA!$R50="undetected",DATA!$R50="timeout"),DATA!$R50,IF(DATA!$R50="suspicious","(susp) ","")&amp;DATA!$S50))</f>
        <v>harmless</v>
      </c>
      <c r="K38" s="1" t="str">
        <f>IF(ISBLANK(DATA!$Q75),"",DATA!$Q75)</f>
        <v>Sucuri SiteCheck</v>
      </c>
      <c r="L38" t="str">
        <f>IF(K38="","",IF(OR(ISBLANK(DATA!$S75),DATA!$R75="harmless",DATA!$R75="undetected",DATA!$R75="timeout"),DATA!$R75,IF(DATA!$R75="suspicious","(susp) ","")&amp;DATA!$S75))</f>
        <v>harmless</v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25">
      <c r="E39" s="1" t="str">
        <f>IF(ISBLANK(DATA!$Q26),"",DATA!$Q26)</f>
        <v>Criminal IP</v>
      </c>
      <c r="F39" t="str">
        <f>IF(E39="","",IF(OR(ISBLANK(DATA!$S26),DATA!$R26="harmless",DATA!$R26="undetected",DATA!$R26="timeout"),DATA!$R26,IF(DATA!$R26="suspicious","(susp) ","")&amp;DATA!$S26))</f>
        <v>harmless</v>
      </c>
      <c r="H39" s="1" t="str">
        <f>IF(ISBLANK(DATA!$Q51),"",DATA!$Q51)</f>
        <v>MalwarePatrol</v>
      </c>
      <c r="I39" t="str">
        <f>IF(H39="","",IF(OR(ISBLANK(DATA!$S51),DATA!$R51="harmless",DATA!$R51="undetected",DATA!$R51="timeout"),DATA!$R51,IF(DATA!$R51="suspicious","(susp) ","")&amp;DATA!$S51))</f>
        <v>harmless</v>
      </c>
      <c r="K39" s="1" t="str">
        <f>IF(ISBLANK(DATA!$Q76),"",DATA!$Q76)</f>
        <v>ThreatHive</v>
      </c>
      <c r="L39" t="str">
        <f>IF(K39="","",IF(OR(ISBLANK(DATA!$S76),DATA!$R76="harmless",DATA!$R76="undetected",DATA!$R76="timeout"),DATA!$R76,IF(DATA!$R76="suspicious","(susp) ","")&amp;DATA!$S76))</f>
        <v>harmless</v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8" thickBot="1" x14ac:dyDescent="0.35">
      <c r="A40" s="16" t="s">
        <v>44</v>
      </c>
      <c r="B40" s="16"/>
      <c r="C40" s="16"/>
      <c r="E40" s="1" t="str">
        <f>IF(ISBLANK(DATA!$Q27),"",DATA!$Q27)</f>
        <v>CrowdSec</v>
      </c>
      <c r="F40" t="str">
        <f>IF(E40="","",IF(OR(ISBLANK(DATA!$S27),DATA!$R27="harmless",DATA!$R27="undetected",DATA!$R27="timeout"),DATA!$R27,IF(DATA!$R27="suspicious","(susp) ","")&amp;DATA!$S27))</f>
        <v>harmless</v>
      </c>
      <c r="H40" s="1" t="str">
        <f>IF(ISBLANK(DATA!$Q52),"",DATA!$Q52)</f>
        <v>malwares.com URL checker</v>
      </c>
      <c r="I40" t="str">
        <f>IF(H40="","",IF(OR(ISBLANK(DATA!$S52),DATA!$R52="harmless",DATA!$R52="undetected",DATA!$R52="timeout"),DATA!$R52,IF(DATA!$R52="suspicious","(susp) ","")&amp;DATA!$S52))</f>
        <v>harmless</v>
      </c>
      <c r="K40" s="1" t="str">
        <f>IF(ISBLANK(DATA!$Q77),"",DATA!$Q77)</f>
        <v>Threatsourcing</v>
      </c>
      <c r="L40" t="str">
        <f>IF(K40="","",IF(OR(ISBLANK(DATA!$S77),DATA!$R77="harmless",DATA!$R77="undetected",DATA!$R77="timeout"),DATA!$R77,IF(DATA!$R77="suspicious","(susp) ","")&amp;DATA!$S77))</f>
        <v>harmless</v>
      </c>
      <c r="N40" s="1" t="str">
        <f>IF(ISBLANK(DATA!$Q102),"",DATA!$Q102)</f>
        <v/>
      </c>
      <c r="O40" t="str">
        <f>IF(N40="","",IF(OR(ISBLANK(DATA!$S102),DATA!$R102="harmless",DATA!$R102="undetected",DATA!$R102="timeout"),DATA!$R102,IF(DATA!$R102="suspicious","(susp) ","")&amp;DATA!$S102))</f>
        <v/>
      </c>
    </row>
    <row r="41" spans="1:15" ht="15.75" thickTop="1" x14ac:dyDescent="0.25">
      <c r="A41" s="10" t="str">
        <f>IF(ISBLANK(DATA!$W3),"",DATA!$W3)&amp;IF(ISBLANK(DATA!$X3),"",": "&amp;DATA!$X3)</f>
        <v>NetRange: 1.0.0.0 - 1.255.255.255</v>
      </c>
      <c r="C41" s="11"/>
    </row>
    <row r="42" spans="1:15" x14ac:dyDescent="0.25">
      <c r="A42" s="10" t="str">
        <f>IF(ISBLANK(DATA!$W4),"",DATA!$W4)&amp;IF(ISBLANK(DATA!$X4),"",": "&amp;DATA!$X4)</f>
        <v>CIDR: 1.0.0.0/8</v>
      </c>
      <c r="C42" s="11"/>
    </row>
    <row r="43" spans="1:15" x14ac:dyDescent="0.25">
      <c r="A43" s="10" t="str">
        <f>IF(ISBLANK(DATA!$W5),"",DATA!$W5)&amp;IF(ISBLANK(DATA!$X5),"",": "&amp;DATA!$X5)</f>
        <v>NetName: APNIC-1</v>
      </c>
      <c r="C43" s="11"/>
    </row>
    <row r="44" spans="1:15" x14ac:dyDescent="0.25">
      <c r="A44" s="10" t="str">
        <f>IF(ISBLANK(DATA!$W6),"",DATA!$W6)&amp;IF(ISBLANK(DATA!$X6),"",": "&amp;DATA!$X6)</f>
        <v>NetHandle: NET-1-0-0-0-1</v>
      </c>
      <c r="C44" s="11"/>
    </row>
    <row r="45" spans="1:15" x14ac:dyDescent="0.25">
      <c r="A45" s="10" t="str">
        <f>IF(ISBLANK(DATA!$W7),"",DATA!$W7)&amp;IF(ISBLANK(DATA!$X7),"",": "&amp;DATA!$X7)</f>
        <v>Parent: ()</v>
      </c>
      <c r="C45" s="11"/>
    </row>
    <row r="46" spans="1:15" x14ac:dyDescent="0.25">
      <c r="A46" s="10" t="str">
        <f>IF(ISBLANK(DATA!$W8),"",DATA!$W8)&amp;IF(ISBLANK(DATA!$X8),"",": "&amp;DATA!$X8)</f>
        <v>NetType: Allocated to APNIC</v>
      </c>
      <c r="C46" s="11"/>
    </row>
    <row r="47" spans="1:15" x14ac:dyDescent="0.25">
      <c r="A47" s="10" t="str">
        <f>IF(ISBLANK(DATA!$W9),"",DATA!$W9)&amp;IF(ISBLANK(DATA!$X9),"",": "&amp;DATA!$X9)</f>
        <v>OriginAS</v>
      </c>
      <c r="C47" s="11"/>
    </row>
    <row r="48" spans="1:15" x14ac:dyDescent="0.25">
      <c r="A48" s="10" t="str">
        <f>IF(ISBLANK(DATA!$W10),"",DATA!$W10)&amp;IF(ISBLANK(DATA!$X10),"",": "&amp;DATA!$X10)</f>
        <v>Organization: Asia Pacific Network Information Centre (APNIC)</v>
      </c>
      <c r="C48" s="11"/>
    </row>
    <row r="49" spans="1:3" x14ac:dyDescent="0.25">
      <c r="A49" s="10" t="str">
        <f>IF(ISBLANK(DATA!$W11),"",DATA!$W11)&amp;IF(ISBLANK(DATA!$X11),"",": "&amp;DATA!$X11)</f>
        <v>RegDate</v>
      </c>
      <c r="C49" s="11"/>
    </row>
    <row r="50" spans="1:3" x14ac:dyDescent="0.25">
      <c r="A50" s="10" t="str">
        <f>IF(ISBLANK(DATA!$W12),"",DATA!$W12)&amp;IF(ISBLANK(DATA!$X12),"",": "&amp;DATA!$X12)</f>
        <v>Updated: 2010-07-30</v>
      </c>
      <c r="C50" s="11"/>
    </row>
    <row r="51" spans="1:3" x14ac:dyDescent="0.25">
      <c r="A51" s="10" t="str">
        <f>IF(ISBLANK(DATA!$W13),"",DATA!$W13)&amp;IF(ISBLANK(DATA!$X13),"",": "&amp;DATA!$X13)</f>
        <v>Comment: This IP address range is not registered in the ARIN database.</v>
      </c>
      <c r="C51" s="11"/>
    </row>
    <row r="52" spans="1:3" x14ac:dyDescent="0.25">
      <c r="A52" s="10" t="str">
        <f>IF(ISBLANK(DATA!$W14),"",DATA!$W14)&amp;IF(ISBLANK(DATA!$X14),"",": "&amp;DATA!$X14)</f>
        <v>Comment: For details, refer to the APNIC Whois Database via</v>
      </c>
      <c r="C52" s="11"/>
    </row>
    <row r="53" spans="1:3" x14ac:dyDescent="0.25">
      <c r="A53" s="10" t="str">
        <f>IF(ISBLANK(DATA!$W15),"",DATA!$W15)&amp;IF(ISBLANK(DATA!$X15),"",": "&amp;DATA!$X15)</f>
        <v>Comment: WHOIS.APNIC.NET or http://wq.apnic.net/apnic-bin/whois.pl</v>
      </c>
      <c r="C53" s="11"/>
    </row>
    <row r="54" spans="1:3" x14ac:dyDescent="0.25">
      <c r="A54" s="10" t="str">
        <f>IF(ISBLANK(DATA!$W16),"",DATA!$W16)&amp;IF(ISBLANK(DATA!$X16),"",": "&amp;DATA!$X16)</f>
        <v>Comment: ** IMPORTANT NOTE</v>
      </c>
      <c r="C54" s="11"/>
    </row>
    <row r="55" spans="1:3" x14ac:dyDescent="0.25">
      <c r="A55" s="10" t="str">
        <f>IF(ISBLANK(DATA!$W17),"",DATA!$W17)&amp;IF(ISBLANK(DATA!$X17),"",": "&amp;DATA!$X17)</f>
        <v>Comment: for the Asia Pacific region. APNIC does not operate networks</v>
      </c>
      <c r="C55" s="11"/>
    </row>
    <row r="56" spans="1:3" x14ac:dyDescent="0.25">
      <c r="A56" s="10" t="str">
        <f>IF(ISBLANK(DATA!$W18),"",DATA!$W18)&amp;IF(ISBLANK(DATA!$X18),"",": "&amp;DATA!$X18)</f>
        <v>Comment: using this IP address range and is not able to investigate</v>
      </c>
      <c r="C56" s="11"/>
    </row>
    <row r="57" spans="1:3" x14ac:dyDescent="0.25">
      <c r="A57" s="10" t="str">
        <f>IF(ISBLANK(DATA!$W19),"",DATA!$W19)&amp;IF(ISBLANK(DATA!$X19),"",": "&amp;DATA!$X19)</f>
        <v>Comment: spam or abuse reports relating to these addresses. For more</v>
      </c>
      <c r="C57" s="11"/>
    </row>
    <row r="58" spans="1:3" x14ac:dyDescent="0.25">
      <c r="A58" s="10" t="str">
        <f>IF(ISBLANK(DATA!$W20),"",DATA!$W20)&amp;IF(ISBLANK(DATA!$X20),"",": "&amp;DATA!$X20)</f>
        <v>Comment: help, refer to http://www.apnic.net/apnic-info/whois_search2/abuse-and-spamming</v>
      </c>
      <c r="C58" s="11"/>
    </row>
    <row r="59" spans="1:3" x14ac:dyDescent="0.25">
      <c r="A59" s="10" t="str">
        <f>IF(ISBLANK(DATA!$W21),"",DATA!$W21)&amp;IF(ISBLANK(DATA!$X21),"",": "&amp;DATA!$X21)</f>
        <v>Ref: https://rdap.arin.net/registry/ip/1.0.0.0</v>
      </c>
      <c r="C59" s="11"/>
    </row>
    <row r="60" spans="1:3" x14ac:dyDescent="0.25">
      <c r="A60" s="10" t="str">
        <f>IF(ISBLANK(DATA!$W22),"",DATA!$W22)&amp;IF(ISBLANK(DATA!$X22),"",": "&amp;DATA!$X22)</f>
        <v>ResourceLink: http://wq.apnic.net/whois-search/static/search.html</v>
      </c>
      <c r="C60" s="11"/>
    </row>
    <row r="61" spans="1:3" x14ac:dyDescent="0.25">
      <c r="A61" s="10" t="str">
        <f>IF(ISBLANK(DATA!$W23),"",DATA!$W23)&amp;IF(ISBLANK(DATA!$X23),"",": "&amp;DATA!$X23)</f>
        <v>ResourceLink: whois.apnic.net</v>
      </c>
      <c r="C61" s="11"/>
    </row>
    <row r="62" spans="1:3" x14ac:dyDescent="0.25">
      <c r="A62" s="10" t="str">
        <f>IF(ISBLANK(DATA!$W24),"",DATA!$W24)&amp;IF(ISBLANK(DATA!$X24),"",": "&amp;DATA!$X24)</f>
        <v>OrgName: Asia Pacific Network Information Centre</v>
      </c>
      <c r="C62" s="11"/>
    </row>
    <row r="63" spans="1:3" x14ac:dyDescent="0.25">
      <c r="A63" s="10" t="str">
        <f>IF(ISBLANK(DATA!$W25),"",DATA!$W25)&amp;IF(ISBLANK(DATA!$X25),"",": "&amp;DATA!$X25)</f>
        <v>OrgId: APNIC</v>
      </c>
      <c r="C63" s="11"/>
    </row>
    <row r="64" spans="1:3" x14ac:dyDescent="0.25">
      <c r="A64" s="10" t="str">
        <f>IF(ISBLANK(DATA!$W26),"",DATA!$W26)&amp;IF(ISBLANK(DATA!$X26),"",": "&amp;DATA!$X26)</f>
        <v>Address: PO Box 3646</v>
      </c>
      <c r="C64" s="11"/>
    </row>
    <row r="65" spans="1:3" x14ac:dyDescent="0.25">
      <c r="A65" s="10" t="str">
        <f>IF(ISBLANK(DATA!$W27),"",DATA!$W27)&amp;IF(ISBLANK(DATA!$X27),"",": "&amp;DATA!$X27)</f>
        <v>City: South Brisbane</v>
      </c>
      <c r="C65" s="11"/>
    </row>
    <row r="66" spans="1:3" x14ac:dyDescent="0.25">
      <c r="A66" s="10" t="str">
        <f>IF(ISBLANK(DATA!$W28),"",DATA!$W28)&amp;IF(ISBLANK(DATA!$X28),"",": "&amp;DATA!$X28)</f>
        <v>StateProv: QLD</v>
      </c>
      <c r="C66" s="11"/>
    </row>
    <row r="67" spans="1:3" x14ac:dyDescent="0.25">
      <c r="A67" s="10" t="str">
        <f>IF(ISBLANK(DATA!$W29),"",DATA!$W29)&amp;IF(ISBLANK(DATA!$X29),"",": "&amp;DATA!$X29)</f>
        <v>PostalCode: 4101</v>
      </c>
      <c r="C67" s="11"/>
    </row>
    <row r="68" spans="1:3" x14ac:dyDescent="0.25">
      <c r="A68" s="10" t="str">
        <f>IF(ISBLANK(DATA!$W30),"",DATA!$W30)&amp;IF(ISBLANK(DATA!$X30),"",": "&amp;DATA!$X30)</f>
        <v>Country: AU</v>
      </c>
      <c r="C68" s="11"/>
    </row>
    <row r="69" spans="1:3" x14ac:dyDescent="0.25">
      <c r="A69" s="10" t="str">
        <f>IF(ISBLANK(DATA!$W31),"",DATA!$W31)&amp;IF(ISBLANK(DATA!$X31),"",": "&amp;DATA!$X31)</f>
        <v>RegDate</v>
      </c>
      <c r="C69" s="11"/>
    </row>
    <row r="70" spans="1:3" x14ac:dyDescent="0.25">
      <c r="A70" s="10" t="str">
        <f>IF(ISBLANK(DATA!$W32),"",DATA!$W32)&amp;IF(ISBLANK(DATA!$X32),"",": "&amp;DATA!$X32)</f>
        <v>Updated: 2012-01-24</v>
      </c>
      <c r="C70" s="11"/>
    </row>
    <row r="71" spans="1:3" x14ac:dyDescent="0.25">
      <c r="A71" s="10" t="str">
        <f>IF(ISBLANK(DATA!$W33),"",DATA!$W33)&amp;IF(ISBLANK(DATA!$X33),"",": "&amp;DATA!$X33)</f>
        <v>Ref: https://rdap.arin.net/registry/entity/APNIC</v>
      </c>
      <c r="C71" s="11"/>
    </row>
    <row r="72" spans="1:3" x14ac:dyDescent="0.25">
      <c r="A72" s="10" t="str">
        <f>IF(ISBLANK(DATA!$W34),"",DATA!$W34)&amp;IF(ISBLANK(DATA!$X34),"",": "&amp;DATA!$X34)</f>
        <v>ReferralServer: whois://whois.apnic.net</v>
      </c>
      <c r="C72" s="11"/>
    </row>
    <row r="73" spans="1:3" x14ac:dyDescent="0.25">
      <c r="A73" s="10" t="str">
        <f>IF(ISBLANK(DATA!$W35),"",DATA!$W35)&amp;IF(ISBLANK(DATA!$X35),"",": "&amp;DATA!$X35)</f>
        <v>ResourceLink: http://wq.apnic.net/whois-search/static/search.html</v>
      </c>
      <c r="C73" s="11"/>
    </row>
    <row r="74" spans="1:3" x14ac:dyDescent="0.25">
      <c r="A74" s="10" t="str">
        <f>IF(ISBLANK(DATA!$W36),"",DATA!$W36)&amp;IF(ISBLANK(DATA!$X36),"",": "&amp;DATA!$X36)</f>
        <v>OrgAbuseHandle: AWC12-ARIN</v>
      </c>
      <c r="C74" s="11"/>
    </row>
    <row r="75" spans="1:3" x14ac:dyDescent="0.25">
      <c r="A75" s="10" t="str">
        <f>IF(ISBLANK(DATA!$W37),"",DATA!$W37)&amp;IF(ISBLANK(DATA!$X37),"",": "&amp;DATA!$X37)</f>
        <v>OrgAbuseName: APNIC Whois Contact</v>
      </c>
      <c r="C75" s="11"/>
    </row>
    <row r="76" spans="1:3" x14ac:dyDescent="0.25">
      <c r="A76" s="10" t="str">
        <f>IF(ISBLANK(DATA!$W38),"",DATA!$W38)&amp;IF(ISBLANK(DATA!$X38),"",": "&amp;DATA!$X38)</f>
        <v>OrgAbusePhone: +61 7 3858 3188 </v>
      </c>
      <c r="C76" s="11"/>
    </row>
    <row r="77" spans="1:3" x14ac:dyDescent="0.25">
      <c r="A77" s="10" t="str">
        <f>IF(ISBLANK(DATA!$W39),"",DATA!$W39)&amp;IF(ISBLANK(DATA!$X39),"",": "&amp;DATA!$X39)</f>
        <v>OrgAbuseEmail: search-apnic-not-arin@apnic.net</v>
      </c>
      <c r="C77" s="11"/>
    </row>
    <row r="78" spans="1:3" x14ac:dyDescent="0.25">
      <c r="A78" s="10" t="str">
        <f>IF(ISBLANK(DATA!$W40),"",DATA!$W40)&amp;IF(ISBLANK(DATA!$X40),"",": "&amp;DATA!$X40)</f>
        <v>OrgAbuseRef: https://rdap.arin.net/registry/entity/AWC12-ARIN</v>
      </c>
      <c r="C78" s="11"/>
    </row>
    <row r="79" spans="1:3" x14ac:dyDescent="0.25">
      <c r="A79" s="10" t="str">
        <f>IF(ISBLANK(DATA!$W41),"",DATA!$W41)&amp;IF(ISBLANK(DATA!$X41),"",": "&amp;DATA!$X41)</f>
        <v>OrgTechHandle: AWC12-ARIN</v>
      </c>
      <c r="C79" s="11"/>
    </row>
    <row r="80" spans="1:3" x14ac:dyDescent="0.25">
      <c r="A80" s="10" t="str">
        <f>IF(ISBLANK(DATA!$W42),"",DATA!$W42)&amp;IF(ISBLANK(DATA!$X42),"",": "&amp;DATA!$X42)</f>
        <v>OrgTechName: APNIC Whois Contact</v>
      </c>
      <c r="C80" s="11"/>
    </row>
    <row r="81" spans="1:3" x14ac:dyDescent="0.25">
      <c r="A81" s="10" t="str">
        <f>IF(ISBLANK(DATA!$W43),"",DATA!$W43)&amp;IF(ISBLANK(DATA!$X43),"",": "&amp;DATA!$X43)</f>
        <v>OrgTechPhone: +61 7 3858 3188 </v>
      </c>
      <c r="C81" s="11"/>
    </row>
    <row r="82" spans="1:3" x14ac:dyDescent="0.25">
      <c r="A82" s="10" t="str">
        <f>IF(ISBLANK(DATA!$W44),"",DATA!$W44)&amp;IF(ISBLANK(DATA!$X44),"",": "&amp;DATA!$X44)</f>
        <v>OrgTechEmail: search-apnic-not-arin@apnic.net</v>
      </c>
      <c r="C82" s="11"/>
    </row>
    <row r="83" spans="1:3" x14ac:dyDescent="0.25">
      <c r="A83" s="10" t="str">
        <f>IF(ISBLANK(DATA!$W45),"",DATA!$W45)&amp;IF(ISBLANK(DATA!$X45),"",": "&amp;DATA!$X45)</f>
        <v>OrgTechRef: https://rdap.arin.net/registry/entity/AWC12-ARIN</v>
      </c>
      <c r="C83" s="11"/>
    </row>
    <row r="84" spans="1:3" x14ac:dyDescent="0.25">
      <c r="A84" s="10" t="str">
        <f>IF(ISBLANK(DATA!$W46),"",DATA!$W46)&amp;IF(ISBLANK(DATA!$X46),"",": "&amp;DATA!$X46)</f>
        <v>inetnum: 1.1.1.0 - 1.1.1.255</v>
      </c>
      <c r="C84" s="11"/>
    </row>
    <row r="85" spans="1:3" x14ac:dyDescent="0.25">
      <c r="A85" s="10" t="str">
        <f>IF(ISBLANK(DATA!$W47),"",DATA!$W47)&amp;IF(ISBLANK(DATA!$X47),"",": "&amp;DATA!$X47)</f>
        <v>netname: APNIC-LABS</v>
      </c>
      <c r="C85" s="11"/>
    </row>
    <row r="86" spans="1:3" x14ac:dyDescent="0.25">
      <c r="A86" s="10" t="str">
        <f>IF(ISBLANK(DATA!$W48),"",DATA!$W48)&amp;IF(ISBLANK(DATA!$X48),"",": "&amp;DATA!$X48)</f>
        <v>descr: APNIC and Cloudflare DNS Resolver project</v>
      </c>
      <c r="C86" s="11"/>
    </row>
    <row r="87" spans="1:3" x14ac:dyDescent="0.25">
      <c r="A87" s="10" t="str">
        <f>IF(ISBLANK(DATA!$W49),"",DATA!$W49)&amp;IF(ISBLANK(DATA!$X49),"",": "&amp;DATA!$X49)</f>
        <v>descr: Routed globally by AS13335/Cloudflare</v>
      </c>
      <c r="C87" s="11"/>
    </row>
    <row r="88" spans="1:3" x14ac:dyDescent="0.25">
      <c r="A88" s="10" t="str">
        <f>IF(ISBLANK(DATA!$W50),"",DATA!$W50)&amp;IF(ISBLANK(DATA!$X50),"",": "&amp;DATA!$X50)</f>
        <v>descr: Research prefix for APNIC Labs</v>
      </c>
      <c r="C88" s="11"/>
    </row>
    <row r="89" spans="1:3" x14ac:dyDescent="0.25">
      <c r="A89" s="10" t="str">
        <f>IF(ISBLANK(DATA!$W51),"",DATA!$W51)&amp;IF(ISBLANK(DATA!$X51),"",": "&amp;DATA!$X51)</f>
        <v>country: AU</v>
      </c>
      <c r="C89" s="11"/>
    </row>
    <row r="90" spans="1:3" x14ac:dyDescent="0.25">
      <c r="A90" s="10" t="str">
        <f>IF(ISBLANK(DATA!$W52),"",DATA!$W52)&amp;IF(ISBLANK(DATA!$X52),"",": "&amp;DATA!$X52)</f>
        <v>org: ORG-ARAD1-AP</v>
      </c>
      <c r="C90" s="11"/>
    </row>
    <row r="91" spans="1:3" x14ac:dyDescent="0.25">
      <c r="A91" s="10" t="str">
        <f>IF(ISBLANK(DATA!$W53),"",DATA!$W53)&amp;IF(ISBLANK(DATA!$X53),"",": "&amp;DATA!$X53)</f>
        <v>admin-c: AIC3-AP</v>
      </c>
      <c r="C91" s="11"/>
    </row>
    <row r="92" spans="1:3" x14ac:dyDescent="0.25">
      <c r="A92" s="10" t="str">
        <f>IF(ISBLANK(DATA!$W54),"",DATA!$W54)&amp;IF(ISBLANK(DATA!$X54),"",": "&amp;DATA!$X54)</f>
        <v>tech-c: AIC3-AP</v>
      </c>
      <c r="C92" s="11"/>
    </row>
    <row r="93" spans="1:3" x14ac:dyDescent="0.25">
      <c r="A93" s="10" t="str">
        <f>IF(ISBLANK(DATA!$W55),"",DATA!$W55)&amp;IF(ISBLANK(DATA!$X55),"",": "&amp;DATA!$X55)</f>
        <v>abuse-c: AA1412-AP</v>
      </c>
      <c r="C93" s="11"/>
    </row>
    <row r="94" spans="1:3" x14ac:dyDescent="0.25">
      <c r="A94" s="10" t="str">
        <f>IF(ISBLANK(DATA!$W56),"",DATA!$W56)&amp;IF(ISBLANK(DATA!$X56),"",": "&amp;DATA!$X56)</f>
        <v>status: ASSIGNED PORTABLE</v>
      </c>
      <c r="C94" s="11"/>
    </row>
    <row r="95" spans="1:3" x14ac:dyDescent="0.25">
      <c r="A95" s="10" t="str">
        <f>IF(ISBLANK(DATA!$W57),"",DATA!$W57)&amp;IF(ISBLANK(DATA!$X57),"",": "&amp;DATA!$X57)</f>
        <v>remarks: ---------------</v>
      </c>
      <c r="C95" s="11"/>
    </row>
    <row r="96" spans="1:3" x14ac:dyDescent="0.25">
      <c r="A96" s="10" t="str">
        <f>IF(ISBLANK(DATA!$W58),"",DATA!$W58)&amp;IF(ISBLANK(DATA!$X58),"",": "&amp;DATA!$X58)</f>
        <v>remarks: All Cloudflare abuse reporting can be done via</v>
      </c>
      <c r="C96" s="11"/>
    </row>
    <row r="97" spans="1:3" x14ac:dyDescent="0.25">
      <c r="A97" s="10" t="str">
        <f>IF(ISBLANK(DATA!$W59),"",DATA!$W59)&amp;IF(ISBLANK(DATA!$X59),"",": "&amp;DATA!$X59)</f>
        <v>remarks: resolver-abuse@cloudflare.com</v>
      </c>
      <c r="C97" s="11"/>
    </row>
    <row r="98" spans="1:3" x14ac:dyDescent="0.25">
      <c r="A98" s="10" t="str">
        <f>IF(ISBLANK(DATA!$W60),"",DATA!$W60)&amp;IF(ISBLANK(DATA!$X60),"",": "&amp;DATA!$X60)</f>
        <v>remarks: ---------------</v>
      </c>
      <c r="C98" s="11"/>
    </row>
    <row r="99" spans="1:3" x14ac:dyDescent="0.25">
      <c r="A99" s="10" t="str">
        <f>IF(ISBLANK(DATA!$W61),"",DATA!$W61)&amp;IF(ISBLANK(DATA!$X61),"",": "&amp;DATA!$X61)</f>
        <v>mnt-by: APNIC-HM</v>
      </c>
      <c r="C99" s="13"/>
    </row>
    <row r="100" spans="1:3" x14ac:dyDescent="0.25">
      <c r="A100" s="10" t="str">
        <f>IF(ISBLANK(DATA!$W62),"",DATA!$W62)&amp;IF(ISBLANK(DATA!$X62),"",": "&amp;DATA!$X62)</f>
        <v>mnt-routes: MAINT-APNICRANDNET</v>
      </c>
      <c r="C100" s="13"/>
    </row>
    <row r="101" spans="1:3" x14ac:dyDescent="0.25">
      <c r="A101" s="10" t="str">
        <f>IF(ISBLANK(DATA!$W63),"",DATA!$W63)&amp;IF(ISBLANK(DATA!$X63),"",": "&amp;DATA!$X63)</f>
        <v>mnt-irt: IRT-APNICRANDNET-AU</v>
      </c>
      <c r="C101" s="13"/>
    </row>
    <row r="102" spans="1:3" x14ac:dyDescent="0.25">
      <c r="B102" s="8"/>
      <c r="C102" s="8"/>
    </row>
    <row r="103" spans="1:3" x14ac:dyDescent="0.25">
      <c r="B103" s="8"/>
      <c r="C103" s="8"/>
    </row>
    <row r="104" spans="1:3" x14ac:dyDescent="0.25">
      <c r="B104" s="8"/>
      <c r="C104" s="8"/>
    </row>
    <row r="105" spans="1:3" x14ac:dyDescent="0.25">
      <c r="B105" s="8" t="str">
        <f t="shared" ref="B105:B110" si="0">IF(OR(ISBLANK(B11),C11&lt;1),NA(),B11)</f>
        <v>Harmless</v>
      </c>
      <c r="C105" s="8" t="n">
        <f t="shared" ref="C105:C110" si="1">IF(OR(B11="",ISBLANK(B11),C11&lt;1),NA(),C11)</f>
        <v>67.0</v>
      </c>
    </row>
    <row r="106" spans="1:3" x14ac:dyDescent="0.25">
      <c r="B106" s="8" t="str">
        <f t="shared" si="0"/>
        <v>Undetected</v>
      </c>
      <c r="C106" s="8" t="n">
        <f t="shared" si="1"/>
        <v>18.0</v>
      </c>
    </row>
    <row r="107" spans="1:3" x14ac:dyDescent="0.25">
      <c r="B107" s="8" t="e">
        <f t="shared" si="0"/>
        <v>#N/A</v>
      </c>
      <c r="C107" s="8" t="e">
        <f t="shared" si="1"/>
        <v>#N/A</v>
      </c>
    </row>
    <row r="108" spans="1:3" x14ac:dyDescent="0.25">
      <c r="B108" s="8" t="str">
        <f t="shared" si="0"/>
        <v>Malicious</v>
      </c>
      <c r="C108" s="8" t="n">
        <f t="shared" si="1"/>
        <v>3.0</v>
      </c>
    </row>
    <row r="109" spans="1:3" x14ac:dyDescent="0.25">
      <c r="B109" s="8" t="e">
        <f t="shared" si="0"/>
        <v>#N/A</v>
      </c>
      <c r="C109" s="8" t="e">
        <f t="shared" si="1"/>
        <v>#N/A</v>
      </c>
    </row>
    <row r="110" spans="1:3" x14ac:dyDescent="0.25">
      <c r="B110" s="8" t="e">
        <f t="shared" si="0"/>
        <v>#N/A</v>
      </c>
      <c r="C110" s="8" t="e">
        <f t="shared" si="1"/>
        <v>#N/A</v>
      </c>
    </row>
    <row r="111" spans="1:3" x14ac:dyDescent="0.25">
      <c r="B111" s="9" t="s">
        <v>22</v>
      </c>
      <c r="C111" s="9" cm="1" t="n">
        <f t="array" ref="C111">SUM(IF(ISERROR($C$105:$C$110),"",$C$105:$C$110))</f>
        <v>88.0</v>
      </c>
    </row>
    <row r="112" spans="1:3" x14ac:dyDescent="0.25">
      <c r="B112" s="9" t="s">
        <v>23</v>
      </c>
      <c r="C112" s="9" t="s">
        <v>24</v>
      </c>
    </row>
    <row r="113" spans="2:3" x14ac:dyDescent="0.25">
      <c r="B113" s="8" t="s">
        <v>25</v>
      </c>
      <c r="C113" s="8">
        <v>0</v>
      </c>
    </row>
    <row r="114" spans="2:3" x14ac:dyDescent="0.25">
      <c r="B114" s="8" t="s">
        <v>26</v>
      </c>
      <c r="C114" s="8">
        <v>0.5</v>
      </c>
    </row>
    <row r="115" spans="2:3" x14ac:dyDescent="0.25">
      <c r="B115" s="8" t="s">
        <v>27</v>
      </c>
      <c r="C115" s="8">
        <v>0.5</v>
      </c>
    </row>
    <row r="116" spans="2:3" x14ac:dyDescent="0.25">
      <c r="B116" s="8" t="s">
        <v>28</v>
      </c>
      <c r="C116" s="8" t="n">
        <f>SUM(C113:C115)</f>
        <v>1.0</v>
      </c>
    </row>
    <row r="117" spans="2:3" x14ac:dyDescent="0.25">
      <c r="B117" s="9" t="s">
        <v>29</v>
      </c>
      <c r="C117" s="9" t="s">
        <v>24</v>
      </c>
    </row>
    <row r="118" spans="2:3" x14ac:dyDescent="0.25">
      <c r="B118" s="8" t="s">
        <v>30</v>
      </c>
      <c r="C118" s="8" t="n">
        <f>C121/($C$122*2)</f>
        <v>0.98</v>
      </c>
    </row>
    <row r="119" spans="2:3" x14ac:dyDescent="0.25">
      <c r="B119" s="8" t="s">
        <v>31</v>
      </c>
      <c r="C119" s="8">
        <v>0.02</v>
      </c>
    </row>
    <row r="120" spans="2:3" x14ac:dyDescent="0.25">
      <c r="B120" s="8" t="s">
        <v>32</v>
      </c>
      <c r="C120" s="8" t="n">
        <f>SUM(C113:C116)-SUM(C118:C119)</f>
        <v>1.0</v>
      </c>
    </row>
    <row r="121" spans="2:3" x14ac:dyDescent="0.25">
      <c r="B121" s="8" t="s">
        <v>33</v>
      </c>
      <c r="C121" s="8" t="n">
        <f>IF(C22&gt;0,MIN(C22,$C$122),MAX(C22,-$C$122))+$C$122</f>
        <v>196.0</v>
      </c>
    </row>
    <row r="122" spans="2:3" x14ac:dyDescent="0.25">
      <c r="B122" s="8" t="s">
        <v>34</v>
      </c>
      <c r="C122" s="8">
        <v>100</v>
      </c>
    </row>
  </sheetData>
  <mergeCells count="7">
    <mergeCell ref="A40:C40"/>
    <mergeCell ref="A21:C21"/>
    <mergeCell ref="B1:I1"/>
    <mergeCell ref="A4:C4"/>
    <mergeCell ref="E4:I4"/>
    <mergeCell ref="A10:C10"/>
    <mergeCell ref="A17:C17"/>
  </mergeCells>
  <conditionalFormatting sqref="F16:F40 I16:I40 L16:L40 O16:O40">
    <cfRule type="containsText" dxfId="15" priority="1" stopIfTrue="1" operator="containsText" text="susp">
      <formula>NOT(ISERROR(SEARCH("susp",F16)))</formula>
    </cfRule>
    <cfRule type="containsText" dxfId="14" priority="2" stopIfTrue="1" operator="containsText" text="failure">
      <formula>NOT(ISERROR(SEARCH("failure",F16)))</formula>
    </cfRule>
    <cfRule type="containsText" dxfId="13" priority="3" stopIfTrue="1" operator="containsText" text="timeout">
      <formula>NOT(ISERROR(SEARCH("timeout",F16)))</formula>
    </cfRule>
    <cfRule type="containsText" dxfId="12" priority="4" stopIfTrue="1" operator="containsText" text="type-unsupported">
      <formula>NOT(ISERROR(SEARCH("type-unsupported",F16)))</formula>
    </cfRule>
    <cfRule type="containsText" dxfId="11" priority="5" stopIfTrue="1" operator="containsText" text="clean">
      <formula>NOT(ISERROR(SEARCH("clean",F16)))</formula>
    </cfRule>
    <cfRule type="containsText" dxfId="10" priority="6" stopIfTrue="1" operator="containsText" text="harmless">
      <formula>NOT(ISERROR(SEARCH("harmless",F16)))</formula>
    </cfRule>
    <cfRule type="containsText" dxfId="9" priority="7" stopIfTrue="1" operator="containsText" text="undetected">
      <formula>NOT(ISERROR(SEARCH("undetected",F16)))</formula>
    </cfRule>
    <cfRule type="notContainsBlanks" dxfId="8" priority="8">
      <formula>LEN(TRIM(F16))&gt;0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FILE SUMMARY</vt:lpstr>
      <vt:lpstr>URL SUMMARY</vt:lpstr>
      <vt:lpstr>IP SUMMARY</vt:lpstr>
      <vt:lpstr>DOMAIN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2023-06-25T09:00:56Z</dcterms:created>
  <dc:creator>Windows User</dc:creator>
  <cp:lastModifiedBy>Nam Hồng</cp:lastModifiedBy>
  <dcterms:modified xsi:type="dcterms:W3CDTF">2023-07-06T03:28:22Z</dcterms:modified>
</cp:coreProperties>
</file>