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ffenlaird/Desktop/Coding Projects/afccp/afccp/resources/shared/scrubbed/"/>
    </mc:Choice>
  </mc:AlternateContent>
  <xr:revisionPtr revIDLastSave="0" documentId="13_ncr:1_{8481048C-7581-D04B-8EB4-9F1A7359F3D6}" xr6:coauthVersionLast="47" xr6:coauthVersionMax="47" xr10:uidLastSave="{00000000-0000-0000-0000-000000000000}"/>
  <bookViews>
    <workbookView xWindow="17400" yWindow="-21100" windowWidth="27620" windowHeight="21100" activeTab="4" xr2:uid="{6505F8F1-01DC-4F83-A455-03B626B40DC8}"/>
  </bookViews>
  <sheets>
    <sheet name="Direct" sheetId="28" r:id="rId1"/>
    <sheet name="Balance" sheetId="34" r:id="rId2"/>
    <sheet name="Quota_Normal" sheetId="30" r:id="rId3"/>
    <sheet name="Quota_Over" sheetId="31" r:id="rId4"/>
    <sheet name="Quota_Direct" sheetId="36" r:id="rId5"/>
    <sheet name="Min Decreasing" sheetId="33" r:id="rId6"/>
    <sheet name="Min Increasing" sheetId="32" r:id="rId7"/>
  </sheets>
  <definedNames>
    <definedName name="minus">#REF!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6" l="1"/>
  <c r="F2" i="36"/>
  <c r="L13" i="36"/>
  <c r="M2" i="36"/>
  <c r="D4" i="36"/>
  <c r="D3" i="36"/>
  <c r="E4" i="36"/>
  <c r="C5" i="36" s="1"/>
  <c r="I5" i="36" s="1"/>
  <c r="E2" i="36"/>
  <c r="C3" i="36" s="1"/>
  <c r="I3" i="36" s="1"/>
  <c r="D2" i="36"/>
  <c r="H2" i="36" s="1"/>
  <c r="A74" i="36"/>
  <c r="A73" i="36"/>
  <c r="A72" i="36"/>
  <c r="A71" i="36"/>
  <c r="A70" i="36"/>
  <c r="A69" i="36"/>
  <c r="A68" i="36"/>
  <c r="A67" i="36"/>
  <c r="A66" i="36"/>
  <c r="A65" i="36"/>
  <c r="A64" i="36"/>
  <c r="B64" i="36" s="1"/>
  <c r="A63" i="36"/>
  <c r="A62" i="36"/>
  <c r="A61" i="36"/>
  <c r="A60" i="36"/>
  <c r="A59" i="36"/>
  <c r="A58" i="36"/>
  <c r="A57" i="36"/>
  <c r="A56" i="36"/>
  <c r="A55" i="36"/>
  <c r="A54" i="36"/>
  <c r="A53" i="36"/>
  <c r="B53" i="36" s="1"/>
  <c r="A52" i="36"/>
  <c r="A51" i="36"/>
  <c r="A50" i="36"/>
  <c r="A49" i="36"/>
  <c r="A48" i="36"/>
  <c r="A47" i="36"/>
  <c r="A46" i="36"/>
  <c r="A45" i="36"/>
  <c r="A44" i="36"/>
  <c r="A43" i="36"/>
  <c r="B33" i="36"/>
  <c r="B34" i="36" s="1"/>
  <c r="B35" i="36" s="1"/>
  <c r="B36" i="36" s="1"/>
  <c r="B5" i="36"/>
  <c r="H5" i="36" s="1"/>
  <c r="C4" i="36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B53" i="34"/>
  <c r="A53" i="34"/>
  <c r="A52" i="34"/>
  <c r="A51" i="34"/>
  <c r="A50" i="34"/>
  <c r="A49" i="34"/>
  <c r="A48" i="34"/>
  <c r="A47" i="34"/>
  <c r="A46" i="34"/>
  <c r="A45" i="34"/>
  <c r="A44" i="34"/>
  <c r="B43" i="34"/>
  <c r="B44" i="34" s="1"/>
  <c r="A43" i="34"/>
  <c r="B34" i="34"/>
  <c r="B33" i="34"/>
  <c r="M4" i="34"/>
  <c r="D4" i="34" s="1"/>
  <c r="E4" i="34"/>
  <c r="C5" i="34" s="1"/>
  <c r="I5" i="34" s="1"/>
  <c r="C4" i="34"/>
  <c r="M3" i="34"/>
  <c r="D2" i="34" s="1"/>
  <c r="H2" i="34" s="1"/>
  <c r="D3" i="34"/>
  <c r="I2" i="34"/>
  <c r="E2" i="34"/>
  <c r="C3" i="34" s="1"/>
  <c r="I3" i="34" s="1"/>
  <c r="B3" i="36" l="1"/>
  <c r="F3" i="36" s="1"/>
  <c r="I4" i="36"/>
  <c r="F5" i="36"/>
  <c r="B4" i="36"/>
  <c r="H4" i="36" s="1"/>
  <c r="J4" i="36" s="1"/>
  <c r="C53" i="36" s="1"/>
  <c r="I2" i="36"/>
  <c r="J2" i="36" s="1"/>
  <c r="J5" i="36"/>
  <c r="C64" i="36" s="1"/>
  <c r="B37" i="36"/>
  <c r="B54" i="36"/>
  <c r="B43" i="36"/>
  <c r="B65" i="36"/>
  <c r="J2" i="34"/>
  <c r="I4" i="34"/>
  <c r="C32" i="34"/>
  <c r="C33" i="34"/>
  <c r="B5" i="34"/>
  <c r="H5" i="34" s="1"/>
  <c r="J5" i="34" s="1"/>
  <c r="H4" i="34"/>
  <c r="J4" i="34" s="1"/>
  <c r="C53" i="34" s="1"/>
  <c r="B45" i="34"/>
  <c r="B3" i="34"/>
  <c r="H3" i="34" s="1"/>
  <c r="J3" i="34" s="1"/>
  <c r="B35" i="34"/>
  <c r="C34" i="34"/>
  <c r="B4" i="34"/>
  <c r="B65" i="34"/>
  <c r="C65" i="34" s="1"/>
  <c r="D65" i="34" s="1"/>
  <c r="F65" i="34" s="1"/>
  <c r="B54" i="34"/>
  <c r="B64" i="34"/>
  <c r="C64" i="34" s="1"/>
  <c r="D64" i="34" s="1"/>
  <c r="F64" i="34" s="1"/>
  <c r="B66" i="34"/>
  <c r="C66" i="34" s="1"/>
  <c r="E66" i="34" s="1"/>
  <c r="F2" i="31"/>
  <c r="F2" i="32"/>
  <c r="B5" i="33"/>
  <c r="F5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B54" i="33" s="1"/>
  <c r="C54" i="33" s="1"/>
  <c r="E54" i="33" s="1"/>
  <c r="A53" i="33"/>
  <c r="A52" i="33"/>
  <c r="A51" i="33"/>
  <c r="A50" i="33"/>
  <c r="A49" i="33"/>
  <c r="A48" i="33"/>
  <c r="A47" i="33"/>
  <c r="A46" i="33"/>
  <c r="A45" i="33"/>
  <c r="B44" i="33"/>
  <c r="C44" i="33" s="1"/>
  <c r="D44" i="33" s="1"/>
  <c r="A44" i="33"/>
  <c r="B35" i="33"/>
  <c r="B34" i="33"/>
  <c r="I5" i="33"/>
  <c r="C4" i="33"/>
  <c r="I4" i="33" s="1"/>
  <c r="B4" i="33"/>
  <c r="H4" i="33" s="1"/>
  <c r="J4" i="33" s="1"/>
  <c r="C3" i="33"/>
  <c r="I3" i="33" s="1"/>
  <c r="H5" i="33"/>
  <c r="J5" i="33" s="1"/>
  <c r="I2" i="33"/>
  <c r="F2" i="33"/>
  <c r="D2" i="33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B54" i="32"/>
  <c r="C54" i="32" s="1"/>
  <c r="D54" i="32" s="1"/>
  <c r="A54" i="32"/>
  <c r="A53" i="32"/>
  <c r="A52" i="32"/>
  <c r="A51" i="32"/>
  <c r="A50" i="32"/>
  <c r="A49" i="32"/>
  <c r="A48" i="32"/>
  <c r="A47" i="32"/>
  <c r="A46" i="32"/>
  <c r="B45" i="32"/>
  <c r="B46" i="32" s="1"/>
  <c r="A45" i="32"/>
  <c r="B44" i="32"/>
  <c r="C44" i="32" s="1"/>
  <c r="D44" i="32" s="1"/>
  <c r="F44" i="32" s="1"/>
  <c r="A44" i="32"/>
  <c r="B35" i="32"/>
  <c r="B36" i="32" s="1"/>
  <c r="B34" i="32"/>
  <c r="I5" i="32"/>
  <c r="F5" i="32"/>
  <c r="I4" i="32"/>
  <c r="C4" i="32"/>
  <c r="B4" i="32"/>
  <c r="H4" i="32" s="1"/>
  <c r="J4" i="32" s="1"/>
  <c r="C3" i="32"/>
  <c r="I3" i="32" s="1"/>
  <c r="I2" i="32"/>
  <c r="D2" i="32"/>
  <c r="B3" i="32" s="1"/>
  <c r="H3" i="32" s="1"/>
  <c r="J3" i="32" s="1"/>
  <c r="D5" i="32"/>
  <c r="F5" i="31"/>
  <c r="F4" i="31"/>
  <c r="E4" i="31"/>
  <c r="C5" i="31" s="1"/>
  <c r="I5" i="31" s="1"/>
  <c r="L3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B56" i="31" s="1"/>
  <c r="A55" i="31"/>
  <c r="A54" i="31"/>
  <c r="A53" i="31"/>
  <c r="A52" i="31"/>
  <c r="A51" i="31"/>
  <c r="A50" i="31"/>
  <c r="A49" i="31"/>
  <c r="A48" i="31"/>
  <c r="A47" i="31"/>
  <c r="A46" i="31"/>
  <c r="B36" i="31"/>
  <c r="B37" i="31" s="1"/>
  <c r="B38" i="31" s="1"/>
  <c r="C4" i="31"/>
  <c r="C3" i="31"/>
  <c r="I3" i="31" s="1"/>
  <c r="I2" i="31"/>
  <c r="D2" i="31"/>
  <c r="L1" i="31"/>
  <c r="B4" i="31" s="1"/>
  <c r="F5" i="30"/>
  <c r="F2" i="30"/>
  <c r="D2" i="30"/>
  <c r="L1" i="30"/>
  <c r="L2" i="30" s="1"/>
  <c r="D5" i="30" s="1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B54" i="30" s="1"/>
  <c r="A53" i="30"/>
  <c r="A52" i="30"/>
  <c r="A51" i="30"/>
  <c r="A50" i="30"/>
  <c r="A49" i="30"/>
  <c r="A48" i="30"/>
  <c r="A47" i="30"/>
  <c r="A46" i="30"/>
  <c r="A45" i="30"/>
  <c r="A44" i="30"/>
  <c r="B34" i="30"/>
  <c r="B35" i="30" s="1"/>
  <c r="B36" i="30" s="1"/>
  <c r="I5" i="30"/>
  <c r="C4" i="30"/>
  <c r="I4" i="30" s="1"/>
  <c r="B4" i="30"/>
  <c r="H4" i="30" s="1"/>
  <c r="C3" i="30"/>
  <c r="I3" i="30" s="1"/>
  <c r="B3" i="30"/>
  <c r="H3" i="30" s="1"/>
  <c r="J3" i="30" s="1"/>
  <c r="I2" i="30"/>
  <c r="H2" i="30"/>
  <c r="J2" i="30" s="1"/>
  <c r="C33" i="30" s="1"/>
  <c r="E33" i="30" s="1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B53" i="28"/>
  <c r="A53" i="28"/>
  <c r="A52" i="28"/>
  <c r="A51" i="28"/>
  <c r="A50" i="28"/>
  <c r="A49" i="28"/>
  <c r="A48" i="28"/>
  <c r="A47" i="28"/>
  <c r="A46" i="28"/>
  <c r="A45" i="28"/>
  <c r="B44" i="28"/>
  <c r="B45" i="28" s="1"/>
  <c r="A44" i="28"/>
  <c r="B43" i="28"/>
  <c r="A43" i="28"/>
  <c r="B34" i="28"/>
  <c r="B35" i="28" s="1"/>
  <c r="B33" i="28"/>
  <c r="C5" i="28"/>
  <c r="I5" i="28" s="1"/>
  <c r="B5" i="28"/>
  <c r="H5" i="28" s="1"/>
  <c r="I4" i="28"/>
  <c r="H4" i="28"/>
  <c r="C4" i="28"/>
  <c r="B4" i="28"/>
  <c r="C3" i="28"/>
  <c r="I3" i="28" s="1"/>
  <c r="B3" i="28"/>
  <c r="H3" i="28" s="1"/>
  <c r="I2" i="28"/>
  <c r="H2" i="28"/>
  <c r="C65" i="36" l="1"/>
  <c r="C36" i="36"/>
  <c r="D36" i="36" s="1"/>
  <c r="F36" i="36" s="1"/>
  <c r="C35" i="36"/>
  <c r="D35" i="36" s="1"/>
  <c r="F35" i="36" s="1"/>
  <c r="C33" i="36"/>
  <c r="D33" i="36" s="1"/>
  <c r="F33" i="36" s="1"/>
  <c r="C34" i="36"/>
  <c r="E34" i="36" s="1"/>
  <c r="H3" i="36"/>
  <c r="J3" i="36" s="1"/>
  <c r="C43" i="36" s="1"/>
  <c r="D65" i="36"/>
  <c r="F65" i="36" s="1"/>
  <c r="F4" i="36"/>
  <c r="D53" i="36" s="1"/>
  <c r="C32" i="36"/>
  <c r="E32" i="36" s="1"/>
  <c r="B44" i="36"/>
  <c r="E65" i="36"/>
  <c r="B66" i="36"/>
  <c r="C37" i="36"/>
  <c r="B38" i="36"/>
  <c r="E64" i="36"/>
  <c r="D64" i="36"/>
  <c r="F64" i="36" s="1"/>
  <c r="E33" i="36"/>
  <c r="E53" i="36"/>
  <c r="C54" i="36"/>
  <c r="B55" i="36"/>
  <c r="J4" i="28"/>
  <c r="C53" i="28" s="1"/>
  <c r="B5" i="30"/>
  <c r="H5" i="30" s="1"/>
  <c r="J5" i="30" s="1"/>
  <c r="L2" i="31"/>
  <c r="D5" i="31" s="1"/>
  <c r="E64" i="34"/>
  <c r="J2" i="28"/>
  <c r="C32" i="28" s="1"/>
  <c r="E32" i="28" s="1"/>
  <c r="J3" i="28"/>
  <c r="C43" i="28" s="1"/>
  <c r="D43" i="28" s="1"/>
  <c r="F43" i="28" s="1"/>
  <c r="D53" i="34"/>
  <c r="E53" i="34"/>
  <c r="C44" i="34"/>
  <c r="C43" i="34"/>
  <c r="B36" i="34"/>
  <c r="C35" i="34"/>
  <c r="B67" i="34"/>
  <c r="E65" i="34"/>
  <c r="C54" i="34"/>
  <c r="D66" i="34"/>
  <c r="F66" i="34" s="1"/>
  <c r="C45" i="34"/>
  <c r="B46" i="34"/>
  <c r="D33" i="34"/>
  <c r="F33" i="34" s="1"/>
  <c r="E33" i="34"/>
  <c r="B55" i="34"/>
  <c r="E34" i="34"/>
  <c r="D34" i="34"/>
  <c r="F34" i="34" s="1"/>
  <c r="E32" i="34"/>
  <c r="D32" i="34"/>
  <c r="F32" i="34" s="1"/>
  <c r="C35" i="33"/>
  <c r="F44" i="33"/>
  <c r="B3" i="33"/>
  <c r="H3" i="33" s="1"/>
  <c r="J3" i="33" s="1"/>
  <c r="H2" i="33"/>
  <c r="J2" i="33" s="1"/>
  <c r="B36" i="33"/>
  <c r="B45" i="33"/>
  <c r="C45" i="33" s="1"/>
  <c r="D45" i="33" s="1"/>
  <c r="F45" i="33" s="1"/>
  <c r="D54" i="33"/>
  <c r="E44" i="33"/>
  <c r="B66" i="33"/>
  <c r="C66" i="33" s="1"/>
  <c r="E66" i="33" s="1"/>
  <c r="B55" i="33"/>
  <c r="C55" i="33" s="1"/>
  <c r="D55" i="33" s="1"/>
  <c r="F55" i="33" s="1"/>
  <c r="B65" i="33"/>
  <c r="C65" i="33" s="1"/>
  <c r="D65" i="33" s="1"/>
  <c r="F65" i="33" s="1"/>
  <c r="B67" i="33"/>
  <c r="H2" i="32"/>
  <c r="J2" i="32" s="1"/>
  <c r="C36" i="32" s="1"/>
  <c r="B37" i="32"/>
  <c r="C46" i="32"/>
  <c r="D46" i="32" s="1"/>
  <c r="F46" i="32" s="1"/>
  <c r="B47" i="32"/>
  <c r="C33" i="32"/>
  <c r="C34" i="32"/>
  <c r="E44" i="32"/>
  <c r="E54" i="32"/>
  <c r="B5" i="32"/>
  <c r="H5" i="32" s="1"/>
  <c r="J5" i="32" s="1"/>
  <c r="C35" i="32"/>
  <c r="C45" i="32"/>
  <c r="D45" i="32" s="1"/>
  <c r="F45" i="32" s="1"/>
  <c r="B66" i="32"/>
  <c r="C66" i="32" s="1"/>
  <c r="D66" i="32" s="1"/>
  <c r="F66" i="32" s="1"/>
  <c r="B55" i="32"/>
  <c r="C55" i="32" s="1"/>
  <c r="D55" i="32" s="1"/>
  <c r="F55" i="32" s="1"/>
  <c r="B65" i="32"/>
  <c r="C65" i="32" s="1"/>
  <c r="E65" i="32" s="1"/>
  <c r="I4" i="31"/>
  <c r="D4" i="31"/>
  <c r="B68" i="31"/>
  <c r="B69" i="31" s="1"/>
  <c r="B70" i="31" s="1"/>
  <c r="B3" i="31"/>
  <c r="H3" i="31" s="1"/>
  <c r="J3" i="31" s="1"/>
  <c r="H2" i="31"/>
  <c r="J2" i="31" s="1"/>
  <c r="C38" i="31" s="1"/>
  <c r="B39" i="31"/>
  <c r="B46" i="31"/>
  <c r="B57" i="31"/>
  <c r="B67" i="31"/>
  <c r="J4" i="30"/>
  <c r="B37" i="30"/>
  <c r="C36" i="30"/>
  <c r="C34" i="30"/>
  <c r="C54" i="30"/>
  <c r="D54" i="30" s="1"/>
  <c r="D33" i="30"/>
  <c r="F33" i="30" s="1"/>
  <c r="B44" i="30"/>
  <c r="B66" i="30"/>
  <c r="B67" i="30" s="1"/>
  <c r="C35" i="30"/>
  <c r="B55" i="30"/>
  <c r="B65" i="30"/>
  <c r="B46" i="28"/>
  <c r="B36" i="28"/>
  <c r="J5" i="28"/>
  <c r="B55" i="28"/>
  <c r="C55" i="28" s="1"/>
  <c r="D55" i="28" s="1"/>
  <c r="F55" i="28" s="1"/>
  <c r="B65" i="28"/>
  <c r="B67" i="28"/>
  <c r="C67" i="28" s="1"/>
  <c r="E67" i="28" s="1"/>
  <c r="B54" i="28"/>
  <c r="C54" i="28" s="1"/>
  <c r="D54" i="28" s="1"/>
  <c r="F54" i="28" s="1"/>
  <c r="B56" i="28"/>
  <c r="C56" i="28" s="1"/>
  <c r="D56" i="28" s="1"/>
  <c r="F56" i="28" s="1"/>
  <c r="B64" i="28"/>
  <c r="B66" i="28"/>
  <c r="C66" i="28" s="1"/>
  <c r="D66" i="28" s="1"/>
  <c r="F66" i="28" s="1"/>
  <c r="B68" i="28"/>
  <c r="C68" i="28" s="1"/>
  <c r="D68" i="28" s="1"/>
  <c r="F68" i="28" s="1"/>
  <c r="D34" i="36" l="1"/>
  <c r="F34" i="36" s="1"/>
  <c r="E36" i="36"/>
  <c r="E35" i="36"/>
  <c r="D32" i="36"/>
  <c r="F32" i="36" s="1"/>
  <c r="C55" i="36"/>
  <c r="B56" i="36"/>
  <c r="B67" i="36"/>
  <c r="C66" i="36"/>
  <c r="C44" i="36"/>
  <c r="B45" i="36"/>
  <c r="E54" i="36"/>
  <c r="D54" i="36"/>
  <c r="F54" i="36" s="1"/>
  <c r="D43" i="36"/>
  <c r="F43" i="36" s="1"/>
  <c r="E43" i="36"/>
  <c r="B39" i="36"/>
  <c r="C38" i="36"/>
  <c r="E37" i="36"/>
  <c r="D37" i="36"/>
  <c r="F37" i="36" s="1"/>
  <c r="D53" i="28"/>
  <c r="E53" i="28"/>
  <c r="C64" i="28"/>
  <c r="D64" i="28" s="1"/>
  <c r="F64" i="28" s="1"/>
  <c r="C65" i="28"/>
  <c r="D65" i="28" s="1"/>
  <c r="F65" i="28" s="1"/>
  <c r="C34" i="28"/>
  <c r="D34" i="28" s="1"/>
  <c r="F34" i="28" s="1"/>
  <c r="C35" i="28"/>
  <c r="E35" i="28" s="1"/>
  <c r="C33" i="28"/>
  <c r="E33" i="28" s="1"/>
  <c r="D32" i="28"/>
  <c r="F32" i="28" s="1"/>
  <c r="C44" i="28"/>
  <c r="D44" i="28" s="1"/>
  <c r="F44" i="28" s="1"/>
  <c r="C45" i="28"/>
  <c r="D45" i="28" s="1"/>
  <c r="F45" i="28" s="1"/>
  <c r="E55" i="28"/>
  <c r="E43" i="28"/>
  <c r="E66" i="28"/>
  <c r="E54" i="28"/>
  <c r="E65" i="28"/>
  <c r="D43" i="34"/>
  <c r="F43" i="34" s="1"/>
  <c r="E43" i="34"/>
  <c r="C55" i="34"/>
  <c r="B56" i="34"/>
  <c r="D45" i="34"/>
  <c r="F45" i="34" s="1"/>
  <c r="E45" i="34"/>
  <c r="C67" i="34"/>
  <c r="B68" i="34"/>
  <c r="D44" i="34"/>
  <c r="F44" i="34" s="1"/>
  <c r="E44" i="34"/>
  <c r="D35" i="34"/>
  <c r="F35" i="34" s="1"/>
  <c r="E35" i="34"/>
  <c r="C46" i="34"/>
  <c r="B47" i="34"/>
  <c r="D54" i="34"/>
  <c r="F54" i="34" s="1"/>
  <c r="E54" i="34"/>
  <c r="B37" i="34"/>
  <c r="C36" i="34"/>
  <c r="D66" i="33"/>
  <c r="F66" i="33" s="1"/>
  <c r="C36" i="33"/>
  <c r="B37" i="33"/>
  <c r="E35" i="33"/>
  <c r="D35" i="33"/>
  <c r="F35" i="33" s="1"/>
  <c r="B56" i="33"/>
  <c r="C67" i="33"/>
  <c r="B68" i="33"/>
  <c r="E65" i="33"/>
  <c r="E45" i="33"/>
  <c r="E55" i="33"/>
  <c r="C33" i="33"/>
  <c r="C34" i="33"/>
  <c r="B46" i="33"/>
  <c r="E46" i="32"/>
  <c r="D65" i="32"/>
  <c r="F65" i="32" s="1"/>
  <c r="B67" i="32"/>
  <c r="B56" i="32"/>
  <c r="E66" i="32"/>
  <c r="D33" i="32"/>
  <c r="F33" i="32" s="1"/>
  <c r="E33" i="32"/>
  <c r="B48" i="32"/>
  <c r="C47" i="32"/>
  <c r="E55" i="32"/>
  <c r="E45" i="32"/>
  <c r="D36" i="32"/>
  <c r="F36" i="32" s="1"/>
  <c r="E36" i="32"/>
  <c r="E35" i="32"/>
  <c r="D35" i="32"/>
  <c r="F35" i="32" s="1"/>
  <c r="E34" i="32"/>
  <c r="D34" i="32"/>
  <c r="F34" i="32" s="1"/>
  <c r="B38" i="32"/>
  <c r="C37" i="32"/>
  <c r="H4" i="31"/>
  <c r="J4" i="31" s="1"/>
  <c r="C56" i="31" s="1"/>
  <c r="D56" i="31" s="1"/>
  <c r="B5" i="31"/>
  <c r="H5" i="31" s="1"/>
  <c r="J5" i="31" s="1"/>
  <c r="C70" i="31" s="1"/>
  <c r="B71" i="31"/>
  <c r="C46" i="31"/>
  <c r="B47" i="31"/>
  <c r="D38" i="31"/>
  <c r="F38" i="31" s="1"/>
  <c r="E38" i="31"/>
  <c r="C35" i="31"/>
  <c r="C36" i="31"/>
  <c r="C37" i="31"/>
  <c r="B40" i="31"/>
  <c r="C39" i="31"/>
  <c r="B58" i="31"/>
  <c r="C67" i="30"/>
  <c r="D67" i="30" s="1"/>
  <c r="F67" i="30" s="1"/>
  <c r="E54" i="30"/>
  <c r="B38" i="30"/>
  <c r="C37" i="30"/>
  <c r="C65" i="30"/>
  <c r="E35" i="30"/>
  <c r="D35" i="30"/>
  <c r="F35" i="30" s="1"/>
  <c r="B56" i="30"/>
  <c r="C55" i="30"/>
  <c r="E34" i="30"/>
  <c r="D34" i="30"/>
  <c r="F34" i="30" s="1"/>
  <c r="C66" i="30"/>
  <c r="B68" i="30"/>
  <c r="C44" i="30"/>
  <c r="B45" i="30"/>
  <c r="D36" i="30"/>
  <c r="F36" i="30" s="1"/>
  <c r="E36" i="30"/>
  <c r="E56" i="28"/>
  <c r="B57" i="28"/>
  <c r="B37" i="28"/>
  <c r="C36" i="28"/>
  <c r="D67" i="28"/>
  <c r="F67" i="28" s="1"/>
  <c r="E68" i="28"/>
  <c r="B69" i="28"/>
  <c r="E34" i="28"/>
  <c r="B47" i="28"/>
  <c r="C46" i="28"/>
  <c r="D35" i="28"/>
  <c r="F35" i="28" s="1"/>
  <c r="D44" i="36" l="1"/>
  <c r="F44" i="36" s="1"/>
  <c r="E44" i="36"/>
  <c r="D38" i="36"/>
  <c r="F38" i="36" s="1"/>
  <c r="E38" i="36"/>
  <c r="D66" i="36"/>
  <c r="F66" i="36" s="1"/>
  <c r="E66" i="36"/>
  <c r="C45" i="36"/>
  <c r="B46" i="36"/>
  <c r="C39" i="36"/>
  <c r="B40" i="36"/>
  <c r="C56" i="36"/>
  <c r="B57" i="36"/>
  <c r="C67" i="36"/>
  <c r="B68" i="36"/>
  <c r="D55" i="36"/>
  <c r="F55" i="36" s="1"/>
  <c r="E55" i="36"/>
  <c r="E64" i="28"/>
  <c r="D33" i="28"/>
  <c r="F33" i="28" s="1"/>
  <c r="E44" i="28"/>
  <c r="E45" i="28"/>
  <c r="C56" i="34"/>
  <c r="B57" i="34"/>
  <c r="E55" i="34"/>
  <c r="D55" i="34"/>
  <c r="F55" i="34" s="1"/>
  <c r="E36" i="34"/>
  <c r="D36" i="34"/>
  <c r="F36" i="34" s="1"/>
  <c r="C47" i="34"/>
  <c r="B48" i="34"/>
  <c r="C68" i="34"/>
  <c r="B69" i="34"/>
  <c r="D67" i="34"/>
  <c r="F67" i="34" s="1"/>
  <c r="E67" i="34"/>
  <c r="C37" i="34"/>
  <c r="B38" i="34"/>
  <c r="D46" i="34"/>
  <c r="F46" i="34" s="1"/>
  <c r="E46" i="34"/>
  <c r="C67" i="31"/>
  <c r="E67" i="31" s="1"/>
  <c r="C69" i="31"/>
  <c r="D69" i="31" s="1"/>
  <c r="F69" i="31" s="1"/>
  <c r="C68" i="31"/>
  <c r="D68" i="31" s="1"/>
  <c r="F68" i="31" s="1"/>
  <c r="E33" i="33"/>
  <c r="D33" i="33"/>
  <c r="F33" i="33" s="1"/>
  <c r="C68" i="33"/>
  <c r="B69" i="33"/>
  <c r="D67" i="33"/>
  <c r="F67" i="33" s="1"/>
  <c r="E67" i="33"/>
  <c r="B38" i="33"/>
  <c r="C37" i="33"/>
  <c r="D34" i="33"/>
  <c r="F34" i="33" s="1"/>
  <c r="E34" i="33"/>
  <c r="C46" i="33"/>
  <c r="B47" i="33"/>
  <c r="C56" i="33"/>
  <c r="B57" i="33"/>
  <c r="D36" i="33"/>
  <c r="F36" i="33" s="1"/>
  <c r="E36" i="33"/>
  <c r="C38" i="32"/>
  <c r="B39" i="32"/>
  <c r="D47" i="32"/>
  <c r="F47" i="32" s="1"/>
  <c r="E47" i="32"/>
  <c r="C48" i="32"/>
  <c r="B49" i="32"/>
  <c r="C56" i="32"/>
  <c r="B57" i="32"/>
  <c r="D37" i="32"/>
  <c r="F37" i="32" s="1"/>
  <c r="E37" i="32"/>
  <c r="C67" i="32"/>
  <c r="B68" i="32"/>
  <c r="E56" i="31"/>
  <c r="E67" i="30"/>
  <c r="C57" i="31"/>
  <c r="E37" i="31"/>
  <c r="D37" i="31"/>
  <c r="F37" i="31" s="1"/>
  <c r="E39" i="31"/>
  <c r="D39" i="31"/>
  <c r="F39" i="31" s="1"/>
  <c r="E36" i="31"/>
  <c r="D36" i="31"/>
  <c r="F36" i="31" s="1"/>
  <c r="C47" i="31"/>
  <c r="B48" i="31"/>
  <c r="C71" i="31"/>
  <c r="B72" i="31"/>
  <c r="C58" i="31"/>
  <c r="B59" i="31"/>
  <c r="C40" i="31"/>
  <c r="B41" i="31"/>
  <c r="E35" i="31"/>
  <c r="D35" i="31"/>
  <c r="F35" i="31" s="1"/>
  <c r="D46" i="31"/>
  <c r="F46" i="31" s="1"/>
  <c r="E46" i="31"/>
  <c r="E70" i="31"/>
  <c r="D70" i="31"/>
  <c r="F70" i="31" s="1"/>
  <c r="C45" i="30"/>
  <c r="B46" i="30"/>
  <c r="C68" i="30"/>
  <c r="B69" i="30"/>
  <c r="D55" i="30"/>
  <c r="F55" i="30" s="1"/>
  <c r="E55" i="30"/>
  <c r="D65" i="30"/>
  <c r="F65" i="30" s="1"/>
  <c r="E65" i="30"/>
  <c r="D66" i="30"/>
  <c r="F66" i="30" s="1"/>
  <c r="E66" i="30"/>
  <c r="C56" i="30"/>
  <c r="B57" i="30"/>
  <c r="D37" i="30"/>
  <c r="F37" i="30" s="1"/>
  <c r="E37" i="30"/>
  <c r="C38" i="30"/>
  <c r="B39" i="30"/>
  <c r="E44" i="30"/>
  <c r="D44" i="30"/>
  <c r="F44" i="30" s="1"/>
  <c r="C47" i="28"/>
  <c r="B48" i="28"/>
  <c r="B38" i="28"/>
  <c r="C37" i="28"/>
  <c r="C57" i="28"/>
  <c r="B58" i="28"/>
  <c r="D46" i="28"/>
  <c r="F46" i="28" s="1"/>
  <c r="E46" i="28"/>
  <c r="C69" i="28"/>
  <c r="B70" i="28"/>
  <c r="D36" i="28"/>
  <c r="F36" i="28" s="1"/>
  <c r="E36" i="28"/>
  <c r="C46" i="36" l="1"/>
  <c r="B47" i="36"/>
  <c r="E45" i="36"/>
  <c r="D45" i="36"/>
  <c r="F45" i="36" s="1"/>
  <c r="B69" i="36"/>
  <c r="C68" i="36"/>
  <c r="E67" i="36"/>
  <c r="D67" i="36"/>
  <c r="F67" i="36" s="1"/>
  <c r="C57" i="36"/>
  <c r="B58" i="36"/>
  <c r="B41" i="36"/>
  <c r="C40" i="36"/>
  <c r="D56" i="36"/>
  <c r="F56" i="36" s="1"/>
  <c r="E56" i="36"/>
  <c r="D39" i="36"/>
  <c r="F39" i="36" s="1"/>
  <c r="E39" i="36"/>
  <c r="E68" i="31"/>
  <c r="E69" i="31"/>
  <c r="D67" i="31"/>
  <c r="F67" i="31" s="1"/>
  <c r="D47" i="34"/>
  <c r="F47" i="34" s="1"/>
  <c r="E47" i="34"/>
  <c r="C48" i="34"/>
  <c r="B49" i="34"/>
  <c r="B39" i="34"/>
  <c r="C38" i="34"/>
  <c r="C69" i="34"/>
  <c r="B70" i="34"/>
  <c r="C57" i="34"/>
  <c r="B58" i="34"/>
  <c r="D37" i="34"/>
  <c r="F37" i="34" s="1"/>
  <c r="E37" i="34"/>
  <c r="D68" i="34"/>
  <c r="F68" i="34" s="1"/>
  <c r="E68" i="34"/>
  <c r="D56" i="34"/>
  <c r="F56" i="34" s="1"/>
  <c r="E56" i="34"/>
  <c r="E56" i="33"/>
  <c r="D56" i="33"/>
  <c r="F56" i="33" s="1"/>
  <c r="C47" i="33"/>
  <c r="B48" i="33"/>
  <c r="E37" i="33"/>
  <c r="D37" i="33"/>
  <c r="F37" i="33" s="1"/>
  <c r="C69" i="33"/>
  <c r="B70" i="33"/>
  <c r="D46" i="33"/>
  <c r="F46" i="33" s="1"/>
  <c r="E46" i="33"/>
  <c r="C38" i="33"/>
  <c r="B39" i="33"/>
  <c r="E68" i="33"/>
  <c r="D68" i="33"/>
  <c r="F68" i="33" s="1"/>
  <c r="C57" i="33"/>
  <c r="B58" i="33"/>
  <c r="C68" i="32"/>
  <c r="B69" i="32"/>
  <c r="C57" i="32"/>
  <c r="B58" i="32"/>
  <c r="E56" i="32"/>
  <c r="D56" i="32"/>
  <c r="F56" i="32" s="1"/>
  <c r="D67" i="32"/>
  <c r="F67" i="32" s="1"/>
  <c r="E67" i="32"/>
  <c r="B50" i="32"/>
  <c r="C49" i="32"/>
  <c r="B40" i="32"/>
  <c r="C39" i="32"/>
  <c r="D48" i="32"/>
  <c r="F48" i="32" s="1"/>
  <c r="E48" i="32"/>
  <c r="E38" i="32"/>
  <c r="D38" i="32"/>
  <c r="F38" i="32" s="1"/>
  <c r="D57" i="31"/>
  <c r="F57" i="31" s="1"/>
  <c r="E57" i="31"/>
  <c r="B42" i="31"/>
  <c r="C41" i="31"/>
  <c r="C72" i="31"/>
  <c r="B73" i="31"/>
  <c r="D40" i="31"/>
  <c r="F40" i="31" s="1"/>
  <c r="E40" i="31"/>
  <c r="D71" i="31"/>
  <c r="F71" i="31" s="1"/>
  <c r="E71" i="31"/>
  <c r="C59" i="31"/>
  <c r="B60" i="31"/>
  <c r="C48" i="31"/>
  <c r="B49" i="31"/>
  <c r="E58" i="31"/>
  <c r="D58" i="31"/>
  <c r="F58" i="31" s="1"/>
  <c r="D47" i="31"/>
  <c r="F47" i="31" s="1"/>
  <c r="E47" i="31"/>
  <c r="B40" i="30"/>
  <c r="C39" i="30"/>
  <c r="C57" i="30"/>
  <c r="B58" i="30"/>
  <c r="C69" i="30"/>
  <c r="B70" i="30"/>
  <c r="E38" i="30"/>
  <c r="D38" i="30"/>
  <c r="F38" i="30" s="1"/>
  <c r="E56" i="30"/>
  <c r="D56" i="30"/>
  <c r="F56" i="30" s="1"/>
  <c r="D68" i="30"/>
  <c r="F68" i="30" s="1"/>
  <c r="E68" i="30"/>
  <c r="C46" i="30"/>
  <c r="B47" i="30"/>
  <c r="D45" i="30"/>
  <c r="F45" i="30" s="1"/>
  <c r="E45" i="30"/>
  <c r="E37" i="28"/>
  <c r="D37" i="28"/>
  <c r="F37" i="28" s="1"/>
  <c r="B39" i="28"/>
  <c r="C38" i="28"/>
  <c r="C70" i="28"/>
  <c r="B71" i="28"/>
  <c r="C58" i="28"/>
  <c r="B59" i="28"/>
  <c r="B49" i="28"/>
  <c r="C48" i="28"/>
  <c r="E69" i="28"/>
  <c r="D69" i="28"/>
  <c r="F69" i="28" s="1"/>
  <c r="D57" i="28"/>
  <c r="F57" i="28" s="1"/>
  <c r="E57" i="28"/>
  <c r="D47" i="28"/>
  <c r="F47" i="28" s="1"/>
  <c r="E47" i="28"/>
  <c r="C69" i="36" l="1"/>
  <c r="B70" i="36"/>
  <c r="E40" i="36"/>
  <c r="D40" i="36"/>
  <c r="F40" i="36" s="1"/>
  <c r="B42" i="36"/>
  <c r="C42" i="36" s="1"/>
  <c r="C41" i="36"/>
  <c r="B59" i="36"/>
  <c r="C58" i="36"/>
  <c r="C47" i="36"/>
  <c r="B48" i="36"/>
  <c r="D68" i="36"/>
  <c r="F68" i="36" s="1"/>
  <c r="E68" i="36"/>
  <c r="D57" i="36"/>
  <c r="F57" i="36" s="1"/>
  <c r="E57" i="36"/>
  <c r="D46" i="36"/>
  <c r="F46" i="36" s="1"/>
  <c r="E46" i="36"/>
  <c r="E69" i="34"/>
  <c r="D69" i="34"/>
  <c r="F69" i="34" s="1"/>
  <c r="D48" i="34"/>
  <c r="F48" i="34" s="1"/>
  <c r="E48" i="34"/>
  <c r="C70" i="34"/>
  <c r="B71" i="34"/>
  <c r="C58" i="34"/>
  <c r="B59" i="34"/>
  <c r="E38" i="34"/>
  <c r="D38" i="34"/>
  <c r="F38" i="34" s="1"/>
  <c r="C49" i="34"/>
  <c r="B50" i="34"/>
  <c r="D57" i="34"/>
  <c r="F57" i="34" s="1"/>
  <c r="E57" i="34"/>
  <c r="C39" i="34"/>
  <c r="B40" i="34"/>
  <c r="C58" i="33"/>
  <c r="B59" i="33"/>
  <c r="C39" i="33"/>
  <c r="B40" i="33"/>
  <c r="C70" i="33"/>
  <c r="B71" i="33"/>
  <c r="C48" i="33"/>
  <c r="B49" i="33"/>
  <c r="D57" i="33"/>
  <c r="F57" i="33" s="1"/>
  <c r="E57" i="33"/>
  <c r="E38" i="33"/>
  <c r="D38" i="33"/>
  <c r="F38" i="33" s="1"/>
  <c r="D69" i="33"/>
  <c r="F69" i="33" s="1"/>
  <c r="E69" i="33"/>
  <c r="D47" i="33"/>
  <c r="F47" i="33" s="1"/>
  <c r="E47" i="33"/>
  <c r="E39" i="32"/>
  <c r="D39" i="32"/>
  <c r="F39" i="32" s="1"/>
  <c r="C58" i="32"/>
  <c r="B59" i="32"/>
  <c r="B41" i="32"/>
  <c r="C40" i="32"/>
  <c r="D57" i="32"/>
  <c r="F57" i="32" s="1"/>
  <c r="E57" i="32"/>
  <c r="D49" i="32"/>
  <c r="F49" i="32" s="1"/>
  <c r="E49" i="32"/>
  <c r="C69" i="32"/>
  <c r="B70" i="32"/>
  <c r="C50" i="32"/>
  <c r="B51" i="32"/>
  <c r="E68" i="32"/>
  <c r="D68" i="32"/>
  <c r="F68" i="32" s="1"/>
  <c r="C49" i="31"/>
  <c r="B50" i="31"/>
  <c r="C73" i="31"/>
  <c r="B74" i="31"/>
  <c r="D48" i="31"/>
  <c r="F48" i="31" s="1"/>
  <c r="E48" i="31"/>
  <c r="D72" i="31"/>
  <c r="F72" i="31" s="1"/>
  <c r="E72" i="31"/>
  <c r="C60" i="31"/>
  <c r="B61" i="31"/>
  <c r="E41" i="31"/>
  <c r="D41" i="31"/>
  <c r="F41" i="31" s="1"/>
  <c r="D59" i="31"/>
  <c r="F59" i="31" s="1"/>
  <c r="E59" i="31"/>
  <c r="B43" i="31"/>
  <c r="C42" i="31"/>
  <c r="C58" i="30"/>
  <c r="B59" i="30"/>
  <c r="D57" i="30"/>
  <c r="F57" i="30" s="1"/>
  <c r="E57" i="30"/>
  <c r="C70" i="30"/>
  <c r="B71" i="30"/>
  <c r="E39" i="30"/>
  <c r="D39" i="30"/>
  <c r="F39" i="30" s="1"/>
  <c r="C47" i="30"/>
  <c r="B48" i="30"/>
  <c r="D46" i="30"/>
  <c r="F46" i="30" s="1"/>
  <c r="E46" i="30"/>
  <c r="D69" i="30"/>
  <c r="F69" i="30" s="1"/>
  <c r="E69" i="30"/>
  <c r="B41" i="30"/>
  <c r="C40" i="30"/>
  <c r="C59" i="28"/>
  <c r="B60" i="28"/>
  <c r="E38" i="28"/>
  <c r="D38" i="28"/>
  <c r="F38" i="28" s="1"/>
  <c r="E58" i="28"/>
  <c r="D58" i="28"/>
  <c r="F58" i="28" s="1"/>
  <c r="B40" i="28"/>
  <c r="C39" i="28"/>
  <c r="D48" i="28"/>
  <c r="F48" i="28" s="1"/>
  <c r="E48" i="28"/>
  <c r="C71" i="28"/>
  <c r="B72" i="28"/>
  <c r="C49" i="28"/>
  <c r="B50" i="28"/>
  <c r="E70" i="28"/>
  <c r="D70" i="28"/>
  <c r="F70" i="28" s="1"/>
  <c r="D41" i="36" l="1"/>
  <c r="F41" i="36" s="1"/>
  <c r="E41" i="36"/>
  <c r="E42" i="36"/>
  <c r="D42" i="36"/>
  <c r="F42" i="36" s="1"/>
  <c r="E58" i="36"/>
  <c r="D58" i="36"/>
  <c r="F58" i="36" s="1"/>
  <c r="C59" i="36"/>
  <c r="B60" i="36"/>
  <c r="C48" i="36"/>
  <c r="B49" i="36"/>
  <c r="C70" i="36"/>
  <c r="B71" i="36"/>
  <c r="D47" i="36"/>
  <c r="F47" i="36" s="1"/>
  <c r="E47" i="36"/>
  <c r="D69" i="36"/>
  <c r="F69" i="36" s="1"/>
  <c r="E69" i="36"/>
  <c r="B51" i="34"/>
  <c r="C50" i="34"/>
  <c r="D39" i="34"/>
  <c r="F39" i="34" s="1"/>
  <c r="E39" i="34"/>
  <c r="D49" i="34"/>
  <c r="F49" i="34" s="1"/>
  <c r="E49" i="34"/>
  <c r="E58" i="34"/>
  <c r="D58" i="34"/>
  <c r="F58" i="34" s="1"/>
  <c r="B41" i="34"/>
  <c r="C40" i="34"/>
  <c r="C59" i="34"/>
  <c r="B60" i="34"/>
  <c r="C71" i="34"/>
  <c r="B72" i="34"/>
  <c r="E70" i="34"/>
  <c r="D70" i="34"/>
  <c r="F70" i="34" s="1"/>
  <c r="C49" i="33"/>
  <c r="B50" i="33"/>
  <c r="C40" i="33"/>
  <c r="B41" i="33"/>
  <c r="E48" i="33"/>
  <c r="D48" i="33"/>
  <c r="F48" i="33" s="1"/>
  <c r="E39" i="33"/>
  <c r="D39" i="33"/>
  <c r="F39" i="33" s="1"/>
  <c r="C71" i="33"/>
  <c r="B72" i="33"/>
  <c r="C59" i="33"/>
  <c r="B60" i="33"/>
  <c r="E70" i="33"/>
  <c r="D70" i="33"/>
  <c r="F70" i="33" s="1"/>
  <c r="E58" i="33"/>
  <c r="D58" i="33"/>
  <c r="F58" i="33" s="1"/>
  <c r="C70" i="32"/>
  <c r="B71" i="32"/>
  <c r="C59" i="32"/>
  <c r="B60" i="32"/>
  <c r="E69" i="32"/>
  <c r="D69" i="32"/>
  <c r="F69" i="32" s="1"/>
  <c r="D58" i="32"/>
  <c r="F58" i="32" s="1"/>
  <c r="E58" i="32"/>
  <c r="B52" i="32"/>
  <c r="C51" i="32"/>
  <c r="D40" i="32"/>
  <c r="F40" i="32" s="1"/>
  <c r="E40" i="32"/>
  <c r="D50" i="32"/>
  <c r="F50" i="32" s="1"/>
  <c r="E50" i="32"/>
  <c r="B42" i="32"/>
  <c r="C41" i="32"/>
  <c r="D42" i="31"/>
  <c r="F42" i="31" s="1"/>
  <c r="E42" i="31"/>
  <c r="C74" i="31"/>
  <c r="B75" i="31"/>
  <c r="B44" i="31"/>
  <c r="C43" i="31"/>
  <c r="D73" i="31"/>
  <c r="F73" i="31" s="1"/>
  <c r="E73" i="31"/>
  <c r="C61" i="31"/>
  <c r="B62" i="31"/>
  <c r="C50" i="31"/>
  <c r="B51" i="31"/>
  <c r="D60" i="31"/>
  <c r="F60" i="31" s="1"/>
  <c r="E60" i="31"/>
  <c r="D49" i="31"/>
  <c r="F49" i="31" s="1"/>
  <c r="E49" i="31"/>
  <c r="D40" i="30"/>
  <c r="F40" i="30" s="1"/>
  <c r="E40" i="30"/>
  <c r="B42" i="30"/>
  <c r="C41" i="30"/>
  <c r="C48" i="30"/>
  <c r="B49" i="30"/>
  <c r="C71" i="30"/>
  <c r="B72" i="30"/>
  <c r="C59" i="30"/>
  <c r="B60" i="30"/>
  <c r="D47" i="30"/>
  <c r="F47" i="30" s="1"/>
  <c r="E47" i="30"/>
  <c r="D70" i="30"/>
  <c r="F70" i="30" s="1"/>
  <c r="E70" i="30"/>
  <c r="E58" i="30"/>
  <c r="D58" i="30"/>
  <c r="F58" i="30" s="1"/>
  <c r="C72" i="28"/>
  <c r="B73" i="28"/>
  <c r="D39" i="28"/>
  <c r="F39" i="28" s="1"/>
  <c r="E39" i="28"/>
  <c r="D71" i="28"/>
  <c r="F71" i="28" s="1"/>
  <c r="E71" i="28"/>
  <c r="B41" i="28"/>
  <c r="C40" i="28"/>
  <c r="B51" i="28"/>
  <c r="C50" i="28"/>
  <c r="C60" i="28"/>
  <c r="B61" i="28"/>
  <c r="D49" i="28"/>
  <c r="F49" i="28" s="1"/>
  <c r="E49" i="28"/>
  <c r="E59" i="28"/>
  <c r="D59" i="28"/>
  <c r="F59" i="28" s="1"/>
  <c r="C60" i="36" l="1"/>
  <c r="B61" i="36"/>
  <c r="E59" i="36"/>
  <c r="D59" i="36"/>
  <c r="F59" i="36" s="1"/>
  <c r="C71" i="36"/>
  <c r="B72" i="36"/>
  <c r="D70" i="36"/>
  <c r="F70" i="36" s="1"/>
  <c r="E70" i="36"/>
  <c r="C49" i="36"/>
  <c r="B50" i="36"/>
  <c r="D48" i="36"/>
  <c r="F48" i="36" s="1"/>
  <c r="E48" i="36"/>
  <c r="C60" i="34"/>
  <c r="B61" i="34"/>
  <c r="C72" i="34"/>
  <c r="B73" i="34"/>
  <c r="E40" i="34"/>
  <c r="D40" i="34"/>
  <c r="F40" i="34" s="1"/>
  <c r="D50" i="34"/>
  <c r="F50" i="34" s="1"/>
  <c r="E50" i="34"/>
  <c r="D59" i="34"/>
  <c r="F59" i="34" s="1"/>
  <c r="E59" i="34"/>
  <c r="E71" i="34"/>
  <c r="D71" i="34"/>
  <c r="F71" i="34" s="1"/>
  <c r="B42" i="34"/>
  <c r="C42" i="34" s="1"/>
  <c r="C41" i="34"/>
  <c r="C51" i="34"/>
  <c r="B52" i="34"/>
  <c r="C52" i="34" s="1"/>
  <c r="C60" i="33"/>
  <c r="B61" i="33"/>
  <c r="B42" i="33"/>
  <c r="C41" i="33"/>
  <c r="D59" i="33"/>
  <c r="F59" i="33" s="1"/>
  <c r="E59" i="33"/>
  <c r="D40" i="33"/>
  <c r="F40" i="33" s="1"/>
  <c r="E40" i="33"/>
  <c r="C72" i="33"/>
  <c r="B73" i="33"/>
  <c r="C50" i="33"/>
  <c r="B51" i="33"/>
  <c r="D71" i="33"/>
  <c r="F71" i="33" s="1"/>
  <c r="E71" i="33"/>
  <c r="D49" i="33"/>
  <c r="F49" i="33" s="1"/>
  <c r="E49" i="33"/>
  <c r="E41" i="32"/>
  <c r="D41" i="32"/>
  <c r="F41" i="32" s="1"/>
  <c r="C60" i="32"/>
  <c r="B61" i="32"/>
  <c r="D59" i="32"/>
  <c r="F59" i="32" s="1"/>
  <c r="E59" i="32"/>
  <c r="C42" i="32"/>
  <c r="B43" i="32"/>
  <c r="C43" i="32" s="1"/>
  <c r="D51" i="32"/>
  <c r="F51" i="32" s="1"/>
  <c r="E51" i="32"/>
  <c r="C71" i="32"/>
  <c r="B72" i="32"/>
  <c r="C52" i="32"/>
  <c r="B53" i="32"/>
  <c r="C53" i="32" s="1"/>
  <c r="E70" i="32"/>
  <c r="D70" i="32"/>
  <c r="F70" i="32" s="1"/>
  <c r="C51" i="31"/>
  <c r="B52" i="31"/>
  <c r="C75" i="31"/>
  <c r="B76" i="31"/>
  <c r="E50" i="31"/>
  <c r="D50" i="31"/>
  <c r="F50" i="31" s="1"/>
  <c r="E74" i="31"/>
  <c r="D74" i="31"/>
  <c r="F74" i="31" s="1"/>
  <c r="C62" i="31"/>
  <c r="B63" i="31"/>
  <c r="E43" i="31"/>
  <c r="D43" i="31"/>
  <c r="F43" i="31" s="1"/>
  <c r="D61" i="31"/>
  <c r="F61" i="31" s="1"/>
  <c r="E61" i="31"/>
  <c r="B45" i="31"/>
  <c r="C45" i="31" s="1"/>
  <c r="C44" i="31"/>
  <c r="C72" i="30"/>
  <c r="B73" i="30"/>
  <c r="E41" i="30"/>
  <c r="D41" i="30"/>
  <c r="F41" i="30" s="1"/>
  <c r="D71" i="30"/>
  <c r="F71" i="30" s="1"/>
  <c r="E71" i="30"/>
  <c r="B43" i="30"/>
  <c r="C43" i="30" s="1"/>
  <c r="C42" i="30"/>
  <c r="C60" i="30"/>
  <c r="B61" i="30"/>
  <c r="C49" i="30"/>
  <c r="B50" i="30"/>
  <c r="D59" i="30"/>
  <c r="F59" i="30" s="1"/>
  <c r="E59" i="30"/>
  <c r="D48" i="30"/>
  <c r="F48" i="30" s="1"/>
  <c r="E48" i="30"/>
  <c r="C61" i="28"/>
  <c r="B62" i="28"/>
  <c r="D40" i="28"/>
  <c r="F40" i="28" s="1"/>
  <c r="E40" i="28"/>
  <c r="D60" i="28"/>
  <c r="F60" i="28" s="1"/>
  <c r="E60" i="28"/>
  <c r="C41" i="28"/>
  <c r="B42" i="28"/>
  <c r="C42" i="28" s="1"/>
  <c r="D50" i="28"/>
  <c r="F50" i="28" s="1"/>
  <c r="E50" i="28"/>
  <c r="C73" i="28"/>
  <c r="B74" i="28"/>
  <c r="C74" i="28" s="1"/>
  <c r="C51" i="28"/>
  <c r="B52" i="28"/>
  <c r="C52" i="28" s="1"/>
  <c r="D72" i="28"/>
  <c r="F72" i="28" s="1"/>
  <c r="E72" i="28"/>
  <c r="C72" i="36" l="1"/>
  <c r="B73" i="36"/>
  <c r="E71" i="36"/>
  <c r="D71" i="36"/>
  <c r="F71" i="36" s="1"/>
  <c r="C50" i="36"/>
  <c r="B51" i="36"/>
  <c r="C61" i="36"/>
  <c r="B62" i="36"/>
  <c r="E49" i="36"/>
  <c r="D49" i="36"/>
  <c r="F49" i="36" s="1"/>
  <c r="E60" i="36"/>
  <c r="D60" i="36"/>
  <c r="F60" i="36" s="1"/>
  <c r="E72" i="34"/>
  <c r="D72" i="34"/>
  <c r="F72" i="34" s="1"/>
  <c r="D52" i="34"/>
  <c r="F52" i="34" s="1"/>
  <c r="E52" i="34"/>
  <c r="C73" i="34"/>
  <c r="B74" i="34"/>
  <c r="C74" i="34" s="1"/>
  <c r="D41" i="34"/>
  <c r="F41" i="34" s="1"/>
  <c r="E41" i="34"/>
  <c r="C61" i="34"/>
  <c r="B62" i="34"/>
  <c r="D51" i="34"/>
  <c r="F51" i="34" s="1"/>
  <c r="E51" i="34"/>
  <c r="E42" i="34"/>
  <c r="D42" i="34"/>
  <c r="F42" i="34" s="1"/>
  <c r="D60" i="34"/>
  <c r="F60" i="34" s="1"/>
  <c r="E60" i="34"/>
  <c r="C51" i="33"/>
  <c r="B52" i="33"/>
  <c r="E41" i="33"/>
  <c r="D41" i="33"/>
  <c r="F41" i="33" s="1"/>
  <c r="D50" i="33"/>
  <c r="F50" i="33" s="1"/>
  <c r="E50" i="33"/>
  <c r="B43" i="33"/>
  <c r="C43" i="33" s="1"/>
  <c r="C42" i="33"/>
  <c r="C73" i="33"/>
  <c r="B74" i="33"/>
  <c r="C61" i="33"/>
  <c r="B62" i="33"/>
  <c r="E72" i="33"/>
  <c r="D72" i="33"/>
  <c r="F72" i="33" s="1"/>
  <c r="E60" i="33"/>
  <c r="D60" i="33"/>
  <c r="F60" i="33" s="1"/>
  <c r="C72" i="32"/>
  <c r="B73" i="32"/>
  <c r="E43" i="32"/>
  <c r="D43" i="32"/>
  <c r="F43" i="32" s="1"/>
  <c r="C61" i="32"/>
  <c r="B62" i="32"/>
  <c r="D52" i="32"/>
  <c r="F52" i="32" s="1"/>
  <c r="E52" i="32"/>
  <c r="D71" i="32"/>
  <c r="F71" i="32" s="1"/>
  <c r="E71" i="32"/>
  <c r="E42" i="32"/>
  <c r="D42" i="32"/>
  <c r="F42" i="32" s="1"/>
  <c r="E60" i="32"/>
  <c r="D60" i="32"/>
  <c r="F60" i="32" s="1"/>
  <c r="D53" i="32"/>
  <c r="F53" i="32" s="1"/>
  <c r="E53" i="32"/>
  <c r="C76" i="31"/>
  <c r="B77" i="31"/>
  <c r="C77" i="31" s="1"/>
  <c r="D44" i="31"/>
  <c r="F44" i="31" s="1"/>
  <c r="E44" i="31"/>
  <c r="E45" i="31"/>
  <c r="D45" i="31"/>
  <c r="F45" i="31" s="1"/>
  <c r="D75" i="31"/>
  <c r="F75" i="31" s="1"/>
  <c r="E75" i="31"/>
  <c r="C63" i="31"/>
  <c r="B64" i="31"/>
  <c r="C52" i="31"/>
  <c r="B53" i="31"/>
  <c r="E62" i="31"/>
  <c r="D62" i="31"/>
  <c r="F62" i="31" s="1"/>
  <c r="D51" i="31"/>
  <c r="F51" i="31" s="1"/>
  <c r="E51" i="31"/>
  <c r="C50" i="30"/>
  <c r="B51" i="30"/>
  <c r="E42" i="30"/>
  <c r="D42" i="30"/>
  <c r="F42" i="30" s="1"/>
  <c r="D49" i="30"/>
  <c r="F49" i="30" s="1"/>
  <c r="E49" i="30"/>
  <c r="E43" i="30"/>
  <c r="D43" i="30"/>
  <c r="F43" i="30" s="1"/>
  <c r="C61" i="30"/>
  <c r="B62" i="30"/>
  <c r="C73" i="30"/>
  <c r="B74" i="30"/>
  <c r="E60" i="30"/>
  <c r="D60" i="30"/>
  <c r="F60" i="30" s="1"/>
  <c r="E72" i="30"/>
  <c r="D72" i="30"/>
  <c r="F72" i="30" s="1"/>
  <c r="E74" i="28"/>
  <c r="D74" i="28"/>
  <c r="F74" i="28" s="1"/>
  <c r="E42" i="28"/>
  <c r="D42" i="28"/>
  <c r="F42" i="28" s="1"/>
  <c r="D73" i="28"/>
  <c r="F73" i="28" s="1"/>
  <c r="E73" i="28"/>
  <c r="E41" i="28"/>
  <c r="D41" i="28"/>
  <c r="F41" i="28" s="1"/>
  <c r="D51" i="28"/>
  <c r="F51" i="28" s="1"/>
  <c r="E51" i="28"/>
  <c r="D52" i="28"/>
  <c r="F52" i="28" s="1"/>
  <c r="E52" i="28"/>
  <c r="C62" i="28"/>
  <c r="B63" i="28"/>
  <c r="C63" i="28" s="1"/>
  <c r="D61" i="28"/>
  <c r="F61" i="28" s="1"/>
  <c r="E61" i="28"/>
  <c r="B63" i="36" l="1"/>
  <c r="C63" i="36" s="1"/>
  <c r="C62" i="36"/>
  <c r="D50" i="36"/>
  <c r="F50" i="36" s="1"/>
  <c r="E50" i="36"/>
  <c r="D61" i="36"/>
  <c r="F61" i="36" s="1"/>
  <c r="E61" i="36"/>
  <c r="C51" i="36"/>
  <c r="B52" i="36"/>
  <c r="C52" i="36" s="1"/>
  <c r="C73" i="36"/>
  <c r="B74" i="36"/>
  <c r="C74" i="36" s="1"/>
  <c r="E72" i="36"/>
  <c r="D72" i="36"/>
  <c r="F72" i="36" s="1"/>
  <c r="E74" i="34"/>
  <c r="D74" i="34"/>
  <c r="F74" i="34" s="1"/>
  <c r="C62" i="34"/>
  <c r="B63" i="34"/>
  <c r="C63" i="34" s="1"/>
  <c r="E61" i="34"/>
  <c r="D61" i="34"/>
  <c r="F61" i="34" s="1"/>
  <c r="D73" i="34"/>
  <c r="F73" i="34" s="1"/>
  <c r="E73" i="34"/>
  <c r="C62" i="33"/>
  <c r="B63" i="33"/>
  <c r="E42" i="33"/>
  <c r="D42" i="33"/>
  <c r="F42" i="33" s="1"/>
  <c r="D61" i="33"/>
  <c r="F61" i="33" s="1"/>
  <c r="E61" i="33"/>
  <c r="E43" i="33"/>
  <c r="D43" i="33"/>
  <c r="F43" i="33" s="1"/>
  <c r="C74" i="33"/>
  <c r="B75" i="33"/>
  <c r="C75" i="33" s="1"/>
  <c r="C52" i="33"/>
  <c r="B53" i="33"/>
  <c r="C53" i="33" s="1"/>
  <c r="D73" i="33"/>
  <c r="F73" i="33" s="1"/>
  <c r="E73" i="33"/>
  <c r="D51" i="33"/>
  <c r="F51" i="33" s="1"/>
  <c r="E51" i="33"/>
  <c r="C62" i="32"/>
  <c r="B63" i="32"/>
  <c r="C73" i="32"/>
  <c r="B74" i="32"/>
  <c r="E61" i="32"/>
  <c r="D61" i="32"/>
  <c r="F61" i="32" s="1"/>
  <c r="E72" i="32"/>
  <c r="D72" i="32"/>
  <c r="F72" i="32" s="1"/>
  <c r="C53" i="31"/>
  <c r="B54" i="31"/>
  <c r="C64" i="31"/>
  <c r="B65" i="31"/>
  <c r="D77" i="31"/>
  <c r="F77" i="31" s="1"/>
  <c r="E77" i="31"/>
  <c r="D52" i="31"/>
  <c r="F52" i="31" s="1"/>
  <c r="E52" i="31"/>
  <c r="D63" i="31"/>
  <c r="F63" i="31" s="1"/>
  <c r="E63" i="31"/>
  <c r="D76" i="31"/>
  <c r="F76" i="31" s="1"/>
  <c r="E76" i="31"/>
  <c r="C74" i="30"/>
  <c r="B75" i="30"/>
  <c r="C75" i="30" s="1"/>
  <c r="D73" i="30"/>
  <c r="F73" i="30" s="1"/>
  <c r="E73" i="30"/>
  <c r="C62" i="30"/>
  <c r="B63" i="30"/>
  <c r="C51" i="30"/>
  <c r="B52" i="30"/>
  <c r="D61" i="30"/>
  <c r="F61" i="30" s="1"/>
  <c r="E61" i="30"/>
  <c r="D50" i="30"/>
  <c r="F50" i="30" s="1"/>
  <c r="E50" i="30"/>
  <c r="D63" i="28"/>
  <c r="F63" i="28" s="1"/>
  <c r="E63" i="28"/>
  <c r="E62" i="28"/>
  <c r="D62" i="28"/>
  <c r="F62" i="28" s="1"/>
  <c r="D51" i="36" l="1"/>
  <c r="F51" i="36" s="1"/>
  <c r="E51" i="36"/>
  <c r="D52" i="36"/>
  <c r="F52" i="36" s="1"/>
  <c r="E52" i="36"/>
  <c r="D74" i="36"/>
  <c r="F74" i="36" s="1"/>
  <c r="E74" i="36"/>
  <c r="D62" i="36"/>
  <c r="F62" i="36" s="1"/>
  <c r="E62" i="36"/>
  <c r="E73" i="36"/>
  <c r="D73" i="36"/>
  <c r="F73" i="36" s="1"/>
  <c r="E63" i="36"/>
  <c r="D63" i="36"/>
  <c r="F63" i="36" s="1"/>
  <c r="D62" i="34"/>
  <c r="F62" i="34" s="1"/>
  <c r="E62" i="34"/>
  <c r="D63" i="34"/>
  <c r="F63" i="34" s="1"/>
  <c r="E63" i="34"/>
  <c r="D52" i="33"/>
  <c r="F52" i="33" s="1"/>
  <c r="E52" i="33"/>
  <c r="D53" i="33"/>
  <c r="F53" i="33" s="1"/>
  <c r="E53" i="33"/>
  <c r="D75" i="33"/>
  <c r="F75" i="33" s="1"/>
  <c r="E75" i="33"/>
  <c r="C63" i="33"/>
  <c r="B64" i="33"/>
  <c r="C64" i="33" s="1"/>
  <c r="D74" i="33"/>
  <c r="F74" i="33" s="1"/>
  <c r="E74" i="33"/>
  <c r="E62" i="33"/>
  <c r="D62" i="33"/>
  <c r="F62" i="33" s="1"/>
  <c r="C74" i="32"/>
  <c r="B75" i="32"/>
  <c r="C75" i="32" s="1"/>
  <c r="D73" i="32"/>
  <c r="F73" i="32" s="1"/>
  <c r="E73" i="32"/>
  <c r="C63" i="32"/>
  <c r="B64" i="32"/>
  <c r="C64" i="32" s="1"/>
  <c r="D62" i="32"/>
  <c r="F62" i="32" s="1"/>
  <c r="E62" i="32"/>
  <c r="C65" i="31"/>
  <c r="B66" i="31"/>
  <c r="C66" i="31" s="1"/>
  <c r="D64" i="31"/>
  <c r="F64" i="31" s="1"/>
  <c r="E64" i="31"/>
  <c r="C54" i="31"/>
  <c r="B55" i="31"/>
  <c r="C55" i="31" s="1"/>
  <c r="D53" i="31"/>
  <c r="F53" i="31" s="1"/>
  <c r="E53" i="31"/>
  <c r="C52" i="30"/>
  <c r="B53" i="30"/>
  <c r="C53" i="30" s="1"/>
  <c r="D51" i="30"/>
  <c r="F51" i="30" s="1"/>
  <c r="E51" i="30"/>
  <c r="B64" i="30"/>
  <c r="C64" i="30" s="1"/>
  <c r="C63" i="30"/>
  <c r="D75" i="30"/>
  <c r="F75" i="30" s="1"/>
  <c r="E75" i="30"/>
  <c r="D62" i="30"/>
  <c r="F62" i="30" s="1"/>
  <c r="E62" i="30"/>
  <c r="D74" i="30"/>
  <c r="F74" i="30" s="1"/>
  <c r="E74" i="30"/>
  <c r="D64" i="33" l="1"/>
  <c r="F64" i="33" s="1"/>
  <c r="E64" i="33"/>
  <c r="D63" i="33"/>
  <c r="F63" i="33" s="1"/>
  <c r="E63" i="33"/>
  <c r="D64" i="32"/>
  <c r="F64" i="32" s="1"/>
  <c r="E64" i="32"/>
  <c r="D75" i="32"/>
  <c r="F75" i="32" s="1"/>
  <c r="E75" i="32"/>
  <c r="D63" i="32"/>
  <c r="F63" i="32" s="1"/>
  <c r="E63" i="32"/>
  <c r="E74" i="32"/>
  <c r="D74" i="32"/>
  <c r="F74" i="32" s="1"/>
  <c r="D55" i="31"/>
  <c r="F55" i="31" s="1"/>
  <c r="E55" i="31"/>
  <c r="E66" i="31"/>
  <c r="D66" i="31"/>
  <c r="F66" i="31" s="1"/>
  <c r="D54" i="31"/>
  <c r="F54" i="31" s="1"/>
  <c r="E54" i="31"/>
  <c r="D65" i="31"/>
  <c r="F65" i="31" s="1"/>
  <c r="E65" i="31"/>
  <c r="D63" i="30"/>
  <c r="F63" i="30" s="1"/>
  <c r="E63" i="30"/>
  <c r="D53" i="30"/>
  <c r="F53" i="30" s="1"/>
  <c r="E53" i="30"/>
  <c r="E64" i="30"/>
  <c r="D64" i="30"/>
  <c r="F64" i="30" s="1"/>
  <c r="E52" i="30"/>
  <c r="D52" i="30"/>
  <c r="F52" i="30" s="1"/>
</calcChain>
</file>

<file path=xl/sharedStrings.xml><?xml version="1.0" encoding="utf-8"?>
<sst xmlns="http://schemas.openxmlformats.org/spreadsheetml/2006/main" count="269" uniqueCount="97">
  <si>
    <t>measure</t>
  </si>
  <si>
    <t>value</t>
  </si>
  <si>
    <t>x_diff</t>
  </si>
  <si>
    <t>y_diff</t>
  </si>
  <si>
    <t>rho</t>
  </si>
  <si>
    <t>x1</t>
  </si>
  <si>
    <t>y1</t>
  </si>
  <si>
    <t>x2</t>
  </si>
  <si>
    <t>y2</t>
  </si>
  <si>
    <t>r</t>
  </si>
  <si>
    <t>measure_F</t>
  </si>
  <si>
    <t>value_F</t>
  </si>
  <si>
    <t>Segment</t>
  </si>
  <si>
    <t>x/y</t>
  </si>
  <si>
    <t>bp</t>
  </si>
  <si>
    <t>No extra AFSC specific parameters</t>
  </si>
  <si>
    <t>Contains multiple segments like this example:</t>
  </si>
  <si>
    <t>initial y of segment i</t>
  </si>
  <si>
    <t>initial x of segment i</t>
  </si>
  <si>
    <t>final x of segment i</t>
  </si>
  <si>
    <t>final y of segment i</t>
  </si>
  <si>
    <t>rho parameter for segment i</t>
  </si>
  <si>
    <t>x1, y1, x2, y2, rho</t>
  </si>
  <si>
    <t>Target</t>
  </si>
  <si>
    <t>Actual</t>
  </si>
  <si>
    <t>Rho</t>
  </si>
  <si>
    <t>Margin y</t>
  </si>
  <si>
    <t>Left Margin</t>
  </si>
  <si>
    <t>Right Margin</t>
  </si>
  <si>
    <t>Left Base Margin</t>
  </si>
  <si>
    <t>Right Base Margin</t>
  </si>
  <si>
    <t>Real Max</t>
  </si>
  <si>
    <t>Left Rho</t>
  </si>
  <si>
    <t>Right Rho</t>
  </si>
  <si>
    <t>Domain Max</t>
  </si>
  <si>
    <t>Upper Bound</t>
  </si>
  <si>
    <t>Upper Measure</t>
  </si>
  <si>
    <t>Constraint Upper</t>
  </si>
  <si>
    <t>Real Constraint Upper</t>
  </si>
  <si>
    <t>Buffer Y</t>
  </si>
  <si>
    <t>Parameter</t>
  </si>
  <si>
    <t>Definition</t>
  </si>
  <si>
    <t>0, 0, 0.4, 0.8, -0.08</t>
  </si>
  <si>
    <t>With delimiter |, the generalized parameters are:</t>
  </si>
  <si>
    <t>vf_string = None…segment dict defined explicitly</t>
  </si>
  <si>
    <t>Direct: Explicitly state segment matrix</t>
  </si>
  <si>
    <t>Balancing: Use 4 segments to balance measures around target</t>
  </si>
  <si>
    <t>Contains vf_string parameters like</t>
  </si>
  <si>
    <t>0.15, 0.15, 0.1, 0.08, 0.08, 0.1, 0.6</t>
  </si>
  <si>
    <t>left_bm, right_bm, rho1, rho2, rho3, rho4, margin_y</t>
  </si>
  <si>
    <t>left_bm</t>
  </si>
  <si>
    <t>right_bm</t>
  </si>
  <si>
    <t>rho1</t>
  </si>
  <si>
    <t>rho2</t>
  </si>
  <si>
    <t>rho3</t>
  </si>
  <si>
    <t>rho4</t>
  </si>
  <si>
    <t>margin_y</t>
  </si>
  <si>
    <t>left base margin</t>
  </si>
  <si>
    <t>right base margin</t>
  </si>
  <si>
    <t>rho for segment 1</t>
  </si>
  <si>
    <t>rho for segment 2</t>
  </si>
  <si>
    <t>rho for segment 3</t>
  </si>
  <si>
    <t>rho for segment 4</t>
  </si>
  <si>
    <t>margin y value</t>
  </si>
  <si>
    <t>vf_string = "Balance|left_bm, right_bm, rho1, rho2, rho3, rho4, margin_y"</t>
  </si>
  <si>
    <t>Extra AFSC parameters|"actual": actual demographic of AFSC, "target": target objective measure</t>
  </si>
  <si>
    <t>vf_string = "Quota_Over|d_max, rho1, rho2, rho3, margin_y"</t>
  </si>
  <si>
    <t>Method 2 for Combined Quota: Use 3 segments with indifference line</t>
  </si>
  <si>
    <t>0.1, 0.2, 0.1, 0.05, 0.4</t>
  </si>
  <si>
    <t>d_max, rho1, rho2, rho3, margin_y</t>
  </si>
  <si>
    <t>Extra AFSC parameters|"target": target objective measure, "maximum": upper bound on indifference, "actual": upper bound on constraint</t>
  </si>
  <si>
    <t>d_max</t>
  </si>
  <si>
    <t>maximum measure in domain allowed</t>
  </si>
  <si>
    <t>vf_string = "Quota_Normal|d_max, rho1, rho2"</t>
  </si>
  <si>
    <t>Method 1 for Combined Quota: Use 2 segments with indifference line</t>
  </si>
  <si>
    <t>0.2, 0.25, 0.2</t>
  </si>
  <si>
    <t>d_max, rho1, rho2</t>
  </si>
  <si>
    <t>Extra AFSC parameters|"target": target objective measure, "maximum": upper bound on indifference</t>
  </si>
  <si>
    <t>vf_string = "Min Decreasing|rho"</t>
  </si>
  <si>
    <t xml:space="preserve">rho </t>
  </si>
  <si>
    <t>rho for the one segment</t>
  </si>
  <si>
    <t>Decreasing exponential curve with one segment</t>
  </si>
  <si>
    <t>Increasing exponential curve with one segment</t>
  </si>
  <si>
    <t>vf_string = "Min Increasing|rho"</t>
  </si>
  <si>
    <t>Rho1 (Left)</t>
  </si>
  <si>
    <t>Rho2</t>
  </si>
  <si>
    <t>Rho3</t>
  </si>
  <si>
    <t>Real Target</t>
  </si>
  <si>
    <t>Min</t>
  </si>
  <si>
    <t>Max</t>
  </si>
  <si>
    <t>Rho1</t>
  </si>
  <si>
    <t>"Target"</t>
  </si>
  <si>
    <t>"Maximum"</t>
  </si>
  <si>
    <t>"Actual"</t>
  </si>
  <si>
    <t>Rho4</t>
  </si>
  <si>
    <t>vf_string</t>
  </si>
  <si>
    <t>Pref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</si>
</sst>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0" fillId="0" borderId="0" xfId="0" applyAlignment="1"/>
    <xf numFmtId="0" fontId="0" fillId="4" borderId="1" xfId="0" applyFill="1" applyBorder="1"/>
    <xf numFmtId="0" fontId="0" fillId="4" borderId="8" xfId="0" applyFill="1" applyBorder="1"/>
    <xf numFmtId="0" fontId="0" fillId="2" borderId="6" xfId="0" applyFill="1" applyBorder="1"/>
    <xf numFmtId="0" fontId="0" fillId="0" borderId="7" xfId="0" applyFill="1" applyBorder="1"/>
    <xf numFmtId="0" fontId="0" fillId="3" borderId="10" xfId="0" applyFill="1" applyBorder="1"/>
    <xf numFmtId="0" fontId="0" fillId="3" borderId="6" xfId="0" applyFill="1" applyBorder="1"/>
    <xf numFmtId="0" fontId="0" fillId="4" borderId="6" xfId="0" applyFill="1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0" borderId="0" xfId="0" applyFont="1"/>
    <xf numFmtId="0" fontId="0" fillId="0" borderId="22" xfId="0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24" xfId="0" applyFill="1" applyBorder="1"/>
    <xf numFmtId="0" fontId="0" fillId="3" borderId="0" xfId="0" applyFill="1"/>
    <xf numFmtId="0" fontId="0" fillId="2" borderId="0" xfId="0" applyFill="1"/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Direct!$E$32:$E$74</c:f>
              <c:numCache>
                <c:formatCode>General</c:formatCode>
                <c:ptCount val="4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0.44999999999999996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</c:v>
                </c:pt>
                <c:pt idx="22">
                  <c:v>0.52500000000000002</c:v>
                </c:pt>
                <c:pt idx="23">
                  <c:v>0.55000000000000004</c:v>
                </c:pt>
                <c:pt idx="24">
                  <c:v>0.57499999999999996</c:v>
                </c:pt>
                <c:pt idx="25">
                  <c:v>0.6</c:v>
                </c:pt>
                <c:pt idx="26">
                  <c:v>0.625</c:v>
                </c:pt>
                <c:pt idx="27">
                  <c:v>0.65</c:v>
                </c:pt>
                <c:pt idx="28">
                  <c:v>0.67500000000000004</c:v>
                </c:pt>
                <c:pt idx="29">
                  <c:v>0.7</c:v>
                </c:pt>
                <c:pt idx="30">
                  <c:v>0.72499999999999998</c:v>
                </c:pt>
                <c:pt idx="31">
                  <c:v>0.75</c:v>
                </c:pt>
                <c:pt idx="32">
                  <c:v>0.75</c:v>
                </c:pt>
                <c:pt idx="33">
                  <c:v>0.77500000000000002</c:v>
                </c:pt>
                <c:pt idx="34">
                  <c:v>0.8</c:v>
                </c:pt>
                <c:pt idx="35">
                  <c:v>0.82499999999999996</c:v>
                </c:pt>
                <c:pt idx="36">
                  <c:v>0.85</c:v>
                </c:pt>
                <c:pt idx="37">
                  <c:v>0.875</c:v>
                </c:pt>
                <c:pt idx="38">
                  <c:v>0.9</c:v>
                </c:pt>
                <c:pt idx="39">
                  <c:v>0.92500000000000004</c:v>
                </c:pt>
                <c:pt idx="40">
                  <c:v>0.95</c:v>
                </c:pt>
                <c:pt idx="41">
                  <c:v>0.97499999999999998</c:v>
                </c:pt>
                <c:pt idx="42">
                  <c:v>1</c:v>
                </c:pt>
              </c:numCache>
            </c:numRef>
          </c:xVal>
          <c:yVal>
            <c:numRef>
              <c:f>Direct!$F$32:$F$74</c:f>
              <c:numCache>
                <c:formatCode>General</c:formatCode>
                <c:ptCount val="43"/>
                <c:pt idx="0">
                  <c:v>0</c:v>
                </c:pt>
                <c:pt idx="1">
                  <c:v>2.2003506154044199E-3</c:v>
                </c:pt>
                <c:pt idx="2">
                  <c:v>5.8281154780198035E-3</c:v>
                </c:pt>
                <c:pt idx="3">
                  <c:v>1.1809288572112317E-2</c:v>
                </c:pt>
                <c:pt idx="4">
                  <c:v>2.1670575876081941E-2</c:v>
                </c:pt>
                <c:pt idx="5">
                  <c:v>3.7929090010621773E-2</c:v>
                </c:pt>
                <c:pt idx="6">
                  <c:v>6.4734848094216257E-2</c:v>
                </c:pt>
                <c:pt idx="7">
                  <c:v>0.10893007162388042</c:v>
                </c:pt>
                <c:pt idx="8">
                  <c:v>0.18179567672058453</c:v>
                </c:pt>
                <c:pt idx="9">
                  <c:v>0.30193074974595613</c:v>
                </c:pt>
                <c:pt idx="10">
                  <c:v>0.4999999999999995</c:v>
                </c:pt>
                <c:pt idx="11">
                  <c:v>0.69806925025404365</c:v>
                </c:pt>
                <c:pt idx="12">
                  <c:v>0.81820432327941539</c:v>
                </c:pt>
                <c:pt idx="13">
                  <c:v>0.89106992837611954</c:v>
                </c:pt>
                <c:pt idx="14">
                  <c:v>0.93526515190578374</c:v>
                </c:pt>
                <c:pt idx="15">
                  <c:v>0.96207090998937828</c:v>
                </c:pt>
                <c:pt idx="16">
                  <c:v>0.97832942412391799</c:v>
                </c:pt>
                <c:pt idx="17">
                  <c:v>0.98819071142788772</c:v>
                </c:pt>
                <c:pt idx="18">
                  <c:v>0.99417188452198024</c:v>
                </c:pt>
                <c:pt idx="19">
                  <c:v>0.99779964938459553</c:v>
                </c:pt>
                <c:pt idx="20">
                  <c:v>1</c:v>
                </c:pt>
                <c:pt idx="21">
                  <c:v>1</c:v>
                </c:pt>
                <c:pt idx="22">
                  <c:v>0.99779964938459553</c:v>
                </c:pt>
                <c:pt idx="23">
                  <c:v>0.99417188452198024</c:v>
                </c:pt>
                <c:pt idx="24">
                  <c:v>0.98819071142788772</c:v>
                </c:pt>
                <c:pt idx="25">
                  <c:v>0.97832942412391799</c:v>
                </c:pt>
                <c:pt idx="26">
                  <c:v>0.96207090998937828</c:v>
                </c:pt>
                <c:pt idx="27">
                  <c:v>0.93526515190578374</c:v>
                </c:pt>
                <c:pt idx="28">
                  <c:v>0.89106992837611954</c:v>
                </c:pt>
                <c:pt idx="29">
                  <c:v>0.81820432327941539</c:v>
                </c:pt>
                <c:pt idx="30">
                  <c:v>0.69806925025404376</c:v>
                </c:pt>
                <c:pt idx="31">
                  <c:v>0.50000000000000033</c:v>
                </c:pt>
                <c:pt idx="32">
                  <c:v>0.5</c:v>
                </c:pt>
                <c:pt idx="33">
                  <c:v>0.30193074974595635</c:v>
                </c:pt>
                <c:pt idx="34">
                  <c:v>0.18179567672058461</c:v>
                </c:pt>
                <c:pt idx="35">
                  <c:v>0.10893007162388042</c:v>
                </c:pt>
                <c:pt idx="36">
                  <c:v>6.4734848094216257E-2</c:v>
                </c:pt>
                <c:pt idx="37">
                  <c:v>3.7929090010621773E-2</c:v>
                </c:pt>
                <c:pt idx="38">
                  <c:v>2.1670575876081941E-2</c:v>
                </c:pt>
                <c:pt idx="39">
                  <c:v>1.1809288572112317E-2</c:v>
                </c:pt>
                <c:pt idx="40">
                  <c:v>5.8281154780198061E-3</c:v>
                </c:pt>
                <c:pt idx="41">
                  <c:v>2.2003506154044221E-3</c:v>
                </c:pt>
                <c:pt idx="42">
                  <c:v>1.5062739736180733E-18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7-4407-9193-7DC88BFA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Balance!$E$32:$E$74</c:f>
              <c:numCache>
                <c:formatCode>General</c:formatCode>
                <c:ptCount val="43"/>
                <c:pt idx="0">
                  <c:v>0</c:v>
                </c:pt>
                <c:pt idx="1">
                  <c:v>3.5000000000000003E-2</c:v>
                </c:pt>
                <c:pt idx="2">
                  <c:v>7.0000000000000007E-2</c:v>
                </c:pt>
                <c:pt idx="3">
                  <c:v>0.10500000000000002</c:v>
                </c:pt>
                <c:pt idx="4">
                  <c:v>0.14000000000000001</c:v>
                </c:pt>
                <c:pt idx="5">
                  <c:v>0.17500000000000002</c:v>
                </c:pt>
                <c:pt idx="6">
                  <c:v>0.21000000000000002</c:v>
                </c:pt>
                <c:pt idx="7">
                  <c:v>0.245</c:v>
                </c:pt>
                <c:pt idx="8">
                  <c:v>0.27999999999999997</c:v>
                </c:pt>
                <c:pt idx="9">
                  <c:v>0.315</c:v>
                </c:pt>
                <c:pt idx="10">
                  <c:v>0.34999999999999992</c:v>
                </c:pt>
                <c:pt idx="11">
                  <c:v>0.36499999999999999</c:v>
                </c:pt>
                <c:pt idx="12">
                  <c:v>0.38</c:v>
                </c:pt>
                <c:pt idx="13">
                  <c:v>0.39500000000000002</c:v>
                </c:pt>
                <c:pt idx="14">
                  <c:v>0.41</c:v>
                </c:pt>
                <c:pt idx="15">
                  <c:v>0.42499999999999999</c:v>
                </c:pt>
                <c:pt idx="16">
                  <c:v>0.44</c:v>
                </c:pt>
                <c:pt idx="17">
                  <c:v>0.45499999999999996</c:v>
                </c:pt>
                <c:pt idx="18">
                  <c:v>0.47</c:v>
                </c:pt>
                <c:pt idx="19">
                  <c:v>0.48499999999999999</c:v>
                </c:pt>
                <c:pt idx="20">
                  <c:v>0.5</c:v>
                </c:pt>
                <c:pt idx="21">
                  <c:v>0.5</c:v>
                </c:pt>
                <c:pt idx="22">
                  <c:v>0.51500000000000001</c:v>
                </c:pt>
                <c:pt idx="23">
                  <c:v>0.53</c:v>
                </c:pt>
                <c:pt idx="24">
                  <c:v>0.54500000000000004</c:v>
                </c:pt>
                <c:pt idx="25">
                  <c:v>0.56000000000000005</c:v>
                </c:pt>
                <c:pt idx="26">
                  <c:v>0.57499999999999996</c:v>
                </c:pt>
                <c:pt idx="27">
                  <c:v>0.59000000000000008</c:v>
                </c:pt>
                <c:pt idx="28">
                  <c:v>0.60499999999999998</c:v>
                </c:pt>
                <c:pt idx="29">
                  <c:v>0.62</c:v>
                </c:pt>
                <c:pt idx="30">
                  <c:v>0.63500000000000001</c:v>
                </c:pt>
                <c:pt idx="31">
                  <c:v>0.65</c:v>
                </c:pt>
                <c:pt idx="32">
                  <c:v>0.65</c:v>
                </c:pt>
                <c:pt idx="33">
                  <c:v>0.68500000000000005</c:v>
                </c:pt>
                <c:pt idx="34">
                  <c:v>0.72</c:v>
                </c:pt>
                <c:pt idx="35">
                  <c:v>0.755</c:v>
                </c:pt>
                <c:pt idx="36">
                  <c:v>0.79</c:v>
                </c:pt>
                <c:pt idx="37">
                  <c:v>0.82500000000000007</c:v>
                </c:pt>
                <c:pt idx="38">
                  <c:v>0.8600000000000001</c:v>
                </c:pt>
                <c:pt idx="39">
                  <c:v>0.89500000000000002</c:v>
                </c:pt>
                <c:pt idx="40">
                  <c:v>0.92999999999999994</c:v>
                </c:pt>
                <c:pt idx="41">
                  <c:v>0.96500000000000008</c:v>
                </c:pt>
                <c:pt idx="42">
                  <c:v>1</c:v>
                </c:pt>
              </c:numCache>
            </c:numRef>
          </c:xVal>
          <c:yVal>
            <c:numRef>
              <c:f>Balance!$F$32:$F$74</c:f>
              <c:numCache>
                <c:formatCode>General</c:formatCode>
                <c:ptCount val="43"/>
                <c:pt idx="0">
                  <c:v>0</c:v>
                </c:pt>
                <c:pt idx="1">
                  <c:v>1.3956180104118903E-3</c:v>
                </c:pt>
                <c:pt idx="2">
                  <c:v>3.8965680329880511E-3</c:v>
                </c:pt>
                <c:pt idx="3">
                  <c:v>8.3782750393183378E-3</c:v>
                </c:pt>
                <c:pt idx="4">
                  <c:v>1.6409502176716391E-2</c:v>
                </c:pt>
                <c:pt idx="5">
                  <c:v>3.0801475869189746E-2</c:v>
                </c:pt>
                <c:pt idx="6">
                  <c:v>5.6591919000891618E-2</c:v>
                </c:pt>
                <c:pt idx="7">
                  <c:v>0.10280844017737228</c:v>
                </c:pt>
                <c:pt idx="8">
                  <c:v>0.18562853050108352</c:v>
                </c:pt>
                <c:pt idx="9">
                  <c:v>0.33404228356214882</c:v>
                </c:pt>
                <c:pt idx="10">
                  <c:v>0.59999999999999942</c:v>
                </c:pt>
                <c:pt idx="11">
                  <c:v>0.75107777435743162</c:v>
                </c:pt>
                <c:pt idx="12">
                  <c:v>0.84561982975696293</c:v>
                </c:pt>
                <c:pt idx="13">
                  <c:v>0.90478273626114092</c:v>
                </c:pt>
                <c:pt idx="14">
                  <c:v>0.94180593711318705</c:v>
                </c:pt>
                <c:pt idx="15">
                  <c:v>0.96497446419077659</c:v>
                </c:pt>
                <c:pt idx="16">
                  <c:v>0.97947295796202305</c:v>
                </c:pt>
                <c:pt idx="17">
                  <c:v>0.9885458835274209</c:v>
                </c:pt>
                <c:pt idx="18">
                  <c:v>0.99422357526657956</c:v>
                </c:pt>
                <c:pt idx="19">
                  <c:v>0.99777658396840907</c:v>
                </c:pt>
                <c:pt idx="20">
                  <c:v>1</c:v>
                </c:pt>
                <c:pt idx="21">
                  <c:v>1</c:v>
                </c:pt>
                <c:pt idx="22">
                  <c:v>0.99777658396840907</c:v>
                </c:pt>
                <c:pt idx="23">
                  <c:v>0.99422357526657956</c:v>
                </c:pt>
                <c:pt idx="24">
                  <c:v>0.9885458835274209</c:v>
                </c:pt>
                <c:pt idx="25">
                  <c:v>0.97947295796202305</c:v>
                </c:pt>
                <c:pt idx="26">
                  <c:v>0.96497446419077659</c:v>
                </c:pt>
                <c:pt idx="27">
                  <c:v>0.94180593711318705</c:v>
                </c:pt>
                <c:pt idx="28">
                  <c:v>0.90478273626114092</c:v>
                </c:pt>
                <c:pt idx="29">
                  <c:v>0.84561982975696293</c:v>
                </c:pt>
                <c:pt idx="30">
                  <c:v>0.75107777435743173</c:v>
                </c:pt>
                <c:pt idx="31">
                  <c:v>0.6000000000000002</c:v>
                </c:pt>
                <c:pt idx="32">
                  <c:v>0.6</c:v>
                </c:pt>
                <c:pt idx="33">
                  <c:v>0.33404228356214882</c:v>
                </c:pt>
                <c:pt idx="34">
                  <c:v>0.18562853050108352</c:v>
                </c:pt>
                <c:pt idx="35">
                  <c:v>0.10280844017737228</c:v>
                </c:pt>
                <c:pt idx="36">
                  <c:v>5.6591919000891597E-2</c:v>
                </c:pt>
                <c:pt idx="37">
                  <c:v>3.0801475869189746E-2</c:v>
                </c:pt>
                <c:pt idx="38">
                  <c:v>1.6409502176716381E-2</c:v>
                </c:pt>
                <c:pt idx="39">
                  <c:v>8.3782750393183378E-3</c:v>
                </c:pt>
                <c:pt idx="40">
                  <c:v>3.8965680329880515E-3</c:v>
                </c:pt>
                <c:pt idx="41">
                  <c:v>1.3956180104118905E-3</c:v>
                </c:pt>
                <c:pt idx="42">
                  <c:v>1.9563682791487667E-18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A-4A45-BFD4-E82FBD6E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Quota_Normal!$E$33:$E$75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15.000000000000002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44.999999999999993</c:v>
                </c:pt>
                <c:pt idx="10">
                  <c:v>49.999999999999993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</c:numCache>
            </c:numRef>
          </c:xVal>
          <c:yVal>
            <c:numRef>
              <c:f>Quota_Normal!$F$33:$F$75</c:f>
              <c:numCache>
                <c:formatCode>General</c:formatCode>
                <c:ptCount val="43"/>
                <c:pt idx="0">
                  <c:v>0</c:v>
                </c:pt>
                <c:pt idx="1">
                  <c:v>9.1761506196973933E-3</c:v>
                </c:pt>
                <c:pt idx="2">
                  <c:v>2.2865358743438216E-2</c:v>
                </c:pt>
                <c:pt idx="3">
                  <c:v>4.3287257513586287E-2</c:v>
                </c:pt>
                <c:pt idx="4">
                  <c:v>7.375315047162305E-2</c:v>
                </c:pt>
                <c:pt idx="5">
                  <c:v>0.11920292202211756</c:v>
                </c:pt>
                <c:pt idx="6">
                  <c:v>0.18700601372329884</c:v>
                </c:pt>
                <c:pt idx="7">
                  <c:v>0.28815634049955691</c:v>
                </c:pt>
                <c:pt idx="8">
                  <c:v>0.43905489615886395</c:v>
                </c:pt>
                <c:pt idx="9">
                  <c:v>0.66416908832981358</c:v>
                </c:pt>
                <c:pt idx="10">
                  <c:v>0.99999999999999956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0.84945501196734519</c:v>
                </c:pt>
                <c:pt idx="34">
                  <c:v>0.71323627369762321</c:v>
                </c:pt>
                <c:pt idx="35">
                  <c:v>0.58998046227353163</c:v>
                </c:pt>
                <c:pt idx="36">
                  <c:v>0.47845399210662953</c:v>
                </c:pt>
                <c:pt idx="37">
                  <c:v>0.37754066879814552</c:v>
                </c:pt>
                <c:pt idx="38">
                  <c:v>0.28623051789026871</c:v>
                </c:pt>
                <c:pt idx="39">
                  <c:v>0.2036096767023117</c:v>
                </c:pt>
                <c:pt idx="40">
                  <c:v>0.12885124808584156</c:v>
                </c:pt>
                <c:pt idx="41">
                  <c:v>6.1207024560089175E-2</c:v>
                </c:pt>
                <c:pt idx="42">
                  <c:v>1.2922478795237035E-16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D-4A41-A57E-E2243D42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Quota_Over!$E$35:$E$77</c:f>
              <c:numCache>
                <c:formatCode>General</c:formatCode>
                <c:ptCount val="43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42.000000000000007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111.99999999999999</c:v>
                </c:pt>
                <c:pt idx="9">
                  <c:v>125.99999999999999</c:v>
                </c:pt>
                <c:pt idx="10">
                  <c:v>139.99999999999997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182</c:v>
                </c:pt>
                <c:pt idx="22">
                  <c:v>184.8</c:v>
                </c:pt>
                <c:pt idx="23">
                  <c:v>187.6</c:v>
                </c:pt>
                <c:pt idx="24">
                  <c:v>190.4</c:v>
                </c:pt>
                <c:pt idx="25">
                  <c:v>193.2</c:v>
                </c:pt>
                <c:pt idx="26">
                  <c:v>196</c:v>
                </c:pt>
                <c:pt idx="27">
                  <c:v>198.8</c:v>
                </c:pt>
                <c:pt idx="28">
                  <c:v>201.6</c:v>
                </c:pt>
                <c:pt idx="29">
                  <c:v>204.4</c:v>
                </c:pt>
                <c:pt idx="30">
                  <c:v>207.2</c:v>
                </c:pt>
                <c:pt idx="31">
                  <c:v>210</c:v>
                </c:pt>
                <c:pt idx="32">
                  <c:v>210</c:v>
                </c:pt>
                <c:pt idx="33">
                  <c:v>211.4</c:v>
                </c:pt>
                <c:pt idx="34">
                  <c:v>212.8</c:v>
                </c:pt>
                <c:pt idx="35">
                  <c:v>214.2</c:v>
                </c:pt>
                <c:pt idx="36">
                  <c:v>215.6</c:v>
                </c:pt>
                <c:pt idx="37">
                  <c:v>217</c:v>
                </c:pt>
                <c:pt idx="38">
                  <c:v>218.4</c:v>
                </c:pt>
                <c:pt idx="39">
                  <c:v>219.8</c:v>
                </c:pt>
                <c:pt idx="40">
                  <c:v>221.2</c:v>
                </c:pt>
                <c:pt idx="41">
                  <c:v>222.6</c:v>
                </c:pt>
                <c:pt idx="42">
                  <c:v>224</c:v>
                </c:pt>
              </c:numCache>
            </c:numRef>
          </c:xVal>
          <c:yVal>
            <c:numRef>
              <c:f>Quota_Over!$F$35:$F$77</c:f>
              <c:numCache>
                <c:formatCode>General</c:formatCode>
                <c:ptCount val="43"/>
                <c:pt idx="0">
                  <c:v>0</c:v>
                </c:pt>
                <c:pt idx="1">
                  <c:v>7.8013416127807424E-5</c:v>
                </c:pt>
                <c:pt idx="2">
                  <c:v>2.9007586756404018E-4</c:v>
                </c:pt>
                <c:pt idx="3">
                  <c:v>8.6652137580163068E-4</c:v>
                </c:pt>
                <c:pt idx="4">
                  <c:v>2.4334627259407107E-3</c:v>
                </c:pt>
                <c:pt idx="5">
                  <c:v>6.6928509242848546E-3</c:v>
                </c:pt>
                <c:pt idx="6">
                  <c:v>1.8271068464196655E-2</c:v>
                </c:pt>
                <c:pt idx="7">
                  <c:v>4.9743926808884682E-2</c:v>
                </c:pt>
                <c:pt idx="8">
                  <c:v>0.13529602573691568</c:v>
                </c:pt>
                <c:pt idx="9">
                  <c:v>0.3678507416395127</c:v>
                </c:pt>
                <c:pt idx="10">
                  <c:v>0.99999999999999822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0.9912188980137957</c:v>
                </c:pt>
                <c:pt idx="23">
                  <c:v>0.97896388297590076</c:v>
                </c:pt>
                <c:pt idx="24">
                  <c:v>0.96186063171939784</c:v>
                </c:pt>
                <c:pt idx="25">
                  <c:v>0.93799112175645305</c:v>
                </c:pt>
                <c:pt idx="26">
                  <c:v>0.90467853707145096</c:v>
                </c:pt>
                <c:pt idx="27">
                  <c:v>0.85818707997332955</c:v>
                </c:pt>
                <c:pt idx="28">
                  <c:v>0.79330302478683445</c:v>
                </c:pt>
                <c:pt idx="29">
                  <c:v>0.70275003117859036</c:v>
                </c:pt>
                <c:pt idx="30">
                  <c:v>0.5763731481701837</c:v>
                </c:pt>
                <c:pt idx="31">
                  <c:v>0.40000000000000036</c:v>
                </c:pt>
                <c:pt idx="32">
                  <c:v>0.4</c:v>
                </c:pt>
                <c:pt idx="33">
                  <c:v>0.2415445997967651</c:v>
                </c:pt>
                <c:pt idx="34">
                  <c:v>0.14543654137646769</c:v>
                </c:pt>
                <c:pt idx="35">
                  <c:v>8.7144057299104377E-2</c:v>
                </c:pt>
                <c:pt idx="36">
                  <c:v>5.1787878475373042E-2</c:v>
                </c:pt>
                <c:pt idx="37">
                  <c:v>3.0343272008497419E-2</c:v>
                </c:pt>
                <c:pt idx="38">
                  <c:v>1.7336460700865555E-2</c:v>
                </c:pt>
                <c:pt idx="39">
                  <c:v>9.4474308576898529E-3</c:v>
                </c:pt>
                <c:pt idx="40">
                  <c:v>4.6624923824158462E-3</c:v>
                </c:pt>
                <c:pt idx="41">
                  <c:v>1.7602804923235384E-3</c:v>
                </c:pt>
                <c:pt idx="42">
                  <c:v>3.0125479472361471E-18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CF4-BB64-2ACAB74E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Quota_Direct!$E$32:$E$74</c:f>
              <c:numCache>
                <c:formatCode>General</c:formatCode>
                <c:ptCount val="43"/>
                <c:pt idx="0">
                  <c:v>0</c:v>
                </c:pt>
                <c:pt idx="1">
                  <c:v>13.4</c:v>
                </c:pt>
                <c:pt idx="2">
                  <c:v>26.8</c:v>
                </c:pt>
                <c:pt idx="3">
                  <c:v>40.200000000000003</c:v>
                </c:pt>
                <c:pt idx="4">
                  <c:v>53.6</c:v>
                </c:pt>
                <c:pt idx="5">
                  <c:v>67</c:v>
                </c:pt>
                <c:pt idx="6">
                  <c:v>80.399999999999991</c:v>
                </c:pt>
                <c:pt idx="7">
                  <c:v>93.8</c:v>
                </c:pt>
                <c:pt idx="8">
                  <c:v>107.19999999999999</c:v>
                </c:pt>
                <c:pt idx="9">
                  <c:v>120.59999999999998</c:v>
                </c:pt>
                <c:pt idx="10">
                  <c:v>133.99999999999997</c:v>
                </c:pt>
                <c:pt idx="11">
                  <c:v>135.6</c:v>
                </c:pt>
                <c:pt idx="12">
                  <c:v>137.19999999999999</c:v>
                </c:pt>
                <c:pt idx="13">
                  <c:v>138.80000000000001</c:v>
                </c:pt>
                <c:pt idx="14">
                  <c:v>140.4</c:v>
                </c:pt>
                <c:pt idx="15">
                  <c:v>142</c:v>
                </c:pt>
                <c:pt idx="16">
                  <c:v>143.6</c:v>
                </c:pt>
                <c:pt idx="17">
                  <c:v>145.19999999999999</c:v>
                </c:pt>
                <c:pt idx="18">
                  <c:v>146.80000000000001</c:v>
                </c:pt>
                <c:pt idx="19">
                  <c:v>148.4</c:v>
                </c:pt>
                <c:pt idx="20">
                  <c:v>150</c:v>
                </c:pt>
                <c:pt idx="21">
                  <c:v>150</c:v>
                </c:pt>
                <c:pt idx="22">
                  <c:v>156</c:v>
                </c:pt>
                <c:pt idx="23">
                  <c:v>162</c:v>
                </c:pt>
                <c:pt idx="24">
                  <c:v>168</c:v>
                </c:pt>
                <c:pt idx="25">
                  <c:v>174</c:v>
                </c:pt>
                <c:pt idx="26">
                  <c:v>180</c:v>
                </c:pt>
                <c:pt idx="27">
                  <c:v>186</c:v>
                </c:pt>
                <c:pt idx="28">
                  <c:v>192</c:v>
                </c:pt>
                <c:pt idx="29">
                  <c:v>198</c:v>
                </c:pt>
                <c:pt idx="30">
                  <c:v>204</c:v>
                </c:pt>
                <c:pt idx="31">
                  <c:v>210</c:v>
                </c:pt>
                <c:pt idx="32">
                  <c:v>210</c:v>
                </c:pt>
                <c:pt idx="33">
                  <c:v>211.05</c:v>
                </c:pt>
                <c:pt idx="34">
                  <c:v>212.1</c:v>
                </c:pt>
                <c:pt idx="35">
                  <c:v>213.15</c:v>
                </c:pt>
                <c:pt idx="36">
                  <c:v>214.2</c:v>
                </c:pt>
                <c:pt idx="37">
                  <c:v>215.25</c:v>
                </c:pt>
                <c:pt idx="38">
                  <c:v>216.3</c:v>
                </c:pt>
                <c:pt idx="39">
                  <c:v>217.35</c:v>
                </c:pt>
                <c:pt idx="40">
                  <c:v>218.4</c:v>
                </c:pt>
                <c:pt idx="41">
                  <c:v>219.45</c:v>
                </c:pt>
                <c:pt idx="42">
                  <c:v>220.5</c:v>
                </c:pt>
              </c:numCache>
            </c:numRef>
          </c:xVal>
          <c:yVal>
            <c:numRef>
              <c:f>Quota_Direct!$F$32:$F$74</c:f>
              <c:numCache>
                <c:formatCode>General</c:formatCode>
                <c:ptCount val="43"/>
                <c:pt idx="0">
                  <c:v>0</c:v>
                </c:pt>
                <c:pt idx="1">
                  <c:v>4.4739242112172015E-7</c:v>
                </c:pt>
                <c:pt idx="2">
                  <c:v>2.635380459021422E-6</c:v>
                </c:pt>
                <c:pt idx="3">
                  <c:v>1.3335811284356596E-5</c:v>
                </c:pt>
                <c:pt idx="4">
                  <c:v>6.5666636619989341E-5</c:v>
                </c:pt>
                <c:pt idx="5">
                  <c:v>3.2159233952015482E-4</c:v>
                </c:pt>
                <c:pt idx="6">
                  <c:v>1.5732058003219145E-3</c:v>
                </c:pt>
                <c:pt idx="7">
                  <c:v>7.6942645197396074E-3</c:v>
                </c:pt>
                <c:pt idx="8">
                  <c:v>3.7629512917083059E-2</c:v>
                </c:pt>
                <c:pt idx="9">
                  <c:v>0.18402887578676336</c:v>
                </c:pt>
                <c:pt idx="10">
                  <c:v>0.8999999999999968</c:v>
                </c:pt>
                <c:pt idx="11">
                  <c:v>0.98646647185455938</c:v>
                </c:pt>
                <c:pt idx="12">
                  <c:v>0.99816843631346686</c:v>
                </c:pt>
                <c:pt idx="13">
                  <c:v>0.99975212498793775</c:v>
                </c:pt>
                <c:pt idx="14">
                  <c:v>0.99996645394325601</c:v>
                </c:pt>
                <c:pt idx="15">
                  <c:v>0.99999546021312979</c:v>
                </c:pt>
                <c:pt idx="16">
                  <c:v>0.99999938578487879</c:v>
                </c:pt>
                <c:pt idx="17">
                  <c:v>0.99999991705324331</c:v>
                </c:pt>
                <c:pt idx="18">
                  <c:v>0.9999999889525979</c:v>
                </c:pt>
                <c:pt idx="19">
                  <c:v>0.9999999986831174</c:v>
                </c:pt>
                <c:pt idx="20">
                  <c:v>1</c:v>
                </c:pt>
                <c:pt idx="21">
                  <c:v>1</c:v>
                </c:pt>
                <c:pt idx="22">
                  <c:v>0.99999999999999545</c:v>
                </c:pt>
                <c:pt idx="23">
                  <c:v>0.99999999999986899</c:v>
                </c:pt>
                <c:pt idx="24">
                  <c:v>0.99999999999632372</c:v>
                </c:pt>
                <c:pt idx="25">
                  <c:v>0.99999999989694244</c:v>
                </c:pt>
                <c:pt idx="26">
                  <c:v>0.99999999711112586</c:v>
                </c:pt>
                <c:pt idx="27">
                  <c:v>0.9999999190201605</c:v>
                </c:pt>
                <c:pt idx="28">
                  <c:v>0.999997730003512</c:v>
                </c:pt>
                <c:pt idx="29">
                  <c:v>0.99993636830993315</c:v>
                </c:pt>
                <c:pt idx="30">
                  <c:v>0.99821630033263753</c:v>
                </c:pt>
                <c:pt idx="31">
                  <c:v>0.95000000000000029</c:v>
                </c:pt>
                <c:pt idx="32">
                  <c:v>0.95</c:v>
                </c:pt>
                <c:pt idx="33">
                  <c:v>0.5592147911644626</c:v>
                </c:pt>
                <c:pt idx="34">
                  <c:v>0.32834767701923018</c:v>
                </c:pt>
                <c:pt idx="35">
                  <c:v>0.19195657728295784</c:v>
                </c:pt>
                <c:pt idx="36">
                  <c:v>0.11137978246250797</c:v>
                </c:pt>
                <c:pt idx="37">
                  <c:v>6.3776823940352986E-2</c:v>
                </c:pt>
                <c:pt idx="38">
                  <c:v>3.565406645029081E-2</c:v>
                </c:pt>
                <c:pt idx="39">
                  <c:v>1.9039773696264618E-2</c:v>
                </c:pt>
                <c:pt idx="40">
                  <c:v>9.2244231278137759E-3</c:v>
                </c:pt>
                <c:pt idx="41">
                  <c:v>3.425734720915351E-3</c:v>
                </c:pt>
                <c:pt idx="42">
                  <c:v>4.3925671933499095E-18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1-4548-84B0-D163EC6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Decreasing'!$E$33:$E$75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0.3</c:v>
                </c:pt>
                <c:pt idx="33">
                  <c:v>0.37</c:v>
                </c:pt>
                <c:pt idx="34">
                  <c:v>0.43999999999999995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0.64999999999999991</c:v>
                </c:pt>
                <c:pt idx="38">
                  <c:v>0.72</c:v>
                </c:pt>
                <c:pt idx="39">
                  <c:v>0.78999999999999992</c:v>
                </c:pt>
                <c:pt idx="40">
                  <c:v>0.85999999999999988</c:v>
                </c:pt>
                <c:pt idx="41">
                  <c:v>0.92999999999999994</c:v>
                </c:pt>
                <c:pt idx="42">
                  <c:v>0.99999999999999978</c:v>
                </c:pt>
              </c:numCache>
            </c:numRef>
          </c:xVal>
          <c:yVal>
            <c:numRef>
              <c:f>'Min Decreasing'!$F$33:$F$75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0.76954155767340637</c:v>
                </c:pt>
                <c:pt idx="34">
                  <c:v>0.58704392172074971</c:v>
                </c:pt>
                <c:pt idx="35">
                  <c:v>0.4425259479287128</c:v>
                </c:pt>
                <c:pt idx="36">
                  <c:v>0.3280836723346664</c:v>
                </c:pt>
                <c:pt idx="37">
                  <c:v>0.23745802834390253</c:v>
                </c:pt>
                <c:pt idx="38">
                  <c:v>0.16569252642506482</c:v>
                </c:pt>
                <c:pt idx="39">
                  <c:v>0.10886217423261509</c:v>
                </c:pt>
                <c:pt idx="40">
                  <c:v>6.3858811280169459E-2</c:v>
                </c:pt>
                <c:pt idx="41">
                  <c:v>2.8221117708060506E-2</c:v>
                </c:pt>
                <c:pt idx="42">
                  <c:v>4.7688668628221456E-17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4990-8C26-0E071979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Increasing'!$E$33:$E$75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'Min Increasing'!$F$33:$F$75</c:f>
              <c:numCache>
                <c:formatCode>General</c:formatCode>
                <c:ptCount val="43"/>
                <c:pt idx="0">
                  <c:v>0</c:v>
                </c:pt>
                <c:pt idx="1">
                  <c:v>4.4007012308088398E-3</c:v>
                </c:pt>
                <c:pt idx="2">
                  <c:v>1.1656230956039607E-2</c:v>
                </c:pt>
                <c:pt idx="3">
                  <c:v>2.3618577144224634E-2</c:v>
                </c:pt>
                <c:pt idx="4">
                  <c:v>4.3341151752163881E-2</c:v>
                </c:pt>
                <c:pt idx="5">
                  <c:v>7.5858180021243546E-2</c:v>
                </c:pt>
                <c:pt idx="6">
                  <c:v>0.12946969618843251</c:v>
                </c:pt>
                <c:pt idx="7">
                  <c:v>0.21786014324776085</c:v>
                </c:pt>
                <c:pt idx="8">
                  <c:v>0.36359135344116905</c:v>
                </c:pt>
                <c:pt idx="9">
                  <c:v>0.60386149949191226</c:v>
                </c:pt>
                <c:pt idx="10">
                  <c:v>0.999999999999999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A-4BBA-A967-FF074BB8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96928"/>
        <c:axId val="1788607328"/>
      </c:scatterChart>
      <c:valAx>
        <c:axId val="17885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7328"/>
        <c:crosses val="autoZero"/>
        <c:crossBetween val="midCat"/>
      </c:valAx>
      <c:valAx>
        <c:axId val="178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15240</xdr:rowOff>
    </xdr:from>
    <xdr:to>
      <xdr:col>9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AA62-BCA3-4355-83FE-CB07FB8B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7620</xdr:rowOff>
    </xdr:from>
    <xdr:to>
      <xdr:col>9</xdr:col>
      <xdr:colOff>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51D7-1F4E-4803-8B1D-AD19BA95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594360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C18B4-95D9-49D5-A489-40DBC746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15240</xdr:rowOff>
    </xdr:from>
    <xdr:to>
      <xdr:col>8</xdr:col>
      <xdr:colOff>594360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BA6B-94A1-4FC7-8DC2-0AD1AD841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15240</xdr:rowOff>
    </xdr:from>
    <xdr:to>
      <xdr:col>9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84767-00FF-164A-A287-532413ED2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15240</xdr:rowOff>
    </xdr:from>
    <xdr:to>
      <xdr:col>9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4E599-5EA7-4E4F-B9A0-E128CF28C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5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746EC-CF68-4016-91DB-6A98CFA1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281C-73AD-4994-A018-2FA8909208C5}">
  <dimension ref="A1:P74"/>
  <sheetViews>
    <sheetView workbookViewId="0">
      <selection activeCell="D2" sqref="D2"/>
    </sheetView>
  </sheetViews>
  <sheetFormatPr baseColWidth="10" defaultColWidth="8.83203125" defaultRowHeight="15" x14ac:dyDescent="0.2"/>
  <cols>
    <col min="5" max="5" width="9.83203125" bestFit="1" customWidth="1"/>
    <col min="11" max="11" width="8.83203125" customWidth="1"/>
    <col min="12" max="12" width="9.83203125" customWidth="1"/>
    <col min="16" max="16" width="8.83203125" customWidth="1"/>
  </cols>
  <sheetData>
    <row r="1" spans="1:16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</row>
    <row r="2" spans="1:16" x14ac:dyDescent="0.2">
      <c r="A2" s="7">
        <v>1</v>
      </c>
      <c r="B2" s="2">
        <v>0</v>
      </c>
      <c r="C2" s="2">
        <v>0</v>
      </c>
      <c r="D2" s="2">
        <v>0.25</v>
      </c>
      <c r="E2" s="2">
        <v>0.5</v>
      </c>
      <c r="F2" s="2">
        <v>-0.1</v>
      </c>
      <c r="G2" s="3">
        <v>10</v>
      </c>
      <c r="H2" s="1">
        <f>D2-B2</f>
        <v>0.25</v>
      </c>
      <c r="I2" s="1">
        <f>E2-C2</f>
        <v>0.5</v>
      </c>
      <c r="J2" s="8">
        <f>H2/ABS(I2)</f>
        <v>0.5</v>
      </c>
    </row>
    <row r="3" spans="1:16" x14ac:dyDescent="0.2">
      <c r="A3" s="7">
        <v>2</v>
      </c>
      <c r="B3" s="3">
        <f t="shared" ref="B3:C5" si="0">D2</f>
        <v>0.25</v>
      </c>
      <c r="C3" s="3">
        <f t="shared" si="0"/>
        <v>0.5</v>
      </c>
      <c r="D3" s="2">
        <v>0.5</v>
      </c>
      <c r="E3" s="2">
        <v>1</v>
      </c>
      <c r="F3" s="2">
        <v>0.1</v>
      </c>
      <c r="G3" s="3">
        <v>10</v>
      </c>
      <c r="H3" s="1">
        <f t="shared" ref="H3:I5" si="1">D3-B3</f>
        <v>0.25</v>
      </c>
      <c r="I3" s="1">
        <f t="shared" si="1"/>
        <v>0.5</v>
      </c>
      <c r="J3" s="8">
        <f t="shared" ref="J3:J5" si="2">H3/ABS(I3)</f>
        <v>0.5</v>
      </c>
    </row>
    <row r="4" spans="1:16" x14ac:dyDescent="0.2">
      <c r="A4" s="7">
        <v>3</v>
      </c>
      <c r="B4" s="3">
        <f t="shared" si="0"/>
        <v>0.5</v>
      </c>
      <c r="C4" s="3">
        <f t="shared" si="0"/>
        <v>1</v>
      </c>
      <c r="D4" s="2">
        <v>0.75</v>
      </c>
      <c r="E4" s="2">
        <v>0.5</v>
      </c>
      <c r="F4" s="2">
        <v>0.1</v>
      </c>
      <c r="G4" s="3">
        <v>10</v>
      </c>
      <c r="H4" s="1">
        <f t="shared" si="1"/>
        <v>0.25</v>
      </c>
      <c r="I4" s="1">
        <f t="shared" si="1"/>
        <v>-0.5</v>
      </c>
      <c r="J4" s="8">
        <f t="shared" si="2"/>
        <v>0.5</v>
      </c>
    </row>
    <row r="5" spans="1:16" ht="16" thickBot="1" x14ac:dyDescent="0.25">
      <c r="A5" s="9">
        <v>4</v>
      </c>
      <c r="B5" s="11">
        <f t="shared" si="0"/>
        <v>0.75</v>
      </c>
      <c r="C5" s="11">
        <f t="shared" si="0"/>
        <v>0.5</v>
      </c>
      <c r="D5" s="10">
        <v>1</v>
      </c>
      <c r="E5" s="10">
        <v>0</v>
      </c>
      <c r="F5" s="10">
        <v>-0.1</v>
      </c>
      <c r="G5" s="11">
        <v>10</v>
      </c>
      <c r="H5" s="12">
        <f t="shared" si="1"/>
        <v>0.25</v>
      </c>
      <c r="I5" s="12">
        <f t="shared" si="1"/>
        <v>-0.5</v>
      </c>
      <c r="J5" s="13">
        <f t="shared" si="2"/>
        <v>0.5</v>
      </c>
    </row>
    <row r="8" spans="1:16" ht="16" thickBot="1" x14ac:dyDescent="0.25"/>
    <row r="9" spans="1:16" ht="16" thickBot="1" x14ac:dyDescent="0.25">
      <c r="K9" s="49" t="s">
        <v>44</v>
      </c>
      <c r="L9" s="50"/>
      <c r="M9" s="50"/>
      <c r="N9" s="50"/>
      <c r="O9" s="50"/>
      <c r="P9" s="51"/>
    </row>
    <row r="10" spans="1:16" ht="16" thickBot="1" x14ac:dyDescent="0.25">
      <c r="K10" s="15"/>
      <c r="L10" s="15"/>
      <c r="M10" s="15"/>
      <c r="N10" s="15"/>
      <c r="O10" s="15"/>
    </row>
    <row r="11" spans="1:16" x14ac:dyDescent="0.2">
      <c r="K11" s="40" t="s">
        <v>45</v>
      </c>
      <c r="L11" s="41"/>
      <c r="M11" s="41"/>
      <c r="N11" s="41"/>
      <c r="O11" s="41"/>
      <c r="P11" s="42"/>
    </row>
    <row r="12" spans="1:16" x14ac:dyDescent="0.2">
      <c r="K12" s="43" t="s">
        <v>16</v>
      </c>
      <c r="L12" s="44"/>
      <c r="M12" s="44"/>
      <c r="N12" s="44"/>
      <c r="O12" s="44"/>
      <c r="P12" s="45"/>
    </row>
    <row r="13" spans="1:16" x14ac:dyDescent="0.2">
      <c r="K13" s="46" t="s">
        <v>42</v>
      </c>
      <c r="L13" s="47"/>
      <c r="M13" s="47"/>
      <c r="N13" s="47"/>
      <c r="O13" s="47"/>
      <c r="P13" s="48"/>
    </row>
    <row r="14" spans="1:16" x14ac:dyDescent="0.2">
      <c r="K14" s="43" t="s">
        <v>43</v>
      </c>
      <c r="L14" s="44"/>
      <c r="M14" s="44"/>
      <c r="N14" s="44"/>
      <c r="O14" s="44"/>
      <c r="P14" s="45"/>
    </row>
    <row r="15" spans="1:16" x14ac:dyDescent="0.2">
      <c r="K15" s="43" t="s">
        <v>22</v>
      </c>
      <c r="L15" s="44"/>
      <c r="M15" s="44"/>
      <c r="N15" s="44"/>
      <c r="O15" s="44"/>
      <c r="P15" s="45"/>
    </row>
    <row r="16" spans="1:16" ht="16" thickBot="1" x14ac:dyDescent="0.25">
      <c r="K16" s="37" t="s">
        <v>15</v>
      </c>
      <c r="L16" s="38"/>
      <c r="M16" s="38"/>
      <c r="N16" s="38"/>
      <c r="O16" s="38"/>
      <c r="P16" s="39"/>
    </row>
    <row r="17" spans="1:15" ht="16" thickBot="1" x14ac:dyDescent="0.25"/>
    <row r="18" spans="1:15" x14ac:dyDescent="0.2">
      <c r="L18" s="24" t="s">
        <v>40</v>
      </c>
      <c r="M18" s="52" t="s">
        <v>41</v>
      </c>
      <c r="N18" s="52"/>
      <c r="O18" s="53"/>
    </row>
    <row r="19" spans="1:15" x14ac:dyDescent="0.2">
      <c r="L19" s="25" t="s">
        <v>5</v>
      </c>
      <c r="M19" s="33" t="s">
        <v>18</v>
      </c>
      <c r="N19" s="33"/>
      <c r="O19" s="34"/>
    </row>
    <row r="20" spans="1:15" x14ac:dyDescent="0.2">
      <c r="L20" s="25" t="s">
        <v>6</v>
      </c>
      <c r="M20" s="33" t="s">
        <v>17</v>
      </c>
      <c r="N20" s="33"/>
      <c r="O20" s="34"/>
    </row>
    <row r="21" spans="1:15" x14ac:dyDescent="0.2">
      <c r="L21" s="25" t="s">
        <v>7</v>
      </c>
      <c r="M21" s="33" t="s">
        <v>19</v>
      </c>
      <c r="N21" s="33"/>
      <c r="O21" s="34"/>
    </row>
    <row r="22" spans="1:15" x14ac:dyDescent="0.2">
      <c r="L22" s="25" t="s">
        <v>8</v>
      </c>
      <c r="M22" s="33" t="s">
        <v>20</v>
      </c>
      <c r="N22" s="33"/>
      <c r="O22" s="34"/>
    </row>
    <row r="23" spans="1:15" ht="16" thickBot="1" x14ac:dyDescent="0.25">
      <c r="L23" s="26" t="s">
        <v>4</v>
      </c>
      <c r="M23" s="35" t="s">
        <v>21</v>
      </c>
      <c r="N23" s="35"/>
      <c r="O23" s="36"/>
    </row>
    <row r="31" spans="1:15" x14ac:dyDescent="0.2">
      <c r="A31" t="s">
        <v>12</v>
      </c>
      <c r="B31" t="s">
        <v>14</v>
      </c>
      <c r="C31" t="s">
        <v>0</v>
      </c>
      <c r="D31" t="s">
        <v>1</v>
      </c>
      <c r="E31" t="s">
        <v>10</v>
      </c>
      <c r="F31" t="s">
        <v>11</v>
      </c>
    </row>
    <row r="32" spans="1:15" x14ac:dyDescent="0.2">
      <c r="A32">
        <v>1</v>
      </c>
      <c r="B32">
        <v>0</v>
      </c>
      <c r="C32">
        <f t="shared" ref="C32:C74" si="3">B32*VLOOKUP(A32,$A$2:$J$5,10)</f>
        <v>0</v>
      </c>
      <c r="D32">
        <f t="shared" ref="D32:D52" si="4">(1 - EXP(-(C32 - 0)/VLOOKUP(A32,$A$2:$J$5,6)))/(1 - EXP(-(VLOOKUP(A32,$A$2:$J$5,10) - 0)/VLOOKUP(A32,$A$2:$J$5,6)))</f>
        <v>0</v>
      </c>
      <c r="E32">
        <f t="shared" ref="E32:E51" si="5">VLOOKUP(A32,$A$2:$J$5,2) + C32 *VLOOKUP(A32,$A$2:$J$5,9)</f>
        <v>0</v>
      </c>
      <c r="F32">
        <f t="shared" ref="F32:F52" si="6">VLOOKUP(A32,$A$2:$J$5,3)+D32*VLOOKUP(A32,$A$2:$J$5,9)</f>
        <v>0</v>
      </c>
    </row>
    <row r="33" spans="1:6" x14ac:dyDescent="0.2">
      <c r="A33">
        <v>1</v>
      </c>
      <c r="B33">
        <f>B32+0.1</f>
        <v>0.1</v>
      </c>
      <c r="C33">
        <f t="shared" si="3"/>
        <v>0.05</v>
      </c>
      <c r="D33">
        <f t="shared" si="4"/>
        <v>4.4007012308088398E-3</v>
      </c>
      <c r="E33">
        <f t="shared" si="5"/>
        <v>2.5000000000000001E-2</v>
      </c>
      <c r="F33">
        <f t="shared" si="6"/>
        <v>2.2003506154044199E-3</v>
      </c>
    </row>
    <row r="34" spans="1:6" x14ac:dyDescent="0.2">
      <c r="A34">
        <v>1</v>
      </c>
      <c r="B34">
        <f t="shared" ref="B34:B42" si="7">B33+0.1</f>
        <v>0.2</v>
      </c>
      <c r="C34">
        <f t="shared" si="3"/>
        <v>0.1</v>
      </c>
      <c r="D34">
        <f t="shared" si="4"/>
        <v>1.1656230956039607E-2</v>
      </c>
      <c r="E34">
        <f t="shared" si="5"/>
        <v>0.05</v>
      </c>
      <c r="F34">
        <f t="shared" si="6"/>
        <v>5.8281154780198035E-3</v>
      </c>
    </row>
    <row r="35" spans="1:6" x14ac:dyDescent="0.2">
      <c r="A35">
        <v>1</v>
      </c>
      <c r="B35">
        <f t="shared" si="7"/>
        <v>0.30000000000000004</v>
      </c>
      <c r="C35">
        <f t="shared" si="3"/>
        <v>0.15000000000000002</v>
      </c>
      <c r="D35">
        <f t="shared" si="4"/>
        <v>2.3618577144224634E-2</v>
      </c>
      <c r="E35">
        <f t="shared" si="5"/>
        <v>7.5000000000000011E-2</v>
      </c>
      <c r="F35">
        <f t="shared" si="6"/>
        <v>1.1809288572112317E-2</v>
      </c>
    </row>
    <row r="36" spans="1:6" x14ac:dyDescent="0.2">
      <c r="A36">
        <v>1</v>
      </c>
      <c r="B36">
        <f t="shared" si="7"/>
        <v>0.4</v>
      </c>
      <c r="C36">
        <f t="shared" si="3"/>
        <v>0.2</v>
      </c>
      <c r="D36">
        <f t="shared" si="4"/>
        <v>4.3341151752163881E-2</v>
      </c>
      <c r="E36">
        <f t="shared" si="5"/>
        <v>0.1</v>
      </c>
      <c r="F36">
        <f t="shared" si="6"/>
        <v>2.1670575876081941E-2</v>
      </c>
    </row>
    <row r="37" spans="1:6" x14ac:dyDescent="0.2">
      <c r="A37">
        <v>1</v>
      </c>
      <c r="B37">
        <f t="shared" si="7"/>
        <v>0.5</v>
      </c>
      <c r="C37">
        <f t="shared" si="3"/>
        <v>0.25</v>
      </c>
      <c r="D37">
        <f t="shared" si="4"/>
        <v>7.5858180021243546E-2</v>
      </c>
      <c r="E37">
        <f t="shared" si="5"/>
        <v>0.125</v>
      </c>
      <c r="F37">
        <f t="shared" si="6"/>
        <v>3.7929090010621773E-2</v>
      </c>
    </row>
    <row r="38" spans="1:6" x14ac:dyDescent="0.2">
      <c r="A38">
        <v>1</v>
      </c>
      <c r="B38">
        <f t="shared" si="7"/>
        <v>0.6</v>
      </c>
      <c r="C38">
        <f t="shared" si="3"/>
        <v>0.3</v>
      </c>
      <c r="D38">
        <f t="shared" si="4"/>
        <v>0.12946969618843251</v>
      </c>
      <c r="E38">
        <f t="shared" si="5"/>
        <v>0.15</v>
      </c>
      <c r="F38">
        <f t="shared" si="6"/>
        <v>6.4734848094216257E-2</v>
      </c>
    </row>
    <row r="39" spans="1:6" x14ac:dyDescent="0.2">
      <c r="A39">
        <v>1</v>
      </c>
      <c r="B39">
        <f t="shared" si="7"/>
        <v>0.7</v>
      </c>
      <c r="C39">
        <f t="shared" si="3"/>
        <v>0.35</v>
      </c>
      <c r="D39">
        <f t="shared" si="4"/>
        <v>0.21786014324776085</v>
      </c>
      <c r="E39">
        <f t="shared" si="5"/>
        <v>0.17499999999999999</v>
      </c>
      <c r="F39">
        <f t="shared" si="6"/>
        <v>0.10893007162388042</v>
      </c>
    </row>
    <row r="40" spans="1:6" x14ac:dyDescent="0.2">
      <c r="A40">
        <v>1</v>
      </c>
      <c r="B40">
        <f t="shared" si="7"/>
        <v>0.79999999999999993</v>
      </c>
      <c r="C40">
        <f t="shared" si="3"/>
        <v>0.39999999999999997</v>
      </c>
      <c r="D40">
        <f t="shared" si="4"/>
        <v>0.36359135344116905</v>
      </c>
      <c r="E40">
        <f t="shared" si="5"/>
        <v>0.19999999999999998</v>
      </c>
      <c r="F40">
        <f t="shared" si="6"/>
        <v>0.18179567672058453</v>
      </c>
    </row>
    <row r="41" spans="1:6" x14ac:dyDescent="0.2">
      <c r="A41">
        <v>1</v>
      </c>
      <c r="B41">
        <f t="shared" si="7"/>
        <v>0.89999999999999991</v>
      </c>
      <c r="C41">
        <f t="shared" si="3"/>
        <v>0.44999999999999996</v>
      </c>
      <c r="D41">
        <f t="shared" si="4"/>
        <v>0.60386149949191226</v>
      </c>
      <c r="E41">
        <f t="shared" si="5"/>
        <v>0.22499999999999998</v>
      </c>
      <c r="F41">
        <f t="shared" si="6"/>
        <v>0.30193074974595613</v>
      </c>
    </row>
    <row r="42" spans="1:6" x14ac:dyDescent="0.2">
      <c r="A42">
        <v>1</v>
      </c>
      <c r="B42">
        <f t="shared" si="7"/>
        <v>0.99999999999999989</v>
      </c>
      <c r="C42">
        <f t="shared" si="3"/>
        <v>0.49999999999999994</v>
      </c>
      <c r="D42">
        <f t="shared" si="4"/>
        <v>0.999999999999999</v>
      </c>
      <c r="E42">
        <f t="shared" si="5"/>
        <v>0.24999999999999997</v>
      </c>
      <c r="F42">
        <f t="shared" si="6"/>
        <v>0.4999999999999995</v>
      </c>
    </row>
    <row r="43" spans="1:6" x14ac:dyDescent="0.2">
      <c r="A43">
        <f>IF($A$3=2,2,)</f>
        <v>2</v>
      </c>
      <c r="B43">
        <f>IF(ISBLANK(A43),,0.1)</f>
        <v>0.1</v>
      </c>
      <c r="C43">
        <f t="shared" si="3"/>
        <v>0.05</v>
      </c>
      <c r="D43">
        <f t="shared" si="4"/>
        <v>0.39613850050808724</v>
      </c>
      <c r="E43">
        <f t="shared" si="5"/>
        <v>0.27500000000000002</v>
      </c>
      <c r="F43">
        <f t="shared" si="6"/>
        <v>0.69806925025404365</v>
      </c>
    </row>
    <row r="44" spans="1:6" x14ac:dyDescent="0.2">
      <c r="A44">
        <f t="shared" ref="A44:A52" si="8">IF($A$3=2,2,)</f>
        <v>2</v>
      </c>
      <c r="B44">
        <f>IF(ISBLANK(A44),,B43+0.1)</f>
        <v>0.2</v>
      </c>
      <c r="C44">
        <f t="shared" si="3"/>
        <v>0.1</v>
      </c>
      <c r="D44">
        <f t="shared" si="4"/>
        <v>0.63640864655883078</v>
      </c>
      <c r="E44">
        <f t="shared" si="5"/>
        <v>0.3</v>
      </c>
      <c r="F44">
        <f t="shared" si="6"/>
        <v>0.81820432327941539</v>
      </c>
    </row>
    <row r="45" spans="1:6" x14ac:dyDescent="0.2">
      <c r="A45">
        <f t="shared" si="8"/>
        <v>2</v>
      </c>
      <c r="B45">
        <f t="shared" ref="B45:B52" si="9">IF(ISBLANK(A45),,B44+0.1)</f>
        <v>0.30000000000000004</v>
      </c>
      <c r="C45">
        <f t="shared" si="3"/>
        <v>0.15000000000000002</v>
      </c>
      <c r="D45">
        <f t="shared" si="4"/>
        <v>0.78213985675223907</v>
      </c>
      <c r="E45">
        <f t="shared" si="5"/>
        <v>0.32500000000000001</v>
      </c>
      <c r="F45">
        <f t="shared" si="6"/>
        <v>0.89106992837611954</v>
      </c>
    </row>
    <row r="46" spans="1:6" x14ac:dyDescent="0.2">
      <c r="A46">
        <f t="shared" si="8"/>
        <v>2</v>
      </c>
      <c r="B46">
        <f t="shared" si="9"/>
        <v>0.4</v>
      </c>
      <c r="C46">
        <f t="shared" si="3"/>
        <v>0.2</v>
      </c>
      <c r="D46">
        <f t="shared" si="4"/>
        <v>0.87053030381156737</v>
      </c>
      <c r="E46">
        <f t="shared" si="5"/>
        <v>0.35</v>
      </c>
      <c r="F46">
        <f t="shared" si="6"/>
        <v>0.93526515190578374</v>
      </c>
    </row>
    <row r="47" spans="1:6" x14ac:dyDescent="0.2">
      <c r="A47">
        <f t="shared" si="8"/>
        <v>2</v>
      </c>
      <c r="B47">
        <f t="shared" si="9"/>
        <v>0.5</v>
      </c>
      <c r="C47">
        <f t="shared" si="3"/>
        <v>0.25</v>
      </c>
      <c r="D47">
        <f t="shared" si="4"/>
        <v>0.92414181997875644</v>
      </c>
      <c r="E47">
        <f t="shared" si="5"/>
        <v>0.375</v>
      </c>
      <c r="F47">
        <f t="shared" si="6"/>
        <v>0.96207090998937828</v>
      </c>
    </row>
    <row r="48" spans="1:6" x14ac:dyDescent="0.2">
      <c r="A48">
        <f t="shared" si="8"/>
        <v>2</v>
      </c>
      <c r="B48">
        <f t="shared" si="9"/>
        <v>0.6</v>
      </c>
      <c r="C48">
        <f t="shared" si="3"/>
        <v>0.3</v>
      </c>
      <c r="D48">
        <f t="shared" si="4"/>
        <v>0.95665884824783609</v>
      </c>
      <c r="E48">
        <f t="shared" si="5"/>
        <v>0.4</v>
      </c>
      <c r="F48">
        <f t="shared" si="6"/>
        <v>0.97832942412391799</v>
      </c>
    </row>
    <row r="49" spans="1:6" x14ac:dyDescent="0.2">
      <c r="A49">
        <f t="shared" si="8"/>
        <v>2</v>
      </c>
      <c r="B49">
        <f t="shared" si="9"/>
        <v>0.7</v>
      </c>
      <c r="C49">
        <f t="shared" si="3"/>
        <v>0.35</v>
      </c>
      <c r="D49">
        <f t="shared" si="4"/>
        <v>0.97638142285577545</v>
      </c>
      <c r="E49">
        <f t="shared" si="5"/>
        <v>0.42499999999999999</v>
      </c>
      <c r="F49">
        <f t="shared" si="6"/>
        <v>0.98819071142788772</v>
      </c>
    </row>
    <row r="50" spans="1:6" x14ac:dyDescent="0.2">
      <c r="A50">
        <f t="shared" si="8"/>
        <v>2</v>
      </c>
      <c r="B50">
        <f t="shared" si="9"/>
        <v>0.79999999999999993</v>
      </c>
      <c r="C50">
        <f t="shared" si="3"/>
        <v>0.39999999999999997</v>
      </c>
      <c r="D50">
        <f t="shared" si="4"/>
        <v>0.98834376904396037</v>
      </c>
      <c r="E50">
        <f t="shared" si="5"/>
        <v>0.44999999999999996</v>
      </c>
      <c r="F50">
        <f t="shared" si="6"/>
        <v>0.99417188452198024</v>
      </c>
    </row>
    <row r="51" spans="1:6" x14ac:dyDescent="0.2">
      <c r="A51">
        <f t="shared" si="8"/>
        <v>2</v>
      </c>
      <c r="B51">
        <f t="shared" si="9"/>
        <v>0.89999999999999991</v>
      </c>
      <c r="C51">
        <f t="shared" si="3"/>
        <v>0.44999999999999996</v>
      </c>
      <c r="D51">
        <f t="shared" si="4"/>
        <v>0.99559929876919118</v>
      </c>
      <c r="E51">
        <f t="shared" si="5"/>
        <v>0.47499999999999998</v>
      </c>
      <c r="F51">
        <f t="shared" si="6"/>
        <v>0.99779964938459553</v>
      </c>
    </row>
    <row r="52" spans="1:6" x14ac:dyDescent="0.2">
      <c r="A52">
        <f t="shared" si="8"/>
        <v>2</v>
      </c>
      <c r="B52">
        <f t="shared" si="9"/>
        <v>0.99999999999999989</v>
      </c>
      <c r="C52">
        <f t="shared" si="3"/>
        <v>0.49999999999999994</v>
      </c>
      <c r="D52">
        <f t="shared" si="4"/>
        <v>1</v>
      </c>
      <c r="E52">
        <f t="shared" ref="E52:E74" si="10">VLOOKUP(A52,$A$2:$J$5,2) + C52 *ABS(VLOOKUP(A52,$A$2:$J$5,9))</f>
        <v>0.5</v>
      </c>
      <c r="F52">
        <f t="shared" si="6"/>
        <v>1</v>
      </c>
    </row>
    <row r="53" spans="1:6" x14ac:dyDescent="0.2">
      <c r="A53">
        <f>IF($A$4=3,3,)</f>
        <v>3</v>
      </c>
      <c r="B53">
        <f>IF(ISBLANK(A53),,0)</f>
        <v>0</v>
      </c>
      <c r="C53">
        <f t="shared" si="3"/>
        <v>0</v>
      </c>
      <c r="D53">
        <f t="shared" ref="D53:D74" si="11">(1 - EXP(-(VLOOKUP(A53,$A$2:$J$5,10) - C53)/VLOOKUP(A53,$A$2:$J$5,6)))/(1 - EXP(-(VLOOKUP(A53,$A$2:$J$5,10) - 0)/VLOOKUP(A53,$A$2:$J$5,6)))</f>
        <v>1</v>
      </c>
      <c r="E53">
        <f t="shared" si="10"/>
        <v>0.5</v>
      </c>
      <c r="F53">
        <v>1</v>
      </c>
    </row>
    <row r="54" spans="1:6" x14ac:dyDescent="0.2">
      <c r="A54">
        <f t="shared" ref="A54:A63" si="12">IF($A$4=3,3,)</f>
        <v>3</v>
      </c>
      <c r="B54">
        <f>IF(ISBLANK(A54),,0.1)</f>
        <v>0.1</v>
      </c>
      <c r="C54">
        <f t="shared" si="3"/>
        <v>0.05</v>
      </c>
      <c r="D54">
        <f t="shared" si="11"/>
        <v>0.99559929876919118</v>
      </c>
      <c r="E54">
        <f t="shared" si="10"/>
        <v>0.52500000000000002</v>
      </c>
      <c r="F54">
        <f t="shared" ref="F54:F74" si="13">VLOOKUP(A54,$A$2:$J$5,5)+D54*ABS(VLOOKUP(A54,$A$2:$J$5,9))</f>
        <v>0.99779964938459553</v>
      </c>
    </row>
    <row r="55" spans="1:6" x14ac:dyDescent="0.2">
      <c r="A55">
        <f t="shared" si="12"/>
        <v>3</v>
      </c>
      <c r="B55">
        <f>IF(ISBLANK(A55),,B54+0.1)</f>
        <v>0.2</v>
      </c>
      <c r="C55">
        <f t="shared" si="3"/>
        <v>0.1</v>
      </c>
      <c r="D55">
        <f t="shared" si="11"/>
        <v>0.98834376904396037</v>
      </c>
      <c r="E55">
        <f t="shared" si="10"/>
        <v>0.55000000000000004</v>
      </c>
      <c r="F55">
        <f t="shared" si="13"/>
        <v>0.99417188452198024</v>
      </c>
    </row>
    <row r="56" spans="1:6" x14ac:dyDescent="0.2">
      <c r="A56">
        <f t="shared" si="12"/>
        <v>3</v>
      </c>
      <c r="B56">
        <f t="shared" ref="B56:B63" si="14">IF(ISBLANK(A56),,B55+0.1)</f>
        <v>0.30000000000000004</v>
      </c>
      <c r="C56">
        <f t="shared" si="3"/>
        <v>0.15000000000000002</v>
      </c>
      <c r="D56">
        <f t="shared" si="11"/>
        <v>0.97638142285577545</v>
      </c>
      <c r="E56">
        <f t="shared" si="10"/>
        <v>0.57499999999999996</v>
      </c>
      <c r="F56">
        <f t="shared" si="13"/>
        <v>0.98819071142788772</v>
      </c>
    </row>
    <row r="57" spans="1:6" x14ac:dyDescent="0.2">
      <c r="A57">
        <f t="shared" si="12"/>
        <v>3</v>
      </c>
      <c r="B57">
        <f t="shared" si="14"/>
        <v>0.4</v>
      </c>
      <c r="C57">
        <f t="shared" si="3"/>
        <v>0.2</v>
      </c>
      <c r="D57">
        <f t="shared" si="11"/>
        <v>0.95665884824783609</v>
      </c>
      <c r="E57">
        <f t="shared" si="10"/>
        <v>0.6</v>
      </c>
      <c r="F57">
        <f t="shared" si="13"/>
        <v>0.97832942412391799</v>
      </c>
    </row>
    <row r="58" spans="1:6" x14ac:dyDescent="0.2">
      <c r="A58">
        <f t="shared" si="12"/>
        <v>3</v>
      </c>
      <c r="B58">
        <f t="shared" si="14"/>
        <v>0.5</v>
      </c>
      <c r="C58">
        <f t="shared" si="3"/>
        <v>0.25</v>
      </c>
      <c r="D58">
        <f t="shared" si="11"/>
        <v>0.92414181997875644</v>
      </c>
      <c r="E58">
        <f t="shared" si="10"/>
        <v>0.625</v>
      </c>
      <c r="F58">
        <f t="shared" si="13"/>
        <v>0.96207090998937828</v>
      </c>
    </row>
    <row r="59" spans="1:6" x14ac:dyDescent="0.2">
      <c r="A59">
        <f t="shared" si="12"/>
        <v>3</v>
      </c>
      <c r="B59">
        <f t="shared" si="14"/>
        <v>0.6</v>
      </c>
      <c r="C59">
        <f t="shared" si="3"/>
        <v>0.3</v>
      </c>
      <c r="D59">
        <f t="shared" si="11"/>
        <v>0.87053030381156737</v>
      </c>
      <c r="E59">
        <f t="shared" si="10"/>
        <v>0.65</v>
      </c>
      <c r="F59">
        <f t="shared" si="13"/>
        <v>0.93526515190578374</v>
      </c>
    </row>
    <row r="60" spans="1:6" x14ac:dyDescent="0.2">
      <c r="A60">
        <f t="shared" si="12"/>
        <v>3</v>
      </c>
      <c r="B60">
        <f t="shared" si="14"/>
        <v>0.7</v>
      </c>
      <c r="C60">
        <f t="shared" si="3"/>
        <v>0.35</v>
      </c>
      <c r="D60">
        <f t="shared" si="11"/>
        <v>0.78213985675223907</v>
      </c>
      <c r="E60">
        <f t="shared" si="10"/>
        <v>0.67500000000000004</v>
      </c>
      <c r="F60">
        <f t="shared" si="13"/>
        <v>0.89106992837611954</v>
      </c>
    </row>
    <row r="61" spans="1:6" x14ac:dyDescent="0.2">
      <c r="A61">
        <f t="shared" si="12"/>
        <v>3</v>
      </c>
      <c r="B61">
        <f t="shared" si="14"/>
        <v>0.79999999999999993</v>
      </c>
      <c r="C61">
        <f t="shared" si="3"/>
        <v>0.39999999999999997</v>
      </c>
      <c r="D61">
        <f t="shared" si="11"/>
        <v>0.63640864655883089</v>
      </c>
      <c r="E61">
        <f t="shared" si="10"/>
        <v>0.7</v>
      </c>
      <c r="F61">
        <f t="shared" si="13"/>
        <v>0.81820432327941539</v>
      </c>
    </row>
    <row r="62" spans="1:6" x14ac:dyDescent="0.2">
      <c r="A62">
        <f t="shared" si="12"/>
        <v>3</v>
      </c>
      <c r="B62">
        <f t="shared" si="14"/>
        <v>0.89999999999999991</v>
      </c>
      <c r="C62">
        <f t="shared" si="3"/>
        <v>0.44999999999999996</v>
      </c>
      <c r="D62">
        <f t="shared" si="11"/>
        <v>0.39613850050808747</v>
      </c>
      <c r="E62">
        <f t="shared" si="10"/>
        <v>0.72499999999999998</v>
      </c>
      <c r="F62">
        <f t="shared" si="13"/>
        <v>0.69806925025404376</v>
      </c>
    </row>
    <row r="63" spans="1:6" x14ac:dyDescent="0.2">
      <c r="A63">
        <f t="shared" si="12"/>
        <v>3</v>
      </c>
      <c r="B63">
        <f t="shared" si="14"/>
        <v>0.99999999999999989</v>
      </c>
      <c r="C63">
        <f t="shared" si="3"/>
        <v>0.49999999999999994</v>
      </c>
      <c r="D63">
        <f t="shared" si="11"/>
        <v>5.5887719724662343E-16</v>
      </c>
      <c r="E63">
        <f t="shared" si="10"/>
        <v>0.75</v>
      </c>
      <c r="F63">
        <f t="shared" si="13"/>
        <v>0.50000000000000033</v>
      </c>
    </row>
    <row r="64" spans="1:6" x14ac:dyDescent="0.2">
      <c r="A64">
        <f>IF($A$5=4,4,)</f>
        <v>4</v>
      </c>
      <c r="B64">
        <f>IF(ISBLANK(A64),,0)</f>
        <v>0</v>
      </c>
      <c r="C64">
        <f t="shared" si="3"/>
        <v>0</v>
      </c>
      <c r="D64">
        <f t="shared" si="11"/>
        <v>1</v>
      </c>
      <c r="E64">
        <f t="shared" si="10"/>
        <v>0.75</v>
      </c>
      <c r="F64">
        <f t="shared" si="13"/>
        <v>0.5</v>
      </c>
    </row>
    <row r="65" spans="1:6" x14ac:dyDescent="0.2">
      <c r="A65">
        <f t="shared" ref="A65:A74" si="15">IF($A$5=4,4,)</f>
        <v>4</v>
      </c>
      <c r="B65">
        <f>IF(ISBLANK(A65),,0.1)</f>
        <v>0.1</v>
      </c>
      <c r="C65">
        <f t="shared" si="3"/>
        <v>0.05</v>
      </c>
      <c r="D65">
        <f t="shared" si="11"/>
        <v>0.6038614994919127</v>
      </c>
      <c r="E65">
        <f t="shared" si="10"/>
        <v>0.77500000000000002</v>
      </c>
      <c r="F65">
        <f t="shared" si="13"/>
        <v>0.30193074974595635</v>
      </c>
    </row>
    <row r="66" spans="1:6" x14ac:dyDescent="0.2">
      <c r="A66">
        <f t="shared" si="15"/>
        <v>4</v>
      </c>
      <c r="B66">
        <f>IF(ISBLANK(A66),,B65+0.1)</f>
        <v>0.2</v>
      </c>
      <c r="C66">
        <f t="shared" si="3"/>
        <v>0.1</v>
      </c>
      <c r="D66">
        <f t="shared" si="11"/>
        <v>0.36359135344116922</v>
      </c>
      <c r="E66">
        <f t="shared" si="10"/>
        <v>0.8</v>
      </c>
      <c r="F66">
        <f t="shared" si="13"/>
        <v>0.18179567672058461</v>
      </c>
    </row>
    <row r="67" spans="1:6" x14ac:dyDescent="0.2">
      <c r="A67">
        <f t="shared" si="15"/>
        <v>4</v>
      </c>
      <c r="B67">
        <f t="shared" ref="B67:B74" si="16">IF(ISBLANK(A67),,B66+0.1)</f>
        <v>0.30000000000000004</v>
      </c>
      <c r="C67">
        <f t="shared" si="3"/>
        <v>0.15000000000000002</v>
      </c>
      <c r="D67">
        <f t="shared" si="11"/>
        <v>0.21786014324776085</v>
      </c>
      <c r="E67">
        <f t="shared" si="10"/>
        <v>0.82499999999999996</v>
      </c>
      <c r="F67">
        <f t="shared" si="13"/>
        <v>0.10893007162388042</v>
      </c>
    </row>
    <row r="68" spans="1:6" x14ac:dyDescent="0.2">
      <c r="A68">
        <f t="shared" si="15"/>
        <v>4</v>
      </c>
      <c r="B68">
        <f t="shared" si="16"/>
        <v>0.4</v>
      </c>
      <c r="C68">
        <f t="shared" si="3"/>
        <v>0.2</v>
      </c>
      <c r="D68">
        <f t="shared" si="11"/>
        <v>0.12946969618843251</v>
      </c>
      <c r="E68">
        <f t="shared" si="10"/>
        <v>0.85</v>
      </c>
      <c r="F68">
        <f t="shared" si="13"/>
        <v>6.4734848094216257E-2</v>
      </c>
    </row>
    <row r="69" spans="1:6" x14ac:dyDescent="0.2">
      <c r="A69">
        <f t="shared" si="15"/>
        <v>4</v>
      </c>
      <c r="B69">
        <f t="shared" si="16"/>
        <v>0.5</v>
      </c>
      <c r="C69">
        <f t="shared" si="3"/>
        <v>0.25</v>
      </c>
      <c r="D69">
        <f t="shared" si="11"/>
        <v>7.5858180021243546E-2</v>
      </c>
      <c r="E69">
        <f t="shared" si="10"/>
        <v>0.875</v>
      </c>
      <c r="F69">
        <f t="shared" si="13"/>
        <v>3.7929090010621773E-2</v>
      </c>
    </row>
    <row r="70" spans="1:6" x14ac:dyDescent="0.2">
      <c r="A70">
        <f t="shared" si="15"/>
        <v>4</v>
      </c>
      <c r="B70">
        <f t="shared" si="16"/>
        <v>0.6</v>
      </c>
      <c r="C70">
        <f t="shared" si="3"/>
        <v>0.3</v>
      </c>
      <c r="D70">
        <f t="shared" si="11"/>
        <v>4.3341151752163881E-2</v>
      </c>
      <c r="E70">
        <f t="shared" si="10"/>
        <v>0.9</v>
      </c>
      <c r="F70">
        <f t="shared" si="13"/>
        <v>2.1670575876081941E-2</v>
      </c>
    </row>
    <row r="71" spans="1:6" x14ac:dyDescent="0.2">
      <c r="A71">
        <f t="shared" si="15"/>
        <v>4</v>
      </c>
      <c r="B71">
        <f t="shared" si="16"/>
        <v>0.7</v>
      </c>
      <c r="C71">
        <f t="shared" si="3"/>
        <v>0.35</v>
      </c>
      <c r="D71">
        <f t="shared" si="11"/>
        <v>2.3618577144224634E-2</v>
      </c>
      <c r="E71">
        <f t="shared" si="10"/>
        <v>0.92500000000000004</v>
      </c>
      <c r="F71">
        <f t="shared" si="13"/>
        <v>1.1809288572112317E-2</v>
      </c>
    </row>
    <row r="72" spans="1:6" x14ac:dyDescent="0.2">
      <c r="A72">
        <f t="shared" si="15"/>
        <v>4</v>
      </c>
      <c r="B72">
        <f t="shared" si="16"/>
        <v>0.79999999999999993</v>
      </c>
      <c r="C72">
        <f t="shared" si="3"/>
        <v>0.39999999999999997</v>
      </c>
      <c r="D72">
        <f t="shared" si="11"/>
        <v>1.1656230956039612E-2</v>
      </c>
      <c r="E72">
        <f t="shared" si="10"/>
        <v>0.95</v>
      </c>
      <c r="F72">
        <f t="shared" si="13"/>
        <v>5.8281154780198061E-3</v>
      </c>
    </row>
    <row r="73" spans="1:6" x14ac:dyDescent="0.2">
      <c r="A73">
        <f t="shared" si="15"/>
        <v>4</v>
      </c>
      <c r="B73">
        <f t="shared" si="16"/>
        <v>0.89999999999999991</v>
      </c>
      <c r="C73">
        <f t="shared" si="3"/>
        <v>0.44999999999999996</v>
      </c>
      <c r="D73">
        <f t="shared" si="11"/>
        <v>4.4007012308088442E-3</v>
      </c>
      <c r="E73">
        <f t="shared" si="10"/>
        <v>0.97499999999999998</v>
      </c>
      <c r="F73">
        <f t="shared" si="13"/>
        <v>2.2003506154044221E-3</v>
      </c>
    </row>
    <row r="74" spans="1:6" x14ac:dyDescent="0.2">
      <c r="A74">
        <f t="shared" si="15"/>
        <v>4</v>
      </c>
      <c r="B74">
        <f t="shared" si="16"/>
        <v>0.99999999999999989</v>
      </c>
      <c r="C74">
        <f t="shared" si="3"/>
        <v>0.49999999999999994</v>
      </c>
      <c r="D74">
        <f t="shared" si="11"/>
        <v>3.0125479472361467E-18</v>
      </c>
      <c r="E74">
        <f t="shared" si="10"/>
        <v>1</v>
      </c>
      <c r="F74">
        <f t="shared" si="13"/>
        <v>1.5062739736180733E-18</v>
      </c>
    </row>
  </sheetData>
  <mergeCells count="13">
    <mergeCell ref="K9:P9"/>
    <mergeCell ref="M18:O18"/>
    <mergeCell ref="M19:O19"/>
    <mergeCell ref="M20:O20"/>
    <mergeCell ref="M21:O21"/>
    <mergeCell ref="M22:O22"/>
    <mergeCell ref="M23:O23"/>
    <mergeCell ref="K16:P16"/>
    <mergeCell ref="K11:P11"/>
    <mergeCell ref="K12:P12"/>
    <mergeCell ref="K13:P13"/>
    <mergeCell ref="K14:P14"/>
    <mergeCell ref="K15:P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CAC-BFDA-4737-B904-A85B1158A9AD}">
  <dimension ref="A1:R74"/>
  <sheetViews>
    <sheetView workbookViewId="0">
      <selection activeCell="C47" sqref="C47"/>
    </sheetView>
  </sheetViews>
  <sheetFormatPr baseColWidth="10" defaultColWidth="8.83203125" defaultRowHeight="15" x14ac:dyDescent="0.2"/>
  <cols>
    <col min="5" max="5" width="9.83203125" bestFit="1" customWidth="1"/>
    <col min="12" max="12" width="10.6640625" customWidth="1"/>
  </cols>
  <sheetData>
    <row r="1" spans="1:18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L1" s="4" t="s">
        <v>24</v>
      </c>
      <c r="M1" s="27">
        <v>0.5</v>
      </c>
      <c r="N1" s="29">
        <v>0.15</v>
      </c>
      <c r="O1" t="s">
        <v>29</v>
      </c>
    </row>
    <row r="2" spans="1:18" ht="16" thickBot="1" x14ac:dyDescent="0.25">
      <c r="A2" s="7">
        <v>1</v>
      </c>
      <c r="B2" s="16">
        <v>0</v>
      </c>
      <c r="C2" s="16">
        <v>0</v>
      </c>
      <c r="D2" s="16">
        <f>M2-M3</f>
        <v>0.35</v>
      </c>
      <c r="E2" s="16">
        <f>M5</f>
        <v>0.6</v>
      </c>
      <c r="F2" s="2">
        <v>-0.1</v>
      </c>
      <c r="G2" s="3">
        <v>10</v>
      </c>
      <c r="H2" s="1">
        <f>D2-B2</f>
        <v>0.35</v>
      </c>
      <c r="I2" s="1">
        <f>E2-C2</f>
        <v>0.6</v>
      </c>
      <c r="J2" s="8">
        <f>H2/ABS(I2)</f>
        <v>0.58333333333333337</v>
      </c>
      <c r="L2" s="7" t="s">
        <v>23</v>
      </c>
      <c r="M2" s="28">
        <v>0.5</v>
      </c>
      <c r="N2" s="30">
        <v>0.15</v>
      </c>
      <c r="O2" t="s">
        <v>30</v>
      </c>
    </row>
    <row r="3" spans="1:18" x14ac:dyDescent="0.2">
      <c r="A3" s="7">
        <v>2</v>
      </c>
      <c r="B3" s="16">
        <f t="shared" ref="B3:C5" si="0">D2</f>
        <v>0.35</v>
      </c>
      <c r="C3" s="16">
        <f t="shared" si="0"/>
        <v>0.6</v>
      </c>
      <c r="D3" s="16">
        <f>M2</f>
        <v>0.5</v>
      </c>
      <c r="E3" s="16">
        <v>1</v>
      </c>
      <c r="F3" s="2">
        <v>0.08</v>
      </c>
      <c r="G3" s="3">
        <v>10</v>
      </c>
      <c r="H3" s="1">
        <f t="shared" ref="H3:I5" si="1">D3-B3</f>
        <v>0.15000000000000002</v>
      </c>
      <c r="I3" s="1">
        <f t="shared" si="1"/>
        <v>0.4</v>
      </c>
      <c r="J3" s="8">
        <f t="shared" ref="J3:J5" si="2">H3/ABS(I3)</f>
        <v>0.37500000000000006</v>
      </c>
      <c r="L3" s="7" t="s">
        <v>27</v>
      </c>
      <c r="M3" s="22">
        <f>IF(M1&lt;M2, (M2-M1)/2+N1,N1)</f>
        <v>0.15</v>
      </c>
      <c r="R3" s="31"/>
    </row>
    <row r="4" spans="1:18" x14ac:dyDescent="0.2">
      <c r="A4" s="7">
        <v>3</v>
      </c>
      <c r="B4" s="16">
        <f t="shared" si="0"/>
        <v>0.5</v>
      </c>
      <c r="C4" s="16">
        <f t="shared" si="0"/>
        <v>1</v>
      </c>
      <c r="D4" s="16">
        <f>M2+M4</f>
        <v>0.65</v>
      </c>
      <c r="E4" s="16">
        <f>M5</f>
        <v>0.6</v>
      </c>
      <c r="F4" s="2">
        <v>0.08</v>
      </c>
      <c r="G4" s="3">
        <v>10</v>
      </c>
      <c r="H4" s="1">
        <f t="shared" si="1"/>
        <v>0.15000000000000002</v>
      </c>
      <c r="I4" s="1">
        <f t="shared" si="1"/>
        <v>-0.4</v>
      </c>
      <c r="J4" s="8">
        <f t="shared" si="2"/>
        <v>0.37500000000000006</v>
      </c>
      <c r="L4" s="7" t="s">
        <v>28</v>
      </c>
      <c r="M4" s="22">
        <f>IF(M1&gt;M2, (M1-M2)/2+N2,N2)</f>
        <v>0.15</v>
      </c>
    </row>
    <row r="5" spans="1:18" ht="16" thickBot="1" x14ac:dyDescent="0.25">
      <c r="A5" s="9">
        <v>4</v>
      </c>
      <c r="B5" s="17">
        <f t="shared" si="0"/>
        <v>0.65</v>
      </c>
      <c r="C5" s="17">
        <f t="shared" si="0"/>
        <v>0.6</v>
      </c>
      <c r="D5" s="17">
        <v>1</v>
      </c>
      <c r="E5" s="17">
        <v>0</v>
      </c>
      <c r="F5" s="2">
        <v>-0.1</v>
      </c>
      <c r="G5" s="11">
        <v>10</v>
      </c>
      <c r="H5" s="12">
        <f t="shared" si="1"/>
        <v>0.35</v>
      </c>
      <c r="I5" s="12">
        <f t="shared" si="1"/>
        <v>-0.6</v>
      </c>
      <c r="J5" s="13">
        <f t="shared" si="2"/>
        <v>0.58333333333333337</v>
      </c>
      <c r="L5" s="19" t="s">
        <v>26</v>
      </c>
      <c r="M5" s="14">
        <v>0.6</v>
      </c>
    </row>
    <row r="8" spans="1:18" ht="16" thickBot="1" x14ac:dyDescent="0.25"/>
    <row r="9" spans="1:18" ht="16" thickBot="1" x14ac:dyDescent="0.25">
      <c r="K9" s="49" t="s">
        <v>64</v>
      </c>
      <c r="L9" s="50"/>
      <c r="M9" s="50"/>
      <c r="N9" s="50"/>
      <c r="O9" s="50"/>
      <c r="P9" s="50"/>
      <c r="Q9" s="51"/>
    </row>
    <row r="10" spans="1:18" ht="16" thickBot="1" x14ac:dyDescent="0.25">
      <c r="K10" s="15"/>
      <c r="L10" s="15"/>
      <c r="M10" s="15"/>
      <c r="N10" s="15"/>
      <c r="O10" s="15"/>
    </row>
    <row r="11" spans="1:18" x14ac:dyDescent="0.2">
      <c r="K11" s="40" t="s">
        <v>46</v>
      </c>
      <c r="L11" s="41"/>
      <c r="M11" s="41"/>
      <c r="N11" s="41"/>
      <c r="O11" s="41"/>
      <c r="P11" s="42"/>
    </row>
    <row r="12" spans="1:18" x14ac:dyDescent="0.2">
      <c r="K12" s="43" t="s">
        <v>47</v>
      </c>
      <c r="L12" s="44"/>
      <c r="M12" s="44"/>
      <c r="N12" s="44"/>
      <c r="O12" s="44"/>
      <c r="P12" s="45"/>
    </row>
    <row r="13" spans="1:18" x14ac:dyDescent="0.2">
      <c r="K13" s="46" t="s">
        <v>48</v>
      </c>
      <c r="L13" s="47"/>
      <c r="M13" s="47"/>
      <c r="N13" s="47"/>
      <c r="O13" s="47"/>
      <c r="P13" s="48"/>
    </row>
    <row r="14" spans="1:18" x14ac:dyDescent="0.2">
      <c r="K14" s="43" t="s">
        <v>43</v>
      </c>
      <c r="L14" s="44"/>
      <c r="M14" s="44"/>
      <c r="N14" s="44"/>
      <c r="O14" s="44"/>
      <c r="P14" s="45"/>
    </row>
    <row r="15" spans="1:18" x14ac:dyDescent="0.2">
      <c r="K15" s="43" t="s">
        <v>49</v>
      </c>
      <c r="L15" s="44"/>
      <c r="M15" s="44"/>
      <c r="N15" s="44"/>
      <c r="O15" s="44"/>
      <c r="P15" s="45"/>
    </row>
    <row r="16" spans="1:18" x14ac:dyDescent="0.2">
      <c r="K16" s="54" t="s">
        <v>65</v>
      </c>
      <c r="L16" s="55"/>
      <c r="M16" s="55"/>
      <c r="N16" s="55"/>
      <c r="O16" s="55"/>
      <c r="P16" s="56"/>
    </row>
    <row r="17" spans="1:16" ht="16" thickBot="1" x14ac:dyDescent="0.25">
      <c r="K17" s="57"/>
      <c r="L17" s="58"/>
      <c r="M17" s="58"/>
      <c r="N17" s="58"/>
      <c r="O17" s="58"/>
      <c r="P17" s="59"/>
    </row>
    <row r="18" spans="1:16" ht="16" thickBot="1" x14ac:dyDescent="0.25"/>
    <row r="19" spans="1:16" x14ac:dyDescent="0.2">
      <c r="L19" s="24" t="s">
        <v>40</v>
      </c>
      <c r="M19" s="52" t="s">
        <v>41</v>
      </c>
      <c r="N19" s="52"/>
      <c r="O19" s="53"/>
    </row>
    <row r="20" spans="1:16" x14ac:dyDescent="0.2">
      <c r="L20" s="25" t="s">
        <v>50</v>
      </c>
      <c r="M20" s="33" t="s">
        <v>57</v>
      </c>
      <c r="N20" s="33"/>
      <c r="O20" s="34"/>
    </row>
    <row r="21" spans="1:16" x14ac:dyDescent="0.2">
      <c r="L21" s="25" t="s">
        <v>51</v>
      </c>
      <c r="M21" s="33" t="s">
        <v>58</v>
      </c>
      <c r="N21" s="33"/>
      <c r="O21" s="34"/>
    </row>
    <row r="22" spans="1:16" x14ac:dyDescent="0.2">
      <c r="L22" s="25" t="s">
        <v>52</v>
      </c>
      <c r="M22" s="33" t="s">
        <v>59</v>
      </c>
      <c r="N22" s="33"/>
      <c r="O22" s="34"/>
    </row>
    <row r="23" spans="1:16" x14ac:dyDescent="0.2">
      <c r="L23" s="25" t="s">
        <v>53</v>
      </c>
      <c r="M23" s="33" t="s">
        <v>60</v>
      </c>
      <c r="N23" s="33"/>
      <c r="O23" s="34"/>
    </row>
    <row r="24" spans="1:16" x14ac:dyDescent="0.2">
      <c r="L24" s="25" t="s">
        <v>54</v>
      </c>
      <c r="M24" s="33" t="s">
        <v>61</v>
      </c>
      <c r="N24" s="33"/>
      <c r="O24" s="34"/>
    </row>
    <row r="25" spans="1:16" x14ac:dyDescent="0.2">
      <c r="L25" s="25" t="s">
        <v>55</v>
      </c>
      <c r="M25" s="33" t="s">
        <v>62</v>
      </c>
      <c r="N25" s="33"/>
      <c r="O25" s="34"/>
    </row>
    <row r="26" spans="1:16" ht="16" thickBot="1" x14ac:dyDescent="0.25">
      <c r="L26" s="26" t="s">
        <v>56</v>
      </c>
      <c r="M26" s="35" t="s">
        <v>63</v>
      </c>
      <c r="N26" s="35"/>
      <c r="O26" s="36"/>
    </row>
    <row r="31" spans="1:16" x14ac:dyDescent="0.2">
      <c r="A31" t="s">
        <v>12</v>
      </c>
      <c r="B31" t="s">
        <v>14</v>
      </c>
      <c r="C31" t="s">
        <v>0</v>
      </c>
      <c r="D31" t="s">
        <v>1</v>
      </c>
      <c r="E31" t="s">
        <v>10</v>
      </c>
      <c r="F31" t="s">
        <v>11</v>
      </c>
    </row>
    <row r="32" spans="1:16" x14ac:dyDescent="0.2">
      <c r="A32">
        <v>1</v>
      </c>
      <c r="B32">
        <v>0</v>
      </c>
      <c r="C32">
        <f t="shared" ref="C32:C74" si="3">B32*VLOOKUP(A32,$A$2:$J$5,10)</f>
        <v>0</v>
      </c>
      <c r="D32">
        <f t="shared" ref="D32:D52" si="4">(1 - EXP(-(C32 - 0)/VLOOKUP(A32,$A$2:$J$5,6)))/(1 - EXP(-(VLOOKUP(A32,$A$2:$J$5,10) - 0)/VLOOKUP(A32,$A$2:$J$5,6)))</f>
        <v>0</v>
      </c>
      <c r="E32">
        <f t="shared" ref="E32:E51" si="5">VLOOKUP(A32,$A$2:$J$5,2) + C32 *VLOOKUP(A32,$A$2:$J$5,9)</f>
        <v>0</v>
      </c>
      <c r="F32">
        <f t="shared" ref="F32:F52" si="6">VLOOKUP(A32,$A$2:$J$5,3)+D32*VLOOKUP(A32,$A$2:$J$5,9)</f>
        <v>0</v>
      </c>
    </row>
    <row r="33" spans="1:6" x14ac:dyDescent="0.2">
      <c r="A33">
        <v>1</v>
      </c>
      <c r="B33">
        <f>B32+0.1</f>
        <v>0.1</v>
      </c>
      <c r="C33">
        <f t="shared" si="3"/>
        <v>5.8333333333333341E-2</v>
      </c>
      <c r="D33">
        <f t="shared" si="4"/>
        <v>2.3260300173531504E-3</v>
      </c>
      <c r="E33">
        <f t="shared" si="5"/>
        <v>3.5000000000000003E-2</v>
      </c>
      <c r="F33">
        <f t="shared" si="6"/>
        <v>1.3956180104118903E-3</v>
      </c>
    </row>
    <row r="34" spans="1:6" x14ac:dyDescent="0.2">
      <c r="A34">
        <v>1</v>
      </c>
      <c r="B34">
        <f t="shared" ref="B34:B42" si="7">B33+0.1</f>
        <v>0.2</v>
      </c>
      <c r="C34">
        <f t="shared" si="3"/>
        <v>0.11666666666666668</v>
      </c>
      <c r="D34">
        <f t="shared" si="4"/>
        <v>6.4942800549800854E-3</v>
      </c>
      <c r="E34">
        <f t="shared" si="5"/>
        <v>7.0000000000000007E-2</v>
      </c>
      <c r="F34">
        <f t="shared" si="6"/>
        <v>3.8965680329880511E-3</v>
      </c>
    </row>
    <row r="35" spans="1:6" x14ac:dyDescent="0.2">
      <c r="A35">
        <v>1</v>
      </c>
      <c r="B35">
        <f t="shared" si="7"/>
        <v>0.30000000000000004</v>
      </c>
      <c r="C35">
        <f t="shared" si="3"/>
        <v>0.17500000000000004</v>
      </c>
      <c r="D35">
        <f t="shared" si="4"/>
        <v>1.396379173219723E-2</v>
      </c>
      <c r="E35">
        <f t="shared" si="5"/>
        <v>0.10500000000000002</v>
      </c>
      <c r="F35">
        <f t="shared" si="6"/>
        <v>8.3782750393183378E-3</v>
      </c>
    </row>
    <row r="36" spans="1:6" x14ac:dyDescent="0.2">
      <c r="A36">
        <v>1</v>
      </c>
      <c r="B36">
        <f t="shared" si="7"/>
        <v>0.4</v>
      </c>
      <c r="C36">
        <f t="shared" si="3"/>
        <v>0.23333333333333336</v>
      </c>
      <c r="D36">
        <f t="shared" si="4"/>
        <v>2.7349170294527318E-2</v>
      </c>
      <c r="E36">
        <f t="shared" si="5"/>
        <v>0.14000000000000001</v>
      </c>
      <c r="F36">
        <f t="shared" si="6"/>
        <v>1.6409502176716391E-2</v>
      </c>
    </row>
    <row r="37" spans="1:6" x14ac:dyDescent="0.2">
      <c r="A37">
        <v>1</v>
      </c>
      <c r="B37">
        <f t="shared" si="7"/>
        <v>0.5</v>
      </c>
      <c r="C37">
        <f t="shared" si="3"/>
        <v>0.29166666666666669</v>
      </c>
      <c r="D37">
        <f t="shared" si="4"/>
        <v>5.1335793115316247E-2</v>
      </c>
      <c r="E37">
        <f t="shared" si="5"/>
        <v>0.17500000000000002</v>
      </c>
      <c r="F37">
        <f t="shared" si="6"/>
        <v>3.0801475869189746E-2</v>
      </c>
    </row>
    <row r="38" spans="1:6" x14ac:dyDescent="0.2">
      <c r="A38">
        <v>1</v>
      </c>
      <c r="B38">
        <f t="shared" si="7"/>
        <v>0.6</v>
      </c>
      <c r="C38">
        <f t="shared" si="3"/>
        <v>0.35000000000000003</v>
      </c>
      <c r="D38">
        <f t="shared" si="4"/>
        <v>9.4319865001486036E-2</v>
      </c>
      <c r="E38">
        <f t="shared" si="5"/>
        <v>0.21000000000000002</v>
      </c>
      <c r="F38">
        <f t="shared" si="6"/>
        <v>5.6591919000891618E-2</v>
      </c>
    </row>
    <row r="39" spans="1:6" x14ac:dyDescent="0.2">
      <c r="A39">
        <v>1</v>
      </c>
      <c r="B39">
        <f t="shared" si="7"/>
        <v>0.7</v>
      </c>
      <c r="C39">
        <f t="shared" si="3"/>
        <v>0.40833333333333333</v>
      </c>
      <c r="D39">
        <f t="shared" si="4"/>
        <v>0.17134740029562048</v>
      </c>
      <c r="E39">
        <f t="shared" si="5"/>
        <v>0.245</v>
      </c>
      <c r="F39">
        <f t="shared" si="6"/>
        <v>0.10280844017737228</v>
      </c>
    </row>
    <row r="40" spans="1:6" x14ac:dyDescent="0.2">
      <c r="A40">
        <v>1</v>
      </c>
      <c r="B40">
        <f t="shared" si="7"/>
        <v>0.79999999999999993</v>
      </c>
      <c r="C40">
        <f t="shared" si="3"/>
        <v>0.46666666666666667</v>
      </c>
      <c r="D40">
        <f t="shared" si="4"/>
        <v>0.30938088416847254</v>
      </c>
      <c r="E40">
        <f t="shared" si="5"/>
        <v>0.27999999999999997</v>
      </c>
      <c r="F40">
        <f t="shared" si="6"/>
        <v>0.18562853050108352</v>
      </c>
    </row>
    <row r="41" spans="1:6" x14ac:dyDescent="0.2">
      <c r="A41">
        <v>1</v>
      </c>
      <c r="B41">
        <f t="shared" si="7"/>
        <v>0.89999999999999991</v>
      </c>
      <c r="C41">
        <f t="shared" si="3"/>
        <v>0.52500000000000002</v>
      </c>
      <c r="D41">
        <f t="shared" si="4"/>
        <v>0.55673713927024804</v>
      </c>
      <c r="E41">
        <f t="shared" si="5"/>
        <v>0.315</v>
      </c>
      <c r="F41">
        <f t="shared" si="6"/>
        <v>0.33404228356214882</v>
      </c>
    </row>
    <row r="42" spans="1:6" x14ac:dyDescent="0.2">
      <c r="A42">
        <v>1</v>
      </c>
      <c r="B42">
        <f t="shared" si="7"/>
        <v>0.99999999999999989</v>
      </c>
      <c r="C42">
        <f t="shared" si="3"/>
        <v>0.58333333333333326</v>
      </c>
      <c r="D42">
        <f t="shared" si="4"/>
        <v>0.99999999999999911</v>
      </c>
      <c r="E42">
        <f t="shared" si="5"/>
        <v>0.34999999999999992</v>
      </c>
      <c r="F42">
        <f t="shared" si="6"/>
        <v>0.59999999999999942</v>
      </c>
    </row>
    <row r="43" spans="1:6" x14ac:dyDescent="0.2">
      <c r="A43">
        <f>IF($A$3=2,2,)</f>
        <v>2</v>
      </c>
      <c r="B43">
        <f>IF(ISBLANK(A43),,0.1)</f>
        <v>0.1</v>
      </c>
      <c r="C43">
        <f t="shared" si="3"/>
        <v>3.7500000000000006E-2</v>
      </c>
      <c r="D43">
        <f t="shared" si="4"/>
        <v>0.37769443589357909</v>
      </c>
      <c r="E43">
        <f t="shared" si="5"/>
        <v>0.36499999999999999</v>
      </c>
      <c r="F43">
        <f t="shared" si="6"/>
        <v>0.75107777435743162</v>
      </c>
    </row>
    <row r="44" spans="1:6" x14ac:dyDescent="0.2">
      <c r="A44">
        <f t="shared" ref="A44:A52" si="8">IF($A$3=2,2,)</f>
        <v>2</v>
      </c>
      <c r="B44">
        <f>IF(ISBLANK(A44),,B43+0.1)</f>
        <v>0.2</v>
      </c>
      <c r="C44">
        <f t="shared" si="3"/>
        <v>7.5000000000000011E-2</v>
      </c>
      <c r="D44">
        <f t="shared" si="4"/>
        <v>0.61404957439240737</v>
      </c>
      <c r="E44">
        <f t="shared" si="5"/>
        <v>0.38</v>
      </c>
      <c r="F44">
        <f t="shared" si="6"/>
        <v>0.84561982975696293</v>
      </c>
    </row>
    <row r="45" spans="1:6" x14ac:dyDescent="0.2">
      <c r="A45">
        <f t="shared" si="8"/>
        <v>2</v>
      </c>
      <c r="B45">
        <f t="shared" ref="B45:B52" si="9">IF(ISBLANK(A45),,B44+0.1)</f>
        <v>0.30000000000000004</v>
      </c>
      <c r="C45">
        <f t="shared" si="3"/>
        <v>0.11250000000000003</v>
      </c>
      <c r="D45">
        <f t="shared" si="4"/>
        <v>0.76195684065285241</v>
      </c>
      <c r="E45">
        <f t="shared" si="5"/>
        <v>0.39500000000000002</v>
      </c>
      <c r="F45">
        <f t="shared" si="6"/>
        <v>0.90478273626114092</v>
      </c>
    </row>
    <row r="46" spans="1:6" x14ac:dyDescent="0.2">
      <c r="A46">
        <f t="shared" si="8"/>
        <v>2</v>
      </c>
      <c r="B46">
        <f t="shared" si="9"/>
        <v>0.4</v>
      </c>
      <c r="C46">
        <f t="shared" si="3"/>
        <v>0.15000000000000002</v>
      </c>
      <c r="D46">
        <f t="shared" si="4"/>
        <v>0.85451484278296763</v>
      </c>
      <c r="E46">
        <f t="shared" si="5"/>
        <v>0.41</v>
      </c>
      <c r="F46">
        <f t="shared" si="6"/>
        <v>0.94180593711318705</v>
      </c>
    </row>
    <row r="47" spans="1:6" x14ac:dyDescent="0.2">
      <c r="A47">
        <f t="shared" si="8"/>
        <v>2</v>
      </c>
      <c r="B47">
        <f t="shared" si="9"/>
        <v>0.5</v>
      </c>
      <c r="C47">
        <f t="shared" si="3"/>
        <v>0.18750000000000003</v>
      </c>
      <c r="D47">
        <f t="shared" si="4"/>
        <v>0.91243616047694143</v>
      </c>
      <c r="E47">
        <f t="shared" si="5"/>
        <v>0.42499999999999999</v>
      </c>
      <c r="F47">
        <f t="shared" si="6"/>
        <v>0.96497446419077659</v>
      </c>
    </row>
    <row r="48" spans="1:6" x14ac:dyDescent="0.2">
      <c r="A48">
        <f t="shared" si="8"/>
        <v>2</v>
      </c>
      <c r="B48">
        <f t="shared" si="9"/>
        <v>0.6</v>
      </c>
      <c r="C48">
        <f t="shared" si="3"/>
        <v>0.22500000000000003</v>
      </c>
      <c r="D48">
        <f t="shared" si="4"/>
        <v>0.94868239490505768</v>
      </c>
      <c r="E48">
        <f t="shared" si="5"/>
        <v>0.44</v>
      </c>
      <c r="F48">
        <f t="shared" si="6"/>
        <v>0.97947295796202305</v>
      </c>
    </row>
    <row r="49" spans="1:6" x14ac:dyDescent="0.2">
      <c r="A49">
        <f t="shared" si="8"/>
        <v>2</v>
      </c>
      <c r="B49">
        <f t="shared" si="9"/>
        <v>0.7</v>
      </c>
      <c r="C49">
        <f t="shared" si="3"/>
        <v>0.26250000000000001</v>
      </c>
      <c r="D49">
        <f t="shared" si="4"/>
        <v>0.97136470881855219</v>
      </c>
      <c r="E49">
        <f t="shared" si="5"/>
        <v>0.45499999999999996</v>
      </c>
      <c r="F49">
        <f t="shared" si="6"/>
        <v>0.9885458835274209</v>
      </c>
    </row>
    <row r="50" spans="1:6" x14ac:dyDescent="0.2">
      <c r="A50">
        <f t="shared" si="8"/>
        <v>2</v>
      </c>
      <c r="B50">
        <f t="shared" si="9"/>
        <v>0.79999999999999993</v>
      </c>
      <c r="C50">
        <f t="shared" si="3"/>
        <v>0.30000000000000004</v>
      </c>
      <c r="D50">
        <f t="shared" si="4"/>
        <v>0.98555893816644891</v>
      </c>
      <c r="E50">
        <f t="shared" si="5"/>
        <v>0.47</v>
      </c>
      <c r="F50">
        <f t="shared" si="6"/>
        <v>0.99422357526657956</v>
      </c>
    </row>
    <row r="51" spans="1:6" x14ac:dyDescent="0.2">
      <c r="A51">
        <f t="shared" si="8"/>
        <v>2</v>
      </c>
      <c r="B51">
        <f t="shared" si="9"/>
        <v>0.89999999999999991</v>
      </c>
      <c r="C51">
        <f t="shared" si="3"/>
        <v>0.33750000000000002</v>
      </c>
      <c r="D51">
        <f t="shared" si="4"/>
        <v>0.99444145992102273</v>
      </c>
      <c r="E51">
        <f t="shared" si="5"/>
        <v>0.48499999999999999</v>
      </c>
      <c r="F51">
        <f t="shared" si="6"/>
        <v>0.99777658396840907</v>
      </c>
    </row>
    <row r="52" spans="1:6" x14ac:dyDescent="0.2">
      <c r="A52">
        <f t="shared" si="8"/>
        <v>2</v>
      </c>
      <c r="B52">
        <f t="shared" si="9"/>
        <v>0.99999999999999989</v>
      </c>
      <c r="C52">
        <f t="shared" si="3"/>
        <v>0.375</v>
      </c>
      <c r="D52">
        <f t="shared" si="4"/>
        <v>1</v>
      </c>
      <c r="E52">
        <f t="shared" ref="E52:E74" si="10">VLOOKUP(A52,$A$2:$J$5,2) + C52 *ABS(VLOOKUP(A52,$A$2:$J$5,9))</f>
        <v>0.5</v>
      </c>
      <c r="F52">
        <f t="shared" si="6"/>
        <v>1</v>
      </c>
    </row>
    <row r="53" spans="1:6" x14ac:dyDescent="0.2">
      <c r="A53">
        <f>IF($A$4=3,3,)</f>
        <v>3</v>
      </c>
      <c r="B53">
        <f>IF(ISBLANK(A53),,0)</f>
        <v>0</v>
      </c>
      <c r="C53">
        <f t="shared" si="3"/>
        <v>0</v>
      </c>
      <c r="D53">
        <f t="shared" ref="D53:D74" si="11">(1 - EXP(-(VLOOKUP(A53,$A$2:$J$5,10) - C53)/VLOOKUP(A53,$A$2:$J$5,6)))/(1 - EXP(-(VLOOKUP(A53,$A$2:$J$5,10) - 0)/VLOOKUP(A53,$A$2:$J$5,6)))</f>
        <v>1</v>
      </c>
      <c r="E53">
        <f t="shared" si="10"/>
        <v>0.5</v>
      </c>
      <c r="F53">
        <v>1</v>
      </c>
    </row>
    <row r="54" spans="1:6" x14ac:dyDescent="0.2">
      <c r="A54">
        <f t="shared" ref="A54:A63" si="12">IF($A$4=3,3,)</f>
        <v>3</v>
      </c>
      <c r="B54">
        <f>IF(ISBLANK(A54),,0.1)</f>
        <v>0.1</v>
      </c>
      <c r="C54">
        <f t="shared" si="3"/>
        <v>3.7500000000000006E-2</v>
      </c>
      <c r="D54">
        <f t="shared" si="11"/>
        <v>0.99444145992102273</v>
      </c>
      <c r="E54">
        <f t="shared" si="10"/>
        <v>0.51500000000000001</v>
      </c>
      <c r="F54">
        <f t="shared" ref="F54:F74" si="13">VLOOKUP(A54,$A$2:$J$5,5)+D54*ABS(VLOOKUP(A54,$A$2:$J$5,9))</f>
        <v>0.99777658396840907</v>
      </c>
    </row>
    <row r="55" spans="1:6" x14ac:dyDescent="0.2">
      <c r="A55">
        <f t="shared" si="12"/>
        <v>3</v>
      </c>
      <c r="B55">
        <f>IF(ISBLANK(A55),,B54+0.1)</f>
        <v>0.2</v>
      </c>
      <c r="C55">
        <f t="shared" si="3"/>
        <v>7.5000000000000011E-2</v>
      </c>
      <c r="D55">
        <f t="shared" si="11"/>
        <v>0.98555893816644891</v>
      </c>
      <c r="E55">
        <f t="shared" si="10"/>
        <v>0.53</v>
      </c>
      <c r="F55">
        <f t="shared" si="13"/>
        <v>0.99422357526657956</v>
      </c>
    </row>
    <row r="56" spans="1:6" x14ac:dyDescent="0.2">
      <c r="A56">
        <f t="shared" si="12"/>
        <v>3</v>
      </c>
      <c r="B56">
        <f t="shared" ref="B56:B63" si="14">IF(ISBLANK(A56),,B55+0.1)</f>
        <v>0.30000000000000004</v>
      </c>
      <c r="C56">
        <f t="shared" si="3"/>
        <v>0.11250000000000003</v>
      </c>
      <c r="D56">
        <f t="shared" si="11"/>
        <v>0.97136470881855219</v>
      </c>
      <c r="E56">
        <f t="shared" si="10"/>
        <v>0.54500000000000004</v>
      </c>
      <c r="F56">
        <f t="shared" si="13"/>
        <v>0.9885458835274209</v>
      </c>
    </row>
    <row r="57" spans="1:6" x14ac:dyDescent="0.2">
      <c r="A57">
        <f t="shared" si="12"/>
        <v>3</v>
      </c>
      <c r="B57">
        <f t="shared" si="14"/>
        <v>0.4</v>
      </c>
      <c r="C57">
        <f t="shared" si="3"/>
        <v>0.15000000000000002</v>
      </c>
      <c r="D57">
        <f t="shared" si="11"/>
        <v>0.94868239490505768</v>
      </c>
      <c r="E57">
        <f t="shared" si="10"/>
        <v>0.56000000000000005</v>
      </c>
      <c r="F57">
        <f t="shared" si="13"/>
        <v>0.97947295796202305</v>
      </c>
    </row>
    <row r="58" spans="1:6" x14ac:dyDescent="0.2">
      <c r="A58">
        <f t="shared" si="12"/>
        <v>3</v>
      </c>
      <c r="B58">
        <f t="shared" si="14"/>
        <v>0.5</v>
      </c>
      <c r="C58">
        <f t="shared" si="3"/>
        <v>0.18750000000000003</v>
      </c>
      <c r="D58">
        <f t="shared" si="11"/>
        <v>0.91243616047694143</v>
      </c>
      <c r="E58">
        <f t="shared" si="10"/>
        <v>0.57499999999999996</v>
      </c>
      <c r="F58">
        <f t="shared" si="13"/>
        <v>0.96497446419077659</v>
      </c>
    </row>
    <row r="59" spans="1:6" x14ac:dyDescent="0.2">
      <c r="A59">
        <f t="shared" si="12"/>
        <v>3</v>
      </c>
      <c r="B59">
        <f t="shared" si="14"/>
        <v>0.6</v>
      </c>
      <c r="C59">
        <f t="shared" si="3"/>
        <v>0.22500000000000003</v>
      </c>
      <c r="D59">
        <f t="shared" si="11"/>
        <v>0.85451484278296763</v>
      </c>
      <c r="E59">
        <f t="shared" si="10"/>
        <v>0.59000000000000008</v>
      </c>
      <c r="F59">
        <f t="shared" si="13"/>
        <v>0.94180593711318705</v>
      </c>
    </row>
    <row r="60" spans="1:6" x14ac:dyDescent="0.2">
      <c r="A60">
        <f t="shared" si="12"/>
        <v>3</v>
      </c>
      <c r="B60">
        <f t="shared" si="14"/>
        <v>0.7</v>
      </c>
      <c r="C60">
        <f t="shared" si="3"/>
        <v>0.26250000000000001</v>
      </c>
      <c r="D60">
        <f t="shared" si="11"/>
        <v>0.76195684065285241</v>
      </c>
      <c r="E60">
        <f t="shared" si="10"/>
        <v>0.60499999999999998</v>
      </c>
      <c r="F60">
        <f t="shared" si="13"/>
        <v>0.90478273626114092</v>
      </c>
    </row>
    <row r="61" spans="1:6" x14ac:dyDescent="0.2">
      <c r="A61">
        <f t="shared" si="12"/>
        <v>3</v>
      </c>
      <c r="B61">
        <f t="shared" si="14"/>
        <v>0.79999999999999993</v>
      </c>
      <c r="C61">
        <f t="shared" si="3"/>
        <v>0.30000000000000004</v>
      </c>
      <c r="D61">
        <f t="shared" si="11"/>
        <v>0.61404957439240737</v>
      </c>
      <c r="E61">
        <f t="shared" si="10"/>
        <v>0.62</v>
      </c>
      <c r="F61">
        <f t="shared" si="13"/>
        <v>0.84561982975696293</v>
      </c>
    </row>
    <row r="62" spans="1:6" x14ac:dyDescent="0.2">
      <c r="A62">
        <f t="shared" si="12"/>
        <v>3</v>
      </c>
      <c r="B62">
        <f t="shared" si="14"/>
        <v>0.89999999999999991</v>
      </c>
      <c r="C62">
        <f t="shared" si="3"/>
        <v>0.33750000000000002</v>
      </c>
      <c r="D62">
        <f t="shared" si="11"/>
        <v>0.37769443589357932</v>
      </c>
      <c r="E62">
        <f t="shared" si="10"/>
        <v>0.63500000000000001</v>
      </c>
      <c r="F62">
        <f t="shared" si="13"/>
        <v>0.75107777435743173</v>
      </c>
    </row>
    <row r="63" spans="1:6" x14ac:dyDescent="0.2">
      <c r="A63">
        <f t="shared" si="12"/>
        <v>3</v>
      </c>
      <c r="B63">
        <f t="shared" si="14"/>
        <v>0.99999999999999989</v>
      </c>
      <c r="C63">
        <f t="shared" si="3"/>
        <v>0.375</v>
      </c>
      <c r="D63">
        <f t="shared" si="11"/>
        <v>6.7232572059594103E-16</v>
      </c>
      <c r="E63">
        <f t="shared" si="10"/>
        <v>0.65</v>
      </c>
      <c r="F63">
        <f t="shared" si="13"/>
        <v>0.6000000000000002</v>
      </c>
    </row>
    <row r="64" spans="1:6" x14ac:dyDescent="0.2">
      <c r="A64">
        <f>IF($A$5=4,4,)</f>
        <v>4</v>
      </c>
      <c r="B64">
        <f>IF(ISBLANK(A64),,0)</f>
        <v>0</v>
      </c>
      <c r="C64">
        <f t="shared" si="3"/>
        <v>0</v>
      </c>
      <c r="D64">
        <f t="shared" si="11"/>
        <v>1</v>
      </c>
      <c r="E64">
        <f t="shared" si="10"/>
        <v>0.65</v>
      </c>
      <c r="F64">
        <f t="shared" si="13"/>
        <v>0.6</v>
      </c>
    </row>
    <row r="65" spans="1:6" x14ac:dyDescent="0.2">
      <c r="A65">
        <f t="shared" ref="A65:A74" si="15">IF($A$5=4,4,)</f>
        <v>4</v>
      </c>
      <c r="B65">
        <f>IF(ISBLANK(A65),,0.1)</f>
        <v>0.1</v>
      </c>
      <c r="C65">
        <f t="shared" si="3"/>
        <v>5.8333333333333341E-2</v>
      </c>
      <c r="D65">
        <f t="shared" si="11"/>
        <v>0.55673713927024804</v>
      </c>
      <c r="E65">
        <f t="shared" si="10"/>
        <v>0.68500000000000005</v>
      </c>
      <c r="F65">
        <f t="shared" si="13"/>
        <v>0.33404228356214882</v>
      </c>
    </row>
    <row r="66" spans="1:6" x14ac:dyDescent="0.2">
      <c r="A66">
        <f t="shared" si="15"/>
        <v>4</v>
      </c>
      <c r="B66">
        <f>IF(ISBLANK(A66),,B65+0.1)</f>
        <v>0.2</v>
      </c>
      <c r="C66">
        <f t="shared" si="3"/>
        <v>0.11666666666666668</v>
      </c>
      <c r="D66">
        <f t="shared" si="11"/>
        <v>0.30938088416847254</v>
      </c>
      <c r="E66">
        <f t="shared" si="10"/>
        <v>0.72</v>
      </c>
      <c r="F66">
        <f t="shared" si="13"/>
        <v>0.18562853050108352</v>
      </c>
    </row>
    <row r="67" spans="1:6" x14ac:dyDescent="0.2">
      <c r="A67">
        <f t="shared" si="15"/>
        <v>4</v>
      </c>
      <c r="B67">
        <f t="shared" ref="B67:B74" si="16">IF(ISBLANK(A67),,B66+0.1)</f>
        <v>0.30000000000000004</v>
      </c>
      <c r="C67">
        <f t="shared" si="3"/>
        <v>0.17500000000000004</v>
      </c>
      <c r="D67">
        <f t="shared" si="11"/>
        <v>0.17134740029562048</v>
      </c>
      <c r="E67">
        <f t="shared" si="10"/>
        <v>0.755</v>
      </c>
      <c r="F67">
        <f t="shared" si="13"/>
        <v>0.10280844017737228</v>
      </c>
    </row>
    <row r="68" spans="1:6" x14ac:dyDescent="0.2">
      <c r="A68">
        <f t="shared" si="15"/>
        <v>4</v>
      </c>
      <c r="B68">
        <f t="shared" si="16"/>
        <v>0.4</v>
      </c>
      <c r="C68">
        <f t="shared" si="3"/>
        <v>0.23333333333333336</v>
      </c>
      <c r="D68">
        <f t="shared" si="11"/>
        <v>9.4319865001485995E-2</v>
      </c>
      <c r="E68">
        <f t="shared" si="10"/>
        <v>0.79</v>
      </c>
      <c r="F68">
        <f t="shared" si="13"/>
        <v>5.6591919000891597E-2</v>
      </c>
    </row>
    <row r="69" spans="1:6" x14ac:dyDescent="0.2">
      <c r="A69">
        <f t="shared" si="15"/>
        <v>4</v>
      </c>
      <c r="B69">
        <f t="shared" si="16"/>
        <v>0.5</v>
      </c>
      <c r="C69">
        <f t="shared" si="3"/>
        <v>0.29166666666666669</v>
      </c>
      <c r="D69">
        <f t="shared" si="11"/>
        <v>5.1335793115316247E-2</v>
      </c>
      <c r="E69">
        <f t="shared" si="10"/>
        <v>0.82500000000000007</v>
      </c>
      <c r="F69">
        <f t="shared" si="13"/>
        <v>3.0801475869189746E-2</v>
      </c>
    </row>
    <row r="70" spans="1:6" x14ac:dyDescent="0.2">
      <c r="A70">
        <f t="shared" si="15"/>
        <v>4</v>
      </c>
      <c r="B70">
        <f t="shared" si="16"/>
        <v>0.6</v>
      </c>
      <c r="C70">
        <f t="shared" si="3"/>
        <v>0.35000000000000003</v>
      </c>
      <c r="D70">
        <f t="shared" si="11"/>
        <v>2.7349170294527304E-2</v>
      </c>
      <c r="E70">
        <f t="shared" si="10"/>
        <v>0.8600000000000001</v>
      </c>
      <c r="F70">
        <f t="shared" si="13"/>
        <v>1.6409502176716381E-2</v>
      </c>
    </row>
    <row r="71" spans="1:6" x14ac:dyDescent="0.2">
      <c r="A71">
        <f t="shared" si="15"/>
        <v>4</v>
      </c>
      <c r="B71">
        <f t="shared" si="16"/>
        <v>0.7</v>
      </c>
      <c r="C71">
        <f t="shared" si="3"/>
        <v>0.40833333333333333</v>
      </c>
      <c r="D71">
        <f t="shared" si="11"/>
        <v>1.396379173219723E-2</v>
      </c>
      <c r="E71">
        <f t="shared" si="10"/>
        <v>0.89500000000000002</v>
      </c>
      <c r="F71">
        <f t="shared" si="13"/>
        <v>8.3782750393183378E-3</v>
      </c>
    </row>
    <row r="72" spans="1:6" x14ac:dyDescent="0.2">
      <c r="A72">
        <f t="shared" si="15"/>
        <v>4</v>
      </c>
      <c r="B72">
        <f t="shared" si="16"/>
        <v>0.79999999999999993</v>
      </c>
      <c r="C72">
        <f t="shared" si="3"/>
        <v>0.46666666666666667</v>
      </c>
      <c r="D72">
        <f t="shared" si="11"/>
        <v>6.4942800549800863E-3</v>
      </c>
      <c r="E72">
        <f t="shared" si="10"/>
        <v>0.92999999999999994</v>
      </c>
      <c r="F72">
        <f t="shared" si="13"/>
        <v>3.8965680329880515E-3</v>
      </c>
    </row>
    <row r="73" spans="1:6" x14ac:dyDescent="0.2">
      <c r="A73">
        <f t="shared" si="15"/>
        <v>4</v>
      </c>
      <c r="B73">
        <f t="shared" si="16"/>
        <v>0.89999999999999991</v>
      </c>
      <c r="C73">
        <f t="shared" si="3"/>
        <v>0.52500000000000002</v>
      </c>
      <c r="D73">
        <f t="shared" si="11"/>
        <v>2.3260300173531508E-3</v>
      </c>
      <c r="E73">
        <f t="shared" si="10"/>
        <v>0.96500000000000008</v>
      </c>
      <c r="F73">
        <f t="shared" si="13"/>
        <v>1.3956180104118905E-3</v>
      </c>
    </row>
    <row r="74" spans="1:6" x14ac:dyDescent="0.2">
      <c r="A74">
        <f t="shared" si="15"/>
        <v>4</v>
      </c>
      <c r="B74">
        <f t="shared" si="16"/>
        <v>0.99999999999999989</v>
      </c>
      <c r="C74">
        <f t="shared" si="3"/>
        <v>0.58333333333333326</v>
      </c>
      <c r="D74">
        <f t="shared" si="11"/>
        <v>3.2606137985812778E-18</v>
      </c>
      <c r="E74">
        <f t="shared" si="10"/>
        <v>1</v>
      </c>
      <c r="F74">
        <f t="shared" si="13"/>
        <v>1.9563682791487667E-18</v>
      </c>
    </row>
  </sheetData>
  <mergeCells count="15">
    <mergeCell ref="M24:O24"/>
    <mergeCell ref="M25:O25"/>
    <mergeCell ref="M26:O26"/>
    <mergeCell ref="K9:Q9"/>
    <mergeCell ref="M23:O23"/>
    <mergeCell ref="K16:P17"/>
    <mergeCell ref="M20:O20"/>
    <mergeCell ref="M21:O21"/>
    <mergeCell ref="M22:O22"/>
    <mergeCell ref="M19:O19"/>
    <mergeCell ref="K11:P11"/>
    <mergeCell ref="K12:P12"/>
    <mergeCell ref="K13:P13"/>
    <mergeCell ref="K14:P14"/>
    <mergeCell ref="K15:P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5FD-1342-4F04-B4BE-9DD4EC9B1D19}">
  <dimension ref="A1:P75"/>
  <sheetViews>
    <sheetView workbookViewId="0">
      <selection activeCell="K1" sqref="K1"/>
    </sheetView>
  </sheetViews>
  <sheetFormatPr baseColWidth="10" defaultColWidth="8.83203125" defaultRowHeight="15" x14ac:dyDescent="0.2"/>
  <cols>
    <col min="5" max="5" width="9.83203125" bestFit="1" customWidth="1"/>
    <col min="11" max="11" width="14.1640625" customWidth="1"/>
    <col min="12" max="12" width="9.1640625" customWidth="1"/>
    <col min="13" max="13" width="14.1640625" customWidth="1"/>
  </cols>
  <sheetData>
    <row r="1" spans="1:16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36</v>
      </c>
      <c r="L1" s="23">
        <f>N2*N1</f>
        <v>65</v>
      </c>
      <c r="M1" s="4" t="s">
        <v>23</v>
      </c>
      <c r="N1" s="20">
        <v>50</v>
      </c>
    </row>
    <row r="2" spans="1:16" ht="16" thickBot="1" x14ac:dyDescent="0.25">
      <c r="A2" s="7">
        <v>1</v>
      </c>
      <c r="B2" s="3">
        <v>0</v>
      </c>
      <c r="C2" s="3">
        <v>0</v>
      </c>
      <c r="D2" s="3">
        <f>N1</f>
        <v>50</v>
      </c>
      <c r="E2" s="3">
        <v>1</v>
      </c>
      <c r="F2" s="3">
        <f>N4*N1</f>
        <v>-12.5</v>
      </c>
      <c r="G2" s="3">
        <v>10</v>
      </c>
      <c r="H2" s="1">
        <f>D2-B2</f>
        <v>50</v>
      </c>
      <c r="I2" s="1">
        <f>E2-C2</f>
        <v>1</v>
      </c>
      <c r="J2" s="8">
        <f>H2/ABS(I2)</f>
        <v>50</v>
      </c>
      <c r="K2" s="9" t="s">
        <v>31</v>
      </c>
      <c r="L2" s="13">
        <f>N1+(L1-N1)+N1*N3</f>
        <v>75</v>
      </c>
      <c r="M2" s="7" t="s">
        <v>35</v>
      </c>
      <c r="N2" s="21">
        <v>1.3</v>
      </c>
    </row>
    <row r="3" spans="1:16" x14ac:dyDescent="0.2">
      <c r="A3" s="7"/>
      <c r="B3" s="3">
        <f t="shared" ref="B3:C4" si="0">D2</f>
        <v>50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-49.5</v>
      </c>
      <c r="I3" s="1">
        <f t="shared" si="1"/>
        <v>0</v>
      </c>
      <c r="J3" s="8" t="e">
        <f>H3/ABS(I3)</f>
        <v>#DIV/0!</v>
      </c>
      <c r="M3" s="7" t="s">
        <v>34</v>
      </c>
      <c r="N3" s="18">
        <v>0.2</v>
      </c>
    </row>
    <row r="4" spans="1:16" x14ac:dyDescent="0.2">
      <c r="A4" s="7"/>
      <c r="B4" s="3">
        <f t="shared" si="0"/>
        <v>0.5</v>
      </c>
      <c r="C4" s="3">
        <f t="shared" si="0"/>
        <v>1</v>
      </c>
      <c r="D4" s="3">
        <v>0.55000000000000004</v>
      </c>
      <c r="E4" s="3">
        <v>0.9</v>
      </c>
      <c r="F4" s="3">
        <v>0.2</v>
      </c>
      <c r="G4" s="3">
        <v>10</v>
      </c>
      <c r="H4" s="1">
        <f t="shared" si="1"/>
        <v>5.0000000000000044E-2</v>
      </c>
      <c r="I4" s="1">
        <f t="shared" si="1"/>
        <v>-9.9999999999999978E-2</v>
      </c>
      <c r="J4" s="8">
        <f t="shared" ref="J4:J5" si="2">H4/ABS(I4)</f>
        <v>0.50000000000000056</v>
      </c>
      <c r="M4" s="7" t="s">
        <v>32</v>
      </c>
      <c r="N4" s="18">
        <v>-0.25</v>
      </c>
    </row>
    <row r="5" spans="1:16" ht="16" thickBot="1" x14ac:dyDescent="0.25">
      <c r="A5" s="9">
        <v>4</v>
      </c>
      <c r="B5" s="11">
        <f>L1</f>
        <v>65</v>
      </c>
      <c r="C5" s="11">
        <v>1</v>
      </c>
      <c r="D5" s="11">
        <f>L2</f>
        <v>75</v>
      </c>
      <c r="E5" s="11">
        <v>0</v>
      </c>
      <c r="F5" s="11">
        <f>N5*N1</f>
        <v>-10</v>
      </c>
      <c r="G5" s="11">
        <v>10</v>
      </c>
      <c r="H5" s="12">
        <f t="shared" si="1"/>
        <v>10</v>
      </c>
      <c r="I5" s="12">
        <f t="shared" si="1"/>
        <v>-1</v>
      </c>
      <c r="J5" s="13">
        <f t="shared" si="2"/>
        <v>10</v>
      </c>
      <c r="M5" s="9" t="s">
        <v>33</v>
      </c>
      <c r="N5" s="14">
        <v>-0.2</v>
      </c>
    </row>
    <row r="9" spans="1:16" ht="16" thickBot="1" x14ac:dyDescent="0.25"/>
    <row r="10" spans="1:16" ht="16" thickBot="1" x14ac:dyDescent="0.25">
      <c r="K10" s="49" t="s">
        <v>73</v>
      </c>
      <c r="L10" s="50"/>
      <c r="M10" s="50"/>
      <c r="N10" s="50"/>
      <c r="O10" s="50"/>
      <c r="P10" s="51"/>
    </row>
    <row r="11" spans="1:16" x14ac:dyDescent="0.2">
      <c r="K11" s="40" t="s">
        <v>74</v>
      </c>
      <c r="L11" s="41"/>
      <c r="M11" s="41"/>
      <c r="N11" s="41"/>
      <c r="O11" s="41"/>
      <c r="P11" s="42"/>
    </row>
    <row r="12" spans="1:16" x14ac:dyDescent="0.2">
      <c r="K12" s="43" t="s">
        <v>47</v>
      </c>
      <c r="L12" s="44"/>
      <c r="M12" s="44"/>
      <c r="N12" s="44"/>
      <c r="O12" s="44"/>
      <c r="P12" s="45"/>
    </row>
    <row r="13" spans="1:16" x14ac:dyDescent="0.2">
      <c r="K13" s="46" t="s">
        <v>75</v>
      </c>
      <c r="L13" s="47"/>
      <c r="M13" s="47"/>
      <c r="N13" s="47"/>
      <c r="O13" s="47"/>
      <c r="P13" s="48"/>
    </row>
    <row r="14" spans="1:16" x14ac:dyDescent="0.2">
      <c r="K14" s="43" t="s">
        <v>43</v>
      </c>
      <c r="L14" s="44"/>
      <c r="M14" s="44"/>
      <c r="N14" s="44"/>
      <c r="O14" s="44"/>
      <c r="P14" s="45"/>
    </row>
    <row r="15" spans="1:16" x14ac:dyDescent="0.2">
      <c r="K15" s="43" t="s">
        <v>76</v>
      </c>
      <c r="L15" s="44"/>
      <c r="M15" s="44"/>
      <c r="N15" s="44"/>
      <c r="O15" s="44"/>
      <c r="P15" s="45"/>
    </row>
    <row r="16" spans="1:16" x14ac:dyDescent="0.2">
      <c r="K16" s="54" t="s">
        <v>77</v>
      </c>
      <c r="L16" s="55"/>
      <c r="M16" s="55"/>
      <c r="N16" s="55"/>
      <c r="O16" s="55"/>
      <c r="P16" s="56"/>
    </row>
    <row r="17" spans="1:16" ht="16" thickBot="1" x14ac:dyDescent="0.25">
      <c r="K17" s="57"/>
      <c r="L17" s="58"/>
      <c r="M17" s="58"/>
      <c r="N17" s="58"/>
      <c r="O17" s="58"/>
      <c r="P17" s="59"/>
    </row>
    <row r="18" spans="1:16" ht="16" thickBot="1" x14ac:dyDescent="0.25"/>
    <row r="19" spans="1:16" x14ac:dyDescent="0.2">
      <c r="L19" s="24" t="s">
        <v>40</v>
      </c>
      <c r="M19" s="52" t="s">
        <v>41</v>
      </c>
      <c r="N19" s="52"/>
      <c r="O19" s="53"/>
    </row>
    <row r="20" spans="1:16" x14ac:dyDescent="0.2">
      <c r="L20" s="25" t="s">
        <v>71</v>
      </c>
      <c r="M20" s="33" t="s">
        <v>72</v>
      </c>
      <c r="N20" s="33"/>
      <c r="O20" s="34"/>
    </row>
    <row r="21" spans="1:16" x14ac:dyDescent="0.2">
      <c r="L21" s="25" t="s">
        <v>52</v>
      </c>
      <c r="M21" s="33" t="s">
        <v>59</v>
      </c>
      <c r="N21" s="33"/>
      <c r="O21" s="34"/>
    </row>
    <row r="22" spans="1:16" ht="16" thickBot="1" x14ac:dyDescent="0.25">
      <c r="L22" s="26" t="s">
        <v>53</v>
      </c>
      <c r="M22" s="35" t="s">
        <v>60</v>
      </c>
      <c r="N22" s="35"/>
      <c r="O22" s="36"/>
    </row>
    <row r="32" spans="1:16" x14ac:dyDescent="0.2">
      <c r="A32" t="s">
        <v>12</v>
      </c>
      <c r="B32" t="s">
        <v>14</v>
      </c>
      <c r="C32" t="s">
        <v>0</v>
      </c>
      <c r="D32" t="s">
        <v>1</v>
      </c>
      <c r="E32" t="s">
        <v>10</v>
      </c>
      <c r="F32" t="s">
        <v>11</v>
      </c>
    </row>
    <row r="33" spans="1:6" x14ac:dyDescent="0.2">
      <c r="A33">
        <v>1</v>
      </c>
      <c r="B33">
        <v>0</v>
      </c>
      <c r="C33">
        <f t="shared" ref="C33:C75" si="3">B33*VLOOKUP(A33,$A$2:$J$5,10)</f>
        <v>0</v>
      </c>
      <c r="D33">
        <f t="shared" ref="D33:D53" si="4">(1 - EXP(-(C33 - 0)/VLOOKUP(A33,$A$2:$J$5,6)))/(1 - EXP(-(VLOOKUP(A33,$A$2:$J$5,10) - 0)/VLOOKUP(A33,$A$2:$J$5,6)))</f>
        <v>0</v>
      </c>
      <c r="E33">
        <f t="shared" ref="E33:E52" si="5">VLOOKUP(A33,$A$2:$J$5,2) + C33 *VLOOKUP(A33,$A$2:$J$5,9)</f>
        <v>0</v>
      </c>
      <c r="F33">
        <f t="shared" ref="F33:F53" si="6">VLOOKUP(A33,$A$2:$J$5,3)+D33*VLOOKUP(A33,$A$2:$J$5,9)</f>
        <v>0</v>
      </c>
    </row>
    <row r="34" spans="1:6" x14ac:dyDescent="0.2">
      <c r="A34">
        <v>1</v>
      </c>
      <c r="B34">
        <f>B33+0.1</f>
        <v>0.1</v>
      </c>
      <c r="C34">
        <f t="shared" si="3"/>
        <v>5</v>
      </c>
      <c r="D34">
        <f t="shared" si="4"/>
        <v>9.1761506196973933E-3</v>
      </c>
      <c r="E34">
        <f t="shared" si="5"/>
        <v>5</v>
      </c>
      <c r="F34">
        <f t="shared" si="6"/>
        <v>9.1761506196973933E-3</v>
      </c>
    </row>
    <row r="35" spans="1:6" x14ac:dyDescent="0.2">
      <c r="A35">
        <v>1</v>
      </c>
      <c r="B35">
        <f t="shared" ref="B35:B43" si="7">B34+0.1</f>
        <v>0.2</v>
      </c>
      <c r="C35">
        <f t="shared" si="3"/>
        <v>10</v>
      </c>
      <c r="D35">
        <f t="shared" si="4"/>
        <v>2.2865358743438216E-2</v>
      </c>
      <c r="E35">
        <f t="shared" si="5"/>
        <v>10</v>
      </c>
      <c r="F35">
        <f t="shared" si="6"/>
        <v>2.2865358743438216E-2</v>
      </c>
    </row>
    <row r="36" spans="1:6" x14ac:dyDescent="0.2">
      <c r="A36">
        <v>1</v>
      </c>
      <c r="B36">
        <f t="shared" si="7"/>
        <v>0.30000000000000004</v>
      </c>
      <c r="C36">
        <f t="shared" si="3"/>
        <v>15.000000000000002</v>
      </c>
      <c r="D36">
        <f t="shared" si="4"/>
        <v>4.3287257513586287E-2</v>
      </c>
      <c r="E36">
        <f t="shared" si="5"/>
        <v>15.000000000000002</v>
      </c>
      <c r="F36">
        <f t="shared" si="6"/>
        <v>4.3287257513586287E-2</v>
      </c>
    </row>
    <row r="37" spans="1:6" x14ac:dyDescent="0.2">
      <c r="A37">
        <v>1</v>
      </c>
      <c r="B37">
        <f t="shared" si="7"/>
        <v>0.4</v>
      </c>
      <c r="C37">
        <f t="shared" si="3"/>
        <v>20</v>
      </c>
      <c r="D37">
        <f t="shared" si="4"/>
        <v>7.375315047162305E-2</v>
      </c>
      <c r="E37">
        <f t="shared" si="5"/>
        <v>20</v>
      </c>
      <c r="F37">
        <f t="shared" si="6"/>
        <v>7.375315047162305E-2</v>
      </c>
    </row>
    <row r="38" spans="1:6" x14ac:dyDescent="0.2">
      <c r="A38">
        <v>1</v>
      </c>
      <c r="B38">
        <f t="shared" si="7"/>
        <v>0.5</v>
      </c>
      <c r="C38">
        <f t="shared" si="3"/>
        <v>25</v>
      </c>
      <c r="D38">
        <f t="shared" si="4"/>
        <v>0.11920292202211756</v>
      </c>
      <c r="E38">
        <f t="shared" si="5"/>
        <v>25</v>
      </c>
      <c r="F38">
        <f t="shared" si="6"/>
        <v>0.11920292202211756</v>
      </c>
    </row>
    <row r="39" spans="1:6" x14ac:dyDescent="0.2">
      <c r="A39">
        <v>1</v>
      </c>
      <c r="B39">
        <f t="shared" si="7"/>
        <v>0.6</v>
      </c>
      <c r="C39">
        <f t="shared" si="3"/>
        <v>30</v>
      </c>
      <c r="D39">
        <f t="shared" si="4"/>
        <v>0.18700601372329884</v>
      </c>
      <c r="E39">
        <f t="shared" si="5"/>
        <v>30</v>
      </c>
      <c r="F39">
        <f t="shared" si="6"/>
        <v>0.18700601372329884</v>
      </c>
    </row>
    <row r="40" spans="1:6" x14ac:dyDescent="0.2">
      <c r="A40">
        <v>1</v>
      </c>
      <c r="B40">
        <f t="shared" si="7"/>
        <v>0.7</v>
      </c>
      <c r="C40">
        <f t="shared" si="3"/>
        <v>35</v>
      </c>
      <c r="D40">
        <f t="shared" si="4"/>
        <v>0.28815634049955691</v>
      </c>
      <c r="E40">
        <f t="shared" si="5"/>
        <v>35</v>
      </c>
      <c r="F40">
        <f t="shared" si="6"/>
        <v>0.28815634049955691</v>
      </c>
    </row>
    <row r="41" spans="1:6" x14ac:dyDescent="0.2">
      <c r="A41">
        <v>1</v>
      </c>
      <c r="B41">
        <f t="shared" si="7"/>
        <v>0.79999999999999993</v>
      </c>
      <c r="C41">
        <f t="shared" si="3"/>
        <v>40</v>
      </c>
      <c r="D41">
        <f t="shared" si="4"/>
        <v>0.43905489615886395</v>
      </c>
      <c r="E41">
        <f t="shared" si="5"/>
        <v>40</v>
      </c>
      <c r="F41">
        <f t="shared" si="6"/>
        <v>0.43905489615886395</v>
      </c>
    </row>
    <row r="42" spans="1:6" x14ac:dyDescent="0.2">
      <c r="A42">
        <v>1</v>
      </c>
      <c r="B42">
        <f t="shared" si="7"/>
        <v>0.89999999999999991</v>
      </c>
      <c r="C42">
        <f t="shared" si="3"/>
        <v>44.999999999999993</v>
      </c>
      <c r="D42">
        <f t="shared" si="4"/>
        <v>0.66416908832981358</v>
      </c>
      <c r="E42">
        <f t="shared" si="5"/>
        <v>44.999999999999993</v>
      </c>
      <c r="F42">
        <f t="shared" si="6"/>
        <v>0.66416908832981358</v>
      </c>
    </row>
    <row r="43" spans="1:6" x14ac:dyDescent="0.2">
      <c r="A43">
        <v>1</v>
      </c>
      <c r="B43">
        <f t="shared" si="7"/>
        <v>0.99999999999999989</v>
      </c>
      <c r="C43">
        <f t="shared" si="3"/>
        <v>49.999999999999993</v>
      </c>
      <c r="D43">
        <f t="shared" si="4"/>
        <v>0.99999999999999956</v>
      </c>
      <c r="E43">
        <f t="shared" si="5"/>
        <v>49.999999999999993</v>
      </c>
      <c r="F43">
        <f t="shared" si="6"/>
        <v>0.99999999999999956</v>
      </c>
    </row>
    <row r="44" spans="1:6" x14ac:dyDescent="0.2">
      <c r="A44">
        <f>IF($A$3=2,2,)</f>
        <v>0</v>
      </c>
      <c r="B44">
        <f>IF(ISBLANK(A44),,0.1)</f>
        <v>0.1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</row>
    <row r="45" spans="1:6" x14ac:dyDescent="0.2">
      <c r="A45">
        <f t="shared" ref="A45:A53" si="8">IF($A$3=2,2,)</f>
        <v>0</v>
      </c>
      <c r="B45">
        <f>IF(ISBLANK(A45),,B44+0.1)</f>
        <v>0.2</v>
      </c>
      <c r="C45" t="e">
        <f t="shared" si="3"/>
        <v>#N/A</v>
      </c>
      <c r="D45" t="e">
        <f t="shared" si="4"/>
        <v>#N/A</v>
      </c>
      <c r="E45" t="e">
        <f t="shared" si="5"/>
        <v>#N/A</v>
      </c>
      <c r="F45" t="e">
        <f t="shared" si="6"/>
        <v>#N/A</v>
      </c>
    </row>
    <row r="46" spans="1:6" x14ac:dyDescent="0.2">
      <c r="A46">
        <f t="shared" si="8"/>
        <v>0</v>
      </c>
      <c r="B46">
        <f t="shared" ref="B46:B53" si="9">IF(ISBLANK(A46),,B45+0.1)</f>
        <v>0.30000000000000004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2">
      <c r="A47">
        <f t="shared" si="8"/>
        <v>0</v>
      </c>
      <c r="B47">
        <f t="shared" si="9"/>
        <v>0.4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2">
      <c r="A48">
        <f t="shared" si="8"/>
        <v>0</v>
      </c>
      <c r="B48">
        <f t="shared" si="9"/>
        <v>0.5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2">
      <c r="A49">
        <f t="shared" si="8"/>
        <v>0</v>
      </c>
      <c r="B49">
        <f t="shared" si="9"/>
        <v>0.6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2">
      <c r="A50">
        <f t="shared" si="8"/>
        <v>0</v>
      </c>
      <c r="B50">
        <f t="shared" si="9"/>
        <v>0.7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2">
      <c r="A51">
        <f t="shared" si="8"/>
        <v>0</v>
      </c>
      <c r="B51">
        <f t="shared" si="9"/>
        <v>0.79999999999999993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2">
      <c r="A52">
        <f t="shared" si="8"/>
        <v>0</v>
      </c>
      <c r="B52">
        <f t="shared" si="9"/>
        <v>0.89999999999999991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2">
      <c r="A53">
        <f t="shared" si="8"/>
        <v>0</v>
      </c>
      <c r="B53">
        <f t="shared" si="9"/>
        <v>0.99999999999999989</v>
      </c>
      <c r="C53" t="e">
        <f t="shared" si="3"/>
        <v>#N/A</v>
      </c>
      <c r="D53" t="e">
        <f t="shared" si="4"/>
        <v>#N/A</v>
      </c>
      <c r="E53" t="e">
        <f t="shared" ref="E53:E75" si="10">VLOOKUP(A53,$A$2:$J$5,2) + C53 *ABS(VLOOKUP(A53,$A$2:$J$5,9))</f>
        <v>#N/A</v>
      </c>
      <c r="F53" t="e">
        <f t="shared" si="6"/>
        <v>#N/A</v>
      </c>
    </row>
    <row r="54" spans="1:6" x14ac:dyDescent="0.2">
      <c r="A54">
        <f>IF($A$4=3,3,)</f>
        <v>0</v>
      </c>
      <c r="B54">
        <f>IF(ISBLANK(A54),,0)</f>
        <v>0</v>
      </c>
      <c r="C54" t="e">
        <f t="shared" si="3"/>
        <v>#N/A</v>
      </c>
      <c r="D54" t="e">
        <f t="shared" ref="D54:D75" si="11">(1 - EXP(-(VLOOKUP(A54,$A$2:$J$5,10) - C54)/VLOOKUP(A54,$A$2:$J$5,6)))/(1 - EXP(-(VLOOKUP(A54,$A$2:$J$5,10) - 0)/VLOOKUP(A54,$A$2:$J$5,6)))</f>
        <v>#N/A</v>
      </c>
      <c r="E54" t="e">
        <f t="shared" si="10"/>
        <v>#N/A</v>
      </c>
      <c r="F54">
        <v>1</v>
      </c>
    </row>
    <row r="55" spans="1:6" x14ac:dyDescent="0.2">
      <c r="A55">
        <f t="shared" ref="A55:A64" si="12">IF($A$4=3,3,)</f>
        <v>0</v>
      </c>
      <c r="B55">
        <f>IF(ISBLANK(A55),,0.1)</f>
        <v>0.1</v>
      </c>
      <c r="C55" t="e">
        <f t="shared" si="3"/>
        <v>#N/A</v>
      </c>
      <c r="D55" t="e">
        <f t="shared" si="11"/>
        <v>#N/A</v>
      </c>
      <c r="E55" t="e">
        <f t="shared" si="10"/>
        <v>#N/A</v>
      </c>
      <c r="F55" t="e">
        <f t="shared" ref="F55:F75" si="13">VLOOKUP(A55,$A$2:$J$5,5)+D55*ABS(VLOOKUP(A55,$A$2:$J$5,9))</f>
        <v>#N/A</v>
      </c>
    </row>
    <row r="56" spans="1:6" x14ac:dyDescent="0.2">
      <c r="A56">
        <f t="shared" si="12"/>
        <v>0</v>
      </c>
      <c r="B56">
        <f>IF(ISBLANK(A56),,B55+0.1)</f>
        <v>0.2</v>
      </c>
      <c r="C56" t="e">
        <f t="shared" si="3"/>
        <v>#N/A</v>
      </c>
      <c r="D56" t="e">
        <f t="shared" si="11"/>
        <v>#N/A</v>
      </c>
      <c r="E56" t="e">
        <f t="shared" si="10"/>
        <v>#N/A</v>
      </c>
      <c r="F56" t="e">
        <f t="shared" si="13"/>
        <v>#N/A</v>
      </c>
    </row>
    <row r="57" spans="1:6" x14ac:dyDescent="0.2">
      <c r="A57">
        <f t="shared" si="12"/>
        <v>0</v>
      </c>
      <c r="B57">
        <f t="shared" ref="B57:B64" si="14">IF(ISBLANK(A57),,B56+0.1)</f>
        <v>0.30000000000000004</v>
      </c>
      <c r="C57" t="e">
        <f t="shared" si="3"/>
        <v>#N/A</v>
      </c>
      <c r="D57" t="e">
        <f t="shared" si="11"/>
        <v>#N/A</v>
      </c>
      <c r="E57" t="e">
        <f t="shared" si="10"/>
        <v>#N/A</v>
      </c>
      <c r="F57" t="e">
        <f t="shared" si="13"/>
        <v>#N/A</v>
      </c>
    </row>
    <row r="58" spans="1:6" x14ac:dyDescent="0.2">
      <c r="A58">
        <f t="shared" si="12"/>
        <v>0</v>
      </c>
      <c r="B58">
        <f t="shared" si="14"/>
        <v>0.4</v>
      </c>
      <c r="C58" t="e">
        <f t="shared" si="3"/>
        <v>#N/A</v>
      </c>
      <c r="D58" t="e">
        <f t="shared" si="11"/>
        <v>#N/A</v>
      </c>
      <c r="E58" t="e">
        <f t="shared" si="10"/>
        <v>#N/A</v>
      </c>
      <c r="F58" t="e">
        <f t="shared" si="13"/>
        <v>#N/A</v>
      </c>
    </row>
    <row r="59" spans="1:6" x14ac:dyDescent="0.2">
      <c r="A59">
        <f t="shared" si="12"/>
        <v>0</v>
      </c>
      <c r="B59">
        <f t="shared" si="14"/>
        <v>0.5</v>
      </c>
      <c r="C59" t="e">
        <f t="shared" si="3"/>
        <v>#N/A</v>
      </c>
      <c r="D59" t="e">
        <f t="shared" si="11"/>
        <v>#N/A</v>
      </c>
      <c r="E59" t="e">
        <f t="shared" si="10"/>
        <v>#N/A</v>
      </c>
      <c r="F59" t="e">
        <f t="shared" si="13"/>
        <v>#N/A</v>
      </c>
    </row>
    <row r="60" spans="1:6" x14ac:dyDescent="0.2">
      <c r="A60">
        <f t="shared" si="12"/>
        <v>0</v>
      </c>
      <c r="B60">
        <f t="shared" si="14"/>
        <v>0.6</v>
      </c>
      <c r="C60" t="e">
        <f t="shared" si="3"/>
        <v>#N/A</v>
      </c>
      <c r="D60" t="e">
        <f t="shared" si="11"/>
        <v>#N/A</v>
      </c>
      <c r="E60" t="e">
        <f t="shared" si="10"/>
        <v>#N/A</v>
      </c>
      <c r="F60" t="e">
        <f t="shared" si="13"/>
        <v>#N/A</v>
      </c>
    </row>
    <row r="61" spans="1:6" x14ac:dyDescent="0.2">
      <c r="A61">
        <f t="shared" si="12"/>
        <v>0</v>
      </c>
      <c r="B61">
        <f t="shared" si="14"/>
        <v>0.7</v>
      </c>
      <c r="C61" t="e">
        <f t="shared" si="3"/>
        <v>#N/A</v>
      </c>
      <c r="D61" t="e">
        <f t="shared" si="11"/>
        <v>#N/A</v>
      </c>
      <c r="E61" t="e">
        <f t="shared" si="10"/>
        <v>#N/A</v>
      </c>
      <c r="F61" t="e">
        <f t="shared" si="13"/>
        <v>#N/A</v>
      </c>
    </row>
    <row r="62" spans="1:6" x14ac:dyDescent="0.2">
      <c r="A62">
        <f t="shared" si="12"/>
        <v>0</v>
      </c>
      <c r="B62">
        <f t="shared" si="14"/>
        <v>0.79999999999999993</v>
      </c>
      <c r="C62" t="e">
        <f t="shared" si="3"/>
        <v>#N/A</v>
      </c>
      <c r="D62" t="e">
        <f t="shared" si="11"/>
        <v>#N/A</v>
      </c>
      <c r="E62" t="e">
        <f t="shared" si="10"/>
        <v>#N/A</v>
      </c>
      <c r="F62" t="e">
        <f t="shared" si="13"/>
        <v>#N/A</v>
      </c>
    </row>
    <row r="63" spans="1:6" x14ac:dyDescent="0.2">
      <c r="A63">
        <f t="shared" si="12"/>
        <v>0</v>
      </c>
      <c r="B63">
        <f t="shared" si="14"/>
        <v>0.89999999999999991</v>
      </c>
      <c r="C63" t="e">
        <f t="shared" si="3"/>
        <v>#N/A</v>
      </c>
      <c r="D63" t="e">
        <f t="shared" si="11"/>
        <v>#N/A</v>
      </c>
      <c r="E63" t="e">
        <f t="shared" si="10"/>
        <v>#N/A</v>
      </c>
      <c r="F63" t="e">
        <f t="shared" si="13"/>
        <v>#N/A</v>
      </c>
    </row>
    <row r="64" spans="1:6" x14ac:dyDescent="0.2">
      <c r="A64">
        <f t="shared" si="12"/>
        <v>0</v>
      </c>
      <c r="B64">
        <f t="shared" si="14"/>
        <v>0.99999999999999989</v>
      </c>
      <c r="C64" t="e">
        <f t="shared" si="3"/>
        <v>#N/A</v>
      </c>
      <c r="D64" t="e">
        <f t="shared" si="11"/>
        <v>#N/A</v>
      </c>
      <c r="E64" t="e">
        <f t="shared" si="10"/>
        <v>#N/A</v>
      </c>
      <c r="F64" t="e">
        <f t="shared" si="13"/>
        <v>#N/A</v>
      </c>
    </row>
    <row r="65" spans="1:6" x14ac:dyDescent="0.2">
      <c r="A65">
        <f>IF($A$5=4,4,)</f>
        <v>4</v>
      </c>
      <c r="B65">
        <f>IF(ISBLANK(A65),,0)</f>
        <v>0</v>
      </c>
      <c r="C65">
        <f t="shared" si="3"/>
        <v>0</v>
      </c>
      <c r="D65">
        <f t="shared" si="11"/>
        <v>1</v>
      </c>
      <c r="E65">
        <f t="shared" si="10"/>
        <v>65</v>
      </c>
      <c r="F65">
        <f t="shared" si="13"/>
        <v>1</v>
      </c>
    </row>
    <row r="66" spans="1:6" x14ac:dyDescent="0.2">
      <c r="A66">
        <f t="shared" ref="A66:A75" si="15">IF($A$5=4,4,)</f>
        <v>4</v>
      </c>
      <c r="B66">
        <f>IF(ISBLANK(A66),,0.1)</f>
        <v>0.1</v>
      </c>
      <c r="C66">
        <f t="shared" si="3"/>
        <v>1</v>
      </c>
      <c r="D66">
        <f t="shared" si="11"/>
        <v>0.84945501196734519</v>
      </c>
      <c r="E66">
        <f t="shared" si="10"/>
        <v>66</v>
      </c>
      <c r="F66">
        <f t="shared" si="13"/>
        <v>0.84945501196734519</v>
      </c>
    </row>
    <row r="67" spans="1:6" x14ac:dyDescent="0.2">
      <c r="A67">
        <f t="shared" si="15"/>
        <v>4</v>
      </c>
      <c r="B67">
        <f>IF(ISBLANK(A67),,B66+0.1)</f>
        <v>0.2</v>
      </c>
      <c r="C67">
        <f t="shared" si="3"/>
        <v>2</v>
      </c>
      <c r="D67">
        <f t="shared" si="11"/>
        <v>0.71323627369762321</v>
      </c>
      <c r="E67">
        <f t="shared" si="10"/>
        <v>67</v>
      </c>
      <c r="F67">
        <f t="shared" si="13"/>
        <v>0.71323627369762321</v>
      </c>
    </row>
    <row r="68" spans="1:6" x14ac:dyDescent="0.2">
      <c r="A68">
        <f t="shared" si="15"/>
        <v>4</v>
      </c>
      <c r="B68">
        <f t="shared" ref="B68:B75" si="16">IF(ISBLANK(A68),,B67+0.1)</f>
        <v>0.30000000000000004</v>
      </c>
      <c r="C68">
        <f t="shared" si="3"/>
        <v>3.0000000000000004</v>
      </c>
      <c r="D68">
        <f t="shared" si="11"/>
        <v>0.58998046227353163</v>
      </c>
      <c r="E68">
        <f t="shared" si="10"/>
        <v>68</v>
      </c>
      <c r="F68">
        <f t="shared" si="13"/>
        <v>0.58998046227353163</v>
      </c>
    </row>
    <row r="69" spans="1:6" x14ac:dyDescent="0.2">
      <c r="A69">
        <f t="shared" si="15"/>
        <v>4</v>
      </c>
      <c r="B69">
        <f t="shared" si="16"/>
        <v>0.4</v>
      </c>
      <c r="C69">
        <f t="shared" si="3"/>
        <v>4</v>
      </c>
      <c r="D69">
        <f t="shared" si="11"/>
        <v>0.47845399210662953</v>
      </c>
      <c r="E69">
        <f t="shared" si="10"/>
        <v>69</v>
      </c>
      <c r="F69">
        <f t="shared" si="13"/>
        <v>0.47845399210662953</v>
      </c>
    </row>
    <row r="70" spans="1:6" x14ac:dyDescent="0.2">
      <c r="A70">
        <f t="shared" si="15"/>
        <v>4</v>
      </c>
      <c r="B70">
        <f t="shared" si="16"/>
        <v>0.5</v>
      </c>
      <c r="C70">
        <f t="shared" si="3"/>
        <v>5</v>
      </c>
      <c r="D70">
        <f t="shared" si="11"/>
        <v>0.37754066879814552</v>
      </c>
      <c r="E70">
        <f t="shared" si="10"/>
        <v>70</v>
      </c>
      <c r="F70">
        <f t="shared" si="13"/>
        <v>0.37754066879814552</v>
      </c>
    </row>
    <row r="71" spans="1:6" x14ac:dyDescent="0.2">
      <c r="A71">
        <f t="shared" si="15"/>
        <v>4</v>
      </c>
      <c r="B71">
        <f t="shared" si="16"/>
        <v>0.6</v>
      </c>
      <c r="C71">
        <f t="shared" si="3"/>
        <v>6</v>
      </c>
      <c r="D71">
        <f t="shared" si="11"/>
        <v>0.28623051789026871</v>
      </c>
      <c r="E71">
        <f t="shared" si="10"/>
        <v>71</v>
      </c>
      <c r="F71">
        <f t="shared" si="13"/>
        <v>0.28623051789026871</v>
      </c>
    </row>
    <row r="72" spans="1:6" x14ac:dyDescent="0.2">
      <c r="A72">
        <f t="shared" si="15"/>
        <v>4</v>
      </c>
      <c r="B72">
        <f t="shared" si="16"/>
        <v>0.7</v>
      </c>
      <c r="C72">
        <f t="shared" si="3"/>
        <v>7</v>
      </c>
      <c r="D72">
        <f t="shared" si="11"/>
        <v>0.2036096767023117</v>
      </c>
      <c r="E72">
        <f t="shared" si="10"/>
        <v>72</v>
      </c>
      <c r="F72">
        <f t="shared" si="13"/>
        <v>0.2036096767023117</v>
      </c>
    </row>
    <row r="73" spans="1:6" x14ac:dyDescent="0.2">
      <c r="A73">
        <f t="shared" si="15"/>
        <v>4</v>
      </c>
      <c r="B73">
        <f t="shared" si="16"/>
        <v>0.79999999999999993</v>
      </c>
      <c r="C73">
        <f t="shared" si="3"/>
        <v>7.9999999999999991</v>
      </c>
      <c r="D73">
        <f t="shared" si="11"/>
        <v>0.12885124808584156</v>
      </c>
      <c r="E73">
        <f t="shared" si="10"/>
        <v>73</v>
      </c>
      <c r="F73">
        <f t="shared" si="13"/>
        <v>0.12885124808584156</v>
      </c>
    </row>
    <row r="74" spans="1:6" x14ac:dyDescent="0.2">
      <c r="A74">
        <f t="shared" si="15"/>
        <v>4</v>
      </c>
      <c r="B74">
        <f t="shared" si="16"/>
        <v>0.89999999999999991</v>
      </c>
      <c r="C74">
        <f t="shared" si="3"/>
        <v>9</v>
      </c>
      <c r="D74">
        <f t="shared" si="11"/>
        <v>6.1207024560089175E-2</v>
      </c>
      <c r="E74">
        <f t="shared" si="10"/>
        <v>74</v>
      </c>
      <c r="F74">
        <f t="shared" si="13"/>
        <v>6.1207024560089175E-2</v>
      </c>
    </row>
    <row r="75" spans="1:6" x14ac:dyDescent="0.2">
      <c r="A75">
        <f t="shared" si="15"/>
        <v>4</v>
      </c>
      <c r="B75">
        <f t="shared" si="16"/>
        <v>0.99999999999999989</v>
      </c>
      <c r="C75">
        <f t="shared" si="3"/>
        <v>9.9999999999999982</v>
      </c>
      <c r="D75">
        <f t="shared" si="11"/>
        <v>1.2922478795237035E-16</v>
      </c>
      <c r="E75">
        <f t="shared" si="10"/>
        <v>75</v>
      </c>
      <c r="F75">
        <f t="shared" si="13"/>
        <v>1.2922478795237035E-16</v>
      </c>
    </row>
  </sheetData>
  <mergeCells count="11">
    <mergeCell ref="M21:O21"/>
    <mergeCell ref="M22:O22"/>
    <mergeCell ref="K10:P10"/>
    <mergeCell ref="K11:P11"/>
    <mergeCell ref="K16:P17"/>
    <mergeCell ref="M19:O19"/>
    <mergeCell ref="M20:O20"/>
    <mergeCell ref="K12:P12"/>
    <mergeCell ref="K13:P13"/>
    <mergeCell ref="K14:P14"/>
    <mergeCell ref="K15:P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272B-4902-4A7B-8B5C-945AF4F0B0B4}">
  <dimension ref="A1:P77"/>
  <sheetViews>
    <sheetView workbookViewId="0">
      <selection activeCell="K26" sqref="K26"/>
    </sheetView>
  </sheetViews>
  <sheetFormatPr baseColWidth="10" defaultColWidth="8.83203125" defaultRowHeight="15" x14ac:dyDescent="0.2"/>
  <cols>
    <col min="5" max="5" width="9.83203125" bestFit="1" customWidth="1"/>
    <col min="11" max="11" width="13" customWidth="1"/>
    <col min="12" max="12" width="10.1640625" customWidth="1"/>
    <col min="13" max="13" width="15.33203125" customWidth="1"/>
  </cols>
  <sheetData>
    <row r="1" spans="1:16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36</v>
      </c>
      <c r="L1" s="23">
        <f>N3*N2</f>
        <v>182</v>
      </c>
      <c r="M1" s="4" t="s">
        <v>37</v>
      </c>
      <c r="N1" s="20">
        <v>1.5</v>
      </c>
    </row>
    <row r="2" spans="1:16" x14ac:dyDescent="0.2">
      <c r="A2" s="7">
        <v>1</v>
      </c>
      <c r="B2" s="3">
        <v>0</v>
      </c>
      <c r="C2" s="3">
        <v>0</v>
      </c>
      <c r="D2" s="3">
        <f>N2</f>
        <v>140</v>
      </c>
      <c r="E2" s="3">
        <v>1</v>
      </c>
      <c r="F2" s="3">
        <f>N6*N2</f>
        <v>-14</v>
      </c>
      <c r="G2" s="3">
        <v>10</v>
      </c>
      <c r="H2" s="1">
        <f>D2-B2</f>
        <v>140</v>
      </c>
      <c r="I2" s="1">
        <f>E2-C2</f>
        <v>1</v>
      </c>
      <c r="J2" s="8">
        <f>H2/ABS(I2)</f>
        <v>140</v>
      </c>
      <c r="K2" s="7" t="s">
        <v>31</v>
      </c>
      <c r="L2" s="8">
        <f>N2+(L3-N2)+N2*N5</f>
        <v>224</v>
      </c>
      <c r="M2" s="7" t="s">
        <v>23</v>
      </c>
      <c r="N2" s="21">
        <v>140</v>
      </c>
    </row>
    <row r="3" spans="1:16" ht="16" thickBot="1" x14ac:dyDescent="0.25">
      <c r="A3" s="7"/>
      <c r="B3" s="3">
        <f t="shared" ref="B3:C4" si="0">D2</f>
        <v>140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-139.5</v>
      </c>
      <c r="I3" s="1">
        <f t="shared" si="1"/>
        <v>0</v>
      </c>
      <c r="J3" s="8" t="e">
        <f>H3/ABS(I3)</f>
        <v>#DIV/0!</v>
      </c>
      <c r="K3" s="9" t="s">
        <v>38</v>
      </c>
      <c r="L3" s="13">
        <f>N1*N2</f>
        <v>210</v>
      </c>
      <c r="M3" s="7" t="s">
        <v>35</v>
      </c>
      <c r="N3" s="21">
        <v>1.3</v>
      </c>
    </row>
    <row r="4" spans="1:16" x14ac:dyDescent="0.2">
      <c r="A4" s="7">
        <v>3</v>
      </c>
      <c r="B4" s="3">
        <f>L1</f>
        <v>182</v>
      </c>
      <c r="C4" s="3">
        <f t="shared" si="0"/>
        <v>1</v>
      </c>
      <c r="D4" s="3">
        <f>L3</f>
        <v>210</v>
      </c>
      <c r="E4" s="3">
        <f>N4</f>
        <v>0.4</v>
      </c>
      <c r="F4" s="3">
        <f>N7*N2</f>
        <v>14</v>
      </c>
      <c r="G4" s="3">
        <v>10</v>
      </c>
      <c r="H4" s="1">
        <f t="shared" si="1"/>
        <v>28</v>
      </c>
      <c r="I4" s="1">
        <f t="shared" si="1"/>
        <v>-0.6</v>
      </c>
      <c r="J4" s="8">
        <f t="shared" ref="J4:J5" si="2">H4/ABS(I4)</f>
        <v>46.666666666666671</v>
      </c>
      <c r="M4" s="7" t="s">
        <v>39</v>
      </c>
      <c r="N4" s="18">
        <v>0.4</v>
      </c>
    </row>
    <row r="5" spans="1:16" ht="16" thickBot="1" x14ac:dyDescent="0.25">
      <c r="A5" s="9">
        <v>4</v>
      </c>
      <c r="B5" s="11">
        <f>D4</f>
        <v>210</v>
      </c>
      <c r="C5" s="11">
        <f>E4</f>
        <v>0.4</v>
      </c>
      <c r="D5" s="11">
        <f>L2</f>
        <v>224</v>
      </c>
      <c r="E5" s="11">
        <v>0</v>
      </c>
      <c r="F5" s="11">
        <f>N8*N2</f>
        <v>-7</v>
      </c>
      <c r="G5" s="11">
        <v>10</v>
      </c>
      <c r="H5" s="12">
        <f t="shared" si="1"/>
        <v>14</v>
      </c>
      <c r="I5" s="12">
        <f t="shared" si="1"/>
        <v>-0.4</v>
      </c>
      <c r="J5" s="13">
        <f t="shared" si="2"/>
        <v>35</v>
      </c>
      <c r="M5" s="7" t="s">
        <v>34</v>
      </c>
      <c r="N5" s="18">
        <v>0.1</v>
      </c>
    </row>
    <row r="6" spans="1:16" x14ac:dyDescent="0.2">
      <c r="M6" s="7" t="s">
        <v>84</v>
      </c>
      <c r="N6" s="18">
        <v>-0.1</v>
      </c>
    </row>
    <row r="7" spans="1:16" x14ac:dyDescent="0.2">
      <c r="M7" s="7" t="s">
        <v>85</v>
      </c>
      <c r="N7" s="18">
        <v>0.1</v>
      </c>
    </row>
    <row r="8" spans="1:16" ht="16" thickBot="1" x14ac:dyDescent="0.25">
      <c r="M8" s="19" t="s">
        <v>86</v>
      </c>
      <c r="N8" s="14">
        <v>-0.05</v>
      </c>
    </row>
    <row r="9" spans="1:16" ht="16" thickBot="1" x14ac:dyDescent="0.25">
      <c r="M9" s="32"/>
      <c r="N9" s="32"/>
    </row>
    <row r="10" spans="1:16" ht="16" thickBot="1" x14ac:dyDescent="0.25">
      <c r="K10" s="49" t="s">
        <v>66</v>
      </c>
      <c r="L10" s="50"/>
      <c r="M10" s="50"/>
      <c r="N10" s="50"/>
      <c r="O10" s="50"/>
      <c r="P10" s="51"/>
    </row>
    <row r="11" spans="1:16" x14ac:dyDescent="0.2">
      <c r="K11" s="40" t="s">
        <v>67</v>
      </c>
      <c r="L11" s="41"/>
      <c r="M11" s="41"/>
      <c r="N11" s="41"/>
      <c r="O11" s="41"/>
      <c r="P11" s="42"/>
    </row>
    <row r="12" spans="1:16" x14ac:dyDescent="0.2">
      <c r="K12" s="43" t="s">
        <v>47</v>
      </c>
      <c r="L12" s="44"/>
      <c r="M12" s="44"/>
      <c r="N12" s="44"/>
      <c r="O12" s="44"/>
      <c r="P12" s="45"/>
    </row>
    <row r="13" spans="1:16" x14ac:dyDescent="0.2">
      <c r="K13" s="46" t="s">
        <v>68</v>
      </c>
      <c r="L13" s="47"/>
      <c r="M13" s="47"/>
      <c r="N13" s="47"/>
      <c r="O13" s="47"/>
      <c r="P13" s="48"/>
    </row>
    <row r="14" spans="1:16" x14ac:dyDescent="0.2">
      <c r="K14" s="43" t="s">
        <v>43</v>
      </c>
      <c r="L14" s="44"/>
      <c r="M14" s="44"/>
      <c r="N14" s="44"/>
      <c r="O14" s="44"/>
      <c r="P14" s="45"/>
    </row>
    <row r="15" spans="1:16" x14ac:dyDescent="0.2">
      <c r="K15" s="43" t="s">
        <v>69</v>
      </c>
      <c r="L15" s="44"/>
      <c r="M15" s="44"/>
      <c r="N15" s="44"/>
      <c r="O15" s="44"/>
      <c r="P15" s="45"/>
    </row>
    <row r="16" spans="1:16" x14ac:dyDescent="0.2">
      <c r="K16" s="54" t="s">
        <v>70</v>
      </c>
      <c r="L16" s="55"/>
      <c r="M16" s="55"/>
      <c r="N16" s="55"/>
      <c r="O16" s="55"/>
      <c r="P16" s="56"/>
    </row>
    <row r="17" spans="11:16" ht="16" thickBot="1" x14ac:dyDescent="0.25">
      <c r="K17" s="57"/>
      <c r="L17" s="58"/>
      <c r="M17" s="58"/>
      <c r="N17" s="58"/>
      <c r="O17" s="58"/>
      <c r="P17" s="59"/>
    </row>
    <row r="18" spans="11:16" ht="16" thickBot="1" x14ac:dyDescent="0.25"/>
    <row r="19" spans="11:16" x14ac:dyDescent="0.2">
      <c r="L19" s="24" t="s">
        <v>40</v>
      </c>
      <c r="M19" s="52" t="s">
        <v>41</v>
      </c>
      <c r="N19" s="52"/>
      <c r="O19" s="53"/>
    </row>
    <row r="20" spans="11:16" x14ac:dyDescent="0.2">
      <c r="L20" s="25" t="s">
        <v>71</v>
      </c>
      <c r="M20" s="33" t="s">
        <v>72</v>
      </c>
      <c r="N20" s="33"/>
      <c r="O20" s="34"/>
    </row>
    <row r="21" spans="11:16" x14ac:dyDescent="0.2">
      <c r="L21" s="25" t="s">
        <v>52</v>
      </c>
      <c r="M21" s="33" t="s">
        <v>59</v>
      </c>
      <c r="N21" s="33"/>
      <c r="O21" s="34"/>
    </row>
    <row r="22" spans="11:16" x14ac:dyDescent="0.2">
      <c r="L22" s="25" t="s">
        <v>53</v>
      </c>
      <c r="M22" s="33" t="s">
        <v>60</v>
      </c>
      <c r="N22" s="33"/>
      <c r="O22" s="34"/>
    </row>
    <row r="23" spans="11:16" x14ac:dyDescent="0.2">
      <c r="L23" s="25" t="s">
        <v>54</v>
      </c>
      <c r="M23" s="33" t="s">
        <v>61</v>
      </c>
      <c r="N23" s="33"/>
      <c r="O23" s="34"/>
    </row>
    <row r="24" spans="11:16" ht="16" thickBot="1" x14ac:dyDescent="0.25">
      <c r="L24" s="26" t="s">
        <v>56</v>
      </c>
      <c r="M24" s="35" t="s">
        <v>63</v>
      </c>
      <c r="N24" s="35"/>
      <c r="O24" s="36"/>
    </row>
    <row r="34" spans="1:6" x14ac:dyDescent="0.2">
      <c r="A34" t="s">
        <v>12</v>
      </c>
      <c r="B34" t="s">
        <v>14</v>
      </c>
      <c r="C34" t="s">
        <v>0</v>
      </c>
      <c r="D34" t="s">
        <v>1</v>
      </c>
      <c r="E34" t="s">
        <v>10</v>
      </c>
      <c r="F34" t="s">
        <v>11</v>
      </c>
    </row>
    <row r="35" spans="1:6" x14ac:dyDescent="0.2">
      <c r="A35">
        <v>1</v>
      </c>
      <c r="B35">
        <v>0</v>
      </c>
      <c r="C35">
        <f t="shared" ref="C35:C77" si="3">B35*VLOOKUP(A35,$A$2:$J$5,10)</f>
        <v>0</v>
      </c>
      <c r="D35">
        <f t="shared" ref="D35:D55" si="4">(1 - EXP(-(C35 - 0)/VLOOKUP(A35,$A$2:$J$5,6)))/(1 - EXP(-(VLOOKUP(A35,$A$2:$J$5,10) - 0)/VLOOKUP(A35,$A$2:$J$5,6)))</f>
        <v>0</v>
      </c>
      <c r="E35">
        <f t="shared" ref="E35:E54" si="5">VLOOKUP(A35,$A$2:$J$5,2) + C35 *VLOOKUP(A35,$A$2:$J$5,9)</f>
        <v>0</v>
      </c>
      <c r="F35">
        <f t="shared" ref="F35:F55" si="6">VLOOKUP(A35,$A$2:$J$5,3)+D35*VLOOKUP(A35,$A$2:$J$5,9)</f>
        <v>0</v>
      </c>
    </row>
    <row r="36" spans="1:6" x14ac:dyDescent="0.2">
      <c r="A36">
        <v>1</v>
      </c>
      <c r="B36">
        <f>B35+0.1</f>
        <v>0.1</v>
      </c>
      <c r="C36">
        <f t="shared" si="3"/>
        <v>14</v>
      </c>
      <c r="D36">
        <f t="shared" si="4"/>
        <v>7.8013416127807424E-5</v>
      </c>
      <c r="E36">
        <f t="shared" si="5"/>
        <v>14</v>
      </c>
      <c r="F36">
        <f t="shared" si="6"/>
        <v>7.8013416127807424E-5</v>
      </c>
    </row>
    <row r="37" spans="1:6" x14ac:dyDescent="0.2">
      <c r="A37">
        <v>1</v>
      </c>
      <c r="B37">
        <f t="shared" ref="B37:B45" si="7">B36+0.1</f>
        <v>0.2</v>
      </c>
      <c r="C37">
        <f t="shared" si="3"/>
        <v>28</v>
      </c>
      <c r="D37">
        <f t="shared" si="4"/>
        <v>2.9007586756404018E-4</v>
      </c>
      <c r="E37">
        <f t="shared" si="5"/>
        <v>28</v>
      </c>
      <c r="F37">
        <f t="shared" si="6"/>
        <v>2.9007586756404018E-4</v>
      </c>
    </row>
    <row r="38" spans="1:6" x14ac:dyDescent="0.2">
      <c r="A38">
        <v>1</v>
      </c>
      <c r="B38">
        <f t="shared" si="7"/>
        <v>0.30000000000000004</v>
      </c>
      <c r="C38">
        <f t="shared" si="3"/>
        <v>42.000000000000007</v>
      </c>
      <c r="D38">
        <f t="shared" si="4"/>
        <v>8.6652137580163068E-4</v>
      </c>
      <c r="E38">
        <f t="shared" si="5"/>
        <v>42.000000000000007</v>
      </c>
      <c r="F38">
        <f t="shared" si="6"/>
        <v>8.6652137580163068E-4</v>
      </c>
    </row>
    <row r="39" spans="1:6" x14ac:dyDescent="0.2">
      <c r="A39">
        <v>1</v>
      </c>
      <c r="B39">
        <f t="shared" si="7"/>
        <v>0.4</v>
      </c>
      <c r="C39">
        <f t="shared" si="3"/>
        <v>56</v>
      </c>
      <c r="D39">
        <f t="shared" si="4"/>
        <v>2.4334627259407107E-3</v>
      </c>
      <c r="E39">
        <f t="shared" si="5"/>
        <v>56</v>
      </c>
      <c r="F39">
        <f t="shared" si="6"/>
        <v>2.4334627259407107E-3</v>
      </c>
    </row>
    <row r="40" spans="1:6" x14ac:dyDescent="0.2">
      <c r="A40">
        <v>1</v>
      </c>
      <c r="B40">
        <f t="shared" si="7"/>
        <v>0.5</v>
      </c>
      <c r="C40">
        <f t="shared" si="3"/>
        <v>70</v>
      </c>
      <c r="D40">
        <f t="shared" si="4"/>
        <v>6.6928509242848546E-3</v>
      </c>
      <c r="E40">
        <f t="shared" si="5"/>
        <v>70</v>
      </c>
      <c r="F40">
        <f t="shared" si="6"/>
        <v>6.6928509242848546E-3</v>
      </c>
    </row>
    <row r="41" spans="1:6" x14ac:dyDescent="0.2">
      <c r="A41">
        <v>1</v>
      </c>
      <c r="B41">
        <f t="shared" si="7"/>
        <v>0.6</v>
      </c>
      <c r="C41">
        <f t="shared" si="3"/>
        <v>84</v>
      </c>
      <c r="D41">
        <f t="shared" si="4"/>
        <v>1.8271068464196655E-2</v>
      </c>
      <c r="E41">
        <f t="shared" si="5"/>
        <v>84</v>
      </c>
      <c r="F41">
        <f t="shared" si="6"/>
        <v>1.8271068464196655E-2</v>
      </c>
    </row>
    <row r="42" spans="1:6" x14ac:dyDescent="0.2">
      <c r="A42">
        <v>1</v>
      </c>
      <c r="B42">
        <f t="shared" si="7"/>
        <v>0.7</v>
      </c>
      <c r="C42">
        <f t="shared" si="3"/>
        <v>98</v>
      </c>
      <c r="D42">
        <f t="shared" si="4"/>
        <v>4.9743926808884682E-2</v>
      </c>
      <c r="E42">
        <f t="shared" si="5"/>
        <v>98</v>
      </c>
      <c r="F42">
        <f t="shared" si="6"/>
        <v>4.9743926808884682E-2</v>
      </c>
    </row>
    <row r="43" spans="1:6" x14ac:dyDescent="0.2">
      <c r="A43">
        <v>1</v>
      </c>
      <c r="B43">
        <f t="shared" si="7"/>
        <v>0.79999999999999993</v>
      </c>
      <c r="C43">
        <f t="shared" si="3"/>
        <v>111.99999999999999</v>
      </c>
      <c r="D43">
        <f t="shared" si="4"/>
        <v>0.13529602573691568</v>
      </c>
      <c r="E43">
        <f t="shared" si="5"/>
        <v>111.99999999999999</v>
      </c>
      <c r="F43">
        <f t="shared" si="6"/>
        <v>0.13529602573691568</v>
      </c>
    </row>
    <row r="44" spans="1:6" x14ac:dyDescent="0.2">
      <c r="A44">
        <v>1</v>
      </c>
      <c r="B44">
        <f t="shared" si="7"/>
        <v>0.89999999999999991</v>
      </c>
      <c r="C44">
        <f t="shared" si="3"/>
        <v>125.99999999999999</v>
      </c>
      <c r="D44">
        <f t="shared" si="4"/>
        <v>0.3678507416395127</v>
      </c>
      <c r="E44">
        <f t="shared" si="5"/>
        <v>125.99999999999999</v>
      </c>
      <c r="F44">
        <f t="shared" si="6"/>
        <v>0.3678507416395127</v>
      </c>
    </row>
    <row r="45" spans="1:6" x14ac:dyDescent="0.2">
      <c r="A45">
        <v>1</v>
      </c>
      <c r="B45">
        <f t="shared" si="7"/>
        <v>0.99999999999999989</v>
      </c>
      <c r="C45">
        <f t="shared" si="3"/>
        <v>139.99999999999997</v>
      </c>
      <c r="D45">
        <f t="shared" si="4"/>
        <v>0.99999999999999822</v>
      </c>
      <c r="E45">
        <f t="shared" si="5"/>
        <v>139.99999999999997</v>
      </c>
      <c r="F45">
        <f t="shared" si="6"/>
        <v>0.99999999999999822</v>
      </c>
    </row>
    <row r="46" spans="1:6" x14ac:dyDescent="0.2">
      <c r="A46">
        <f>IF($A$3=2,2,)</f>
        <v>0</v>
      </c>
      <c r="B46">
        <f>IF(ISBLANK(A46),,0.1)</f>
        <v>0.1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2">
      <c r="A47">
        <f t="shared" ref="A47:A55" si="8">IF($A$3=2,2,)</f>
        <v>0</v>
      </c>
      <c r="B47">
        <f>IF(ISBLANK(A47),,B46+0.1)</f>
        <v>0.2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2">
      <c r="A48">
        <f t="shared" si="8"/>
        <v>0</v>
      </c>
      <c r="B48">
        <f t="shared" ref="B48:B55" si="9">IF(ISBLANK(A48),,B47+0.1)</f>
        <v>0.30000000000000004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2">
      <c r="A49">
        <f t="shared" si="8"/>
        <v>0</v>
      </c>
      <c r="B49">
        <f t="shared" si="9"/>
        <v>0.4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2">
      <c r="A50">
        <f t="shared" si="8"/>
        <v>0</v>
      </c>
      <c r="B50">
        <f t="shared" si="9"/>
        <v>0.5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2">
      <c r="A51">
        <f t="shared" si="8"/>
        <v>0</v>
      </c>
      <c r="B51">
        <f t="shared" si="9"/>
        <v>0.6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2">
      <c r="A52">
        <f t="shared" si="8"/>
        <v>0</v>
      </c>
      <c r="B52">
        <f t="shared" si="9"/>
        <v>0.7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2">
      <c r="A53">
        <f t="shared" si="8"/>
        <v>0</v>
      </c>
      <c r="B53">
        <f t="shared" si="9"/>
        <v>0.79999999999999993</v>
      </c>
      <c r="C53" t="e">
        <f t="shared" si="3"/>
        <v>#N/A</v>
      </c>
      <c r="D53" t="e">
        <f t="shared" si="4"/>
        <v>#N/A</v>
      </c>
      <c r="E53" t="e">
        <f t="shared" si="5"/>
        <v>#N/A</v>
      </c>
      <c r="F53" t="e">
        <f t="shared" si="6"/>
        <v>#N/A</v>
      </c>
    </row>
    <row r="54" spans="1:6" x14ac:dyDescent="0.2">
      <c r="A54">
        <f t="shared" si="8"/>
        <v>0</v>
      </c>
      <c r="B54">
        <f t="shared" si="9"/>
        <v>0.89999999999999991</v>
      </c>
      <c r="C54" t="e">
        <f t="shared" si="3"/>
        <v>#N/A</v>
      </c>
      <c r="D54" t="e">
        <f t="shared" si="4"/>
        <v>#N/A</v>
      </c>
      <c r="E54" t="e">
        <f t="shared" si="5"/>
        <v>#N/A</v>
      </c>
      <c r="F54" t="e">
        <f t="shared" si="6"/>
        <v>#N/A</v>
      </c>
    </row>
    <row r="55" spans="1:6" x14ac:dyDescent="0.2">
      <c r="A55">
        <f t="shared" si="8"/>
        <v>0</v>
      </c>
      <c r="B55">
        <f t="shared" si="9"/>
        <v>0.99999999999999989</v>
      </c>
      <c r="C55" t="e">
        <f t="shared" si="3"/>
        <v>#N/A</v>
      </c>
      <c r="D55" t="e">
        <f t="shared" si="4"/>
        <v>#N/A</v>
      </c>
      <c r="E55" t="e">
        <f t="shared" ref="E55:E77" si="10">VLOOKUP(A55,$A$2:$J$5,2) + C55 *ABS(VLOOKUP(A55,$A$2:$J$5,9))</f>
        <v>#N/A</v>
      </c>
      <c r="F55" t="e">
        <f t="shared" si="6"/>
        <v>#N/A</v>
      </c>
    </row>
    <row r="56" spans="1:6" x14ac:dyDescent="0.2">
      <c r="A56">
        <f>IF($A$4=3,3,)</f>
        <v>3</v>
      </c>
      <c r="B56">
        <f>IF(ISBLANK(A56),,0)</f>
        <v>0</v>
      </c>
      <c r="C56">
        <f t="shared" si="3"/>
        <v>0</v>
      </c>
      <c r="D56">
        <f t="shared" ref="D56:D77" si="11">(1 - EXP(-(VLOOKUP(A56,$A$2:$J$5,10) - C56)/VLOOKUP(A56,$A$2:$J$5,6)))/(1 - EXP(-(VLOOKUP(A56,$A$2:$J$5,10) - 0)/VLOOKUP(A56,$A$2:$J$5,6)))</f>
        <v>1</v>
      </c>
      <c r="E56">
        <f t="shared" si="10"/>
        <v>182</v>
      </c>
      <c r="F56">
        <v>1</v>
      </c>
    </row>
    <row r="57" spans="1:6" x14ac:dyDescent="0.2">
      <c r="A57">
        <f t="shared" ref="A57:A66" si="12">IF($A$4=3,3,)</f>
        <v>3</v>
      </c>
      <c r="B57">
        <f>IF(ISBLANK(A57),,0.1)</f>
        <v>0.1</v>
      </c>
      <c r="C57">
        <f t="shared" si="3"/>
        <v>4.666666666666667</v>
      </c>
      <c r="D57">
        <f t="shared" si="11"/>
        <v>0.9853648300229928</v>
      </c>
      <c r="E57">
        <f t="shared" si="10"/>
        <v>184.8</v>
      </c>
      <c r="F57">
        <f t="shared" ref="F57:F77" si="13">VLOOKUP(A57,$A$2:$J$5,5)+D57*ABS(VLOOKUP(A57,$A$2:$J$5,9))</f>
        <v>0.9912188980137957</v>
      </c>
    </row>
    <row r="58" spans="1:6" x14ac:dyDescent="0.2">
      <c r="A58">
        <f t="shared" si="12"/>
        <v>3</v>
      </c>
      <c r="B58">
        <f>IF(ISBLANK(A58),,B57+0.1)</f>
        <v>0.2</v>
      </c>
      <c r="C58">
        <f t="shared" si="3"/>
        <v>9.3333333333333339</v>
      </c>
      <c r="D58">
        <f t="shared" si="11"/>
        <v>0.96493980495983467</v>
      </c>
      <c r="E58">
        <f t="shared" si="10"/>
        <v>187.6</v>
      </c>
      <c r="F58">
        <f t="shared" si="13"/>
        <v>0.97896388297590076</v>
      </c>
    </row>
    <row r="59" spans="1:6" x14ac:dyDescent="0.2">
      <c r="A59">
        <f t="shared" si="12"/>
        <v>3</v>
      </c>
      <c r="B59">
        <f t="shared" ref="B59:B66" si="14">IF(ISBLANK(A59),,B58+0.1)</f>
        <v>0.30000000000000004</v>
      </c>
      <c r="C59">
        <f t="shared" si="3"/>
        <v>14.000000000000004</v>
      </c>
      <c r="D59">
        <f t="shared" si="11"/>
        <v>0.93643438619899633</v>
      </c>
      <c r="E59">
        <f t="shared" si="10"/>
        <v>190.4</v>
      </c>
      <c r="F59">
        <f t="shared" si="13"/>
        <v>0.96186063171939784</v>
      </c>
    </row>
    <row r="60" spans="1:6" x14ac:dyDescent="0.2">
      <c r="A60">
        <f t="shared" si="12"/>
        <v>3</v>
      </c>
      <c r="B60">
        <f t="shared" si="14"/>
        <v>0.4</v>
      </c>
      <c r="C60">
        <f t="shared" si="3"/>
        <v>18.666666666666668</v>
      </c>
      <c r="D60">
        <f t="shared" si="11"/>
        <v>0.89665186959408838</v>
      </c>
      <c r="E60">
        <f t="shared" si="10"/>
        <v>193.2</v>
      </c>
      <c r="F60">
        <f t="shared" si="13"/>
        <v>0.93799112175645305</v>
      </c>
    </row>
    <row r="61" spans="1:6" x14ac:dyDescent="0.2">
      <c r="A61">
        <f t="shared" si="12"/>
        <v>3</v>
      </c>
      <c r="B61">
        <f t="shared" si="14"/>
        <v>0.5</v>
      </c>
      <c r="C61">
        <f t="shared" si="3"/>
        <v>23.333333333333336</v>
      </c>
      <c r="D61">
        <f t="shared" si="11"/>
        <v>0.8411308951190849</v>
      </c>
      <c r="E61">
        <f t="shared" si="10"/>
        <v>196</v>
      </c>
      <c r="F61">
        <f t="shared" si="13"/>
        <v>0.90467853707145096</v>
      </c>
    </row>
    <row r="62" spans="1:6" x14ac:dyDescent="0.2">
      <c r="A62">
        <f t="shared" si="12"/>
        <v>3</v>
      </c>
      <c r="B62">
        <f t="shared" si="14"/>
        <v>0.6</v>
      </c>
      <c r="C62">
        <f t="shared" si="3"/>
        <v>28.000000000000004</v>
      </c>
      <c r="D62">
        <f t="shared" si="11"/>
        <v>0.76364513328888262</v>
      </c>
      <c r="E62">
        <f t="shared" si="10"/>
        <v>198.8</v>
      </c>
      <c r="F62">
        <f t="shared" si="13"/>
        <v>0.85818707997332955</v>
      </c>
    </row>
    <row r="63" spans="1:6" x14ac:dyDescent="0.2">
      <c r="A63">
        <f t="shared" si="12"/>
        <v>3</v>
      </c>
      <c r="B63">
        <f t="shared" si="14"/>
        <v>0.7</v>
      </c>
      <c r="C63">
        <f t="shared" si="3"/>
        <v>32.666666666666671</v>
      </c>
      <c r="D63">
        <f t="shared" si="11"/>
        <v>0.65550504131139065</v>
      </c>
      <c r="E63">
        <f t="shared" si="10"/>
        <v>201.6</v>
      </c>
      <c r="F63">
        <f t="shared" si="13"/>
        <v>0.79330302478683445</v>
      </c>
    </row>
    <row r="64" spans="1:6" x14ac:dyDescent="0.2">
      <c r="A64">
        <f t="shared" si="12"/>
        <v>3</v>
      </c>
      <c r="B64">
        <f t="shared" si="14"/>
        <v>0.79999999999999993</v>
      </c>
      <c r="C64">
        <f t="shared" si="3"/>
        <v>37.333333333333336</v>
      </c>
      <c r="D64">
        <f t="shared" si="11"/>
        <v>0.50458338529765057</v>
      </c>
      <c r="E64">
        <f t="shared" si="10"/>
        <v>204.4</v>
      </c>
      <c r="F64">
        <f t="shared" si="13"/>
        <v>0.70275003117859036</v>
      </c>
    </row>
    <row r="65" spans="1:6" x14ac:dyDescent="0.2">
      <c r="A65">
        <f t="shared" si="12"/>
        <v>3</v>
      </c>
      <c r="B65">
        <f t="shared" si="14"/>
        <v>0.89999999999999991</v>
      </c>
      <c r="C65">
        <f t="shared" si="3"/>
        <v>42</v>
      </c>
      <c r="D65">
        <f t="shared" si="11"/>
        <v>0.29395524695030611</v>
      </c>
      <c r="E65">
        <f t="shared" si="10"/>
        <v>207.2</v>
      </c>
      <c r="F65">
        <f t="shared" si="13"/>
        <v>0.5763731481701837</v>
      </c>
    </row>
    <row r="66" spans="1:6" x14ac:dyDescent="0.2">
      <c r="A66">
        <f t="shared" si="12"/>
        <v>3</v>
      </c>
      <c r="B66">
        <f t="shared" si="14"/>
        <v>0.99999999999999989</v>
      </c>
      <c r="C66">
        <f t="shared" si="3"/>
        <v>46.666666666666664</v>
      </c>
      <c r="D66">
        <f t="shared" si="11"/>
        <v>5.756471447238207E-16</v>
      </c>
      <c r="E66">
        <f t="shared" si="10"/>
        <v>210</v>
      </c>
      <c r="F66">
        <f t="shared" si="13"/>
        <v>0.40000000000000036</v>
      </c>
    </row>
    <row r="67" spans="1:6" x14ac:dyDescent="0.2">
      <c r="A67">
        <f>IF($A$5=4,4,)</f>
        <v>4</v>
      </c>
      <c r="B67">
        <f>IF(ISBLANK(A67),,0)</f>
        <v>0</v>
      </c>
      <c r="C67">
        <f t="shared" si="3"/>
        <v>0</v>
      </c>
      <c r="D67">
        <f t="shared" si="11"/>
        <v>1</v>
      </c>
      <c r="E67">
        <f t="shared" si="10"/>
        <v>210</v>
      </c>
      <c r="F67">
        <f t="shared" si="13"/>
        <v>0.4</v>
      </c>
    </row>
    <row r="68" spans="1:6" x14ac:dyDescent="0.2">
      <c r="A68">
        <f t="shared" ref="A68:A77" si="15">IF($A$5=4,4,)</f>
        <v>4</v>
      </c>
      <c r="B68">
        <f>IF(ISBLANK(A68),,0.1)</f>
        <v>0.1</v>
      </c>
      <c r="C68">
        <f t="shared" si="3"/>
        <v>3.5</v>
      </c>
      <c r="D68">
        <f t="shared" si="11"/>
        <v>0.6038614994919127</v>
      </c>
      <c r="E68">
        <f t="shared" si="10"/>
        <v>211.4</v>
      </c>
      <c r="F68">
        <f t="shared" si="13"/>
        <v>0.2415445997967651</v>
      </c>
    </row>
    <row r="69" spans="1:6" x14ac:dyDescent="0.2">
      <c r="A69">
        <f t="shared" si="15"/>
        <v>4</v>
      </c>
      <c r="B69">
        <f>IF(ISBLANK(A69),,B68+0.1)</f>
        <v>0.2</v>
      </c>
      <c r="C69">
        <f t="shared" si="3"/>
        <v>7</v>
      </c>
      <c r="D69">
        <f t="shared" si="11"/>
        <v>0.36359135344116922</v>
      </c>
      <c r="E69">
        <f t="shared" si="10"/>
        <v>212.8</v>
      </c>
      <c r="F69">
        <f t="shared" si="13"/>
        <v>0.14543654137646769</v>
      </c>
    </row>
    <row r="70" spans="1:6" x14ac:dyDescent="0.2">
      <c r="A70">
        <f t="shared" si="15"/>
        <v>4</v>
      </c>
      <c r="B70">
        <f t="shared" ref="B70:B77" si="16">IF(ISBLANK(A70),,B69+0.1)</f>
        <v>0.30000000000000004</v>
      </c>
      <c r="C70">
        <f t="shared" si="3"/>
        <v>10.500000000000002</v>
      </c>
      <c r="D70">
        <f t="shared" si="11"/>
        <v>0.21786014324776093</v>
      </c>
      <c r="E70">
        <f t="shared" si="10"/>
        <v>214.2</v>
      </c>
      <c r="F70">
        <f t="shared" si="13"/>
        <v>8.7144057299104377E-2</v>
      </c>
    </row>
    <row r="71" spans="1:6" x14ac:dyDescent="0.2">
      <c r="A71">
        <f t="shared" si="15"/>
        <v>4</v>
      </c>
      <c r="B71">
        <f t="shared" si="16"/>
        <v>0.4</v>
      </c>
      <c r="C71">
        <f t="shared" si="3"/>
        <v>14</v>
      </c>
      <c r="D71">
        <f t="shared" si="11"/>
        <v>0.1294696961884326</v>
      </c>
      <c r="E71">
        <f t="shared" si="10"/>
        <v>215.6</v>
      </c>
      <c r="F71">
        <f t="shared" si="13"/>
        <v>5.1787878475373042E-2</v>
      </c>
    </row>
    <row r="72" spans="1:6" x14ac:dyDescent="0.2">
      <c r="A72">
        <f t="shared" si="15"/>
        <v>4</v>
      </c>
      <c r="B72">
        <f t="shared" si="16"/>
        <v>0.5</v>
      </c>
      <c r="C72">
        <f t="shared" si="3"/>
        <v>17.5</v>
      </c>
      <c r="D72">
        <f t="shared" si="11"/>
        <v>7.5858180021243546E-2</v>
      </c>
      <c r="E72">
        <f t="shared" si="10"/>
        <v>217</v>
      </c>
      <c r="F72">
        <f t="shared" si="13"/>
        <v>3.0343272008497419E-2</v>
      </c>
    </row>
    <row r="73" spans="1:6" x14ac:dyDescent="0.2">
      <c r="A73">
        <f t="shared" si="15"/>
        <v>4</v>
      </c>
      <c r="B73">
        <f t="shared" si="16"/>
        <v>0.6</v>
      </c>
      <c r="C73">
        <f t="shared" si="3"/>
        <v>21</v>
      </c>
      <c r="D73">
        <f t="shared" si="11"/>
        <v>4.3341151752163881E-2</v>
      </c>
      <c r="E73">
        <f t="shared" si="10"/>
        <v>218.4</v>
      </c>
      <c r="F73">
        <f t="shared" si="13"/>
        <v>1.7336460700865555E-2</v>
      </c>
    </row>
    <row r="74" spans="1:6" x14ac:dyDescent="0.2">
      <c r="A74">
        <f t="shared" si="15"/>
        <v>4</v>
      </c>
      <c r="B74">
        <f t="shared" si="16"/>
        <v>0.7</v>
      </c>
      <c r="C74">
        <f t="shared" si="3"/>
        <v>24.5</v>
      </c>
      <c r="D74">
        <f t="shared" si="11"/>
        <v>2.361857714422463E-2</v>
      </c>
      <c r="E74">
        <f t="shared" si="10"/>
        <v>219.8</v>
      </c>
      <c r="F74">
        <f t="shared" si="13"/>
        <v>9.4474308576898529E-3</v>
      </c>
    </row>
    <row r="75" spans="1:6" x14ac:dyDescent="0.2">
      <c r="A75">
        <f t="shared" si="15"/>
        <v>4</v>
      </c>
      <c r="B75">
        <f t="shared" si="16"/>
        <v>0.79999999999999993</v>
      </c>
      <c r="C75">
        <f t="shared" si="3"/>
        <v>27.999999999999996</v>
      </c>
      <c r="D75">
        <f t="shared" si="11"/>
        <v>1.1656230956039616E-2</v>
      </c>
      <c r="E75">
        <f t="shared" si="10"/>
        <v>221.2</v>
      </c>
      <c r="F75">
        <f t="shared" si="13"/>
        <v>4.6624923824158462E-3</v>
      </c>
    </row>
    <row r="76" spans="1:6" x14ac:dyDescent="0.2">
      <c r="A76">
        <f t="shared" si="15"/>
        <v>4</v>
      </c>
      <c r="B76">
        <f t="shared" si="16"/>
        <v>0.89999999999999991</v>
      </c>
      <c r="C76">
        <f t="shared" si="3"/>
        <v>31.499999999999996</v>
      </c>
      <c r="D76">
        <f t="shared" si="11"/>
        <v>4.4007012308088459E-3</v>
      </c>
      <c r="E76">
        <f t="shared" si="10"/>
        <v>222.6</v>
      </c>
      <c r="F76">
        <f t="shared" si="13"/>
        <v>1.7602804923235384E-3</v>
      </c>
    </row>
    <row r="77" spans="1:6" x14ac:dyDescent="0.2">
      <c r="A77">
        <f t="shared" si="15"/>
        <v>4</v>
      </c>
      <c r="B77">
        <f t="shared" si="16"/>
        <v>0.99999999999999989</v>
      </c>
      <c r="C77">
        <f t="shared" si="3"/>
        <v>34.999999999999993</v>
      </c>
      <c r="D77">
        <f t="shared" si="11"/>
        <v>7.5313698680903671E-18</v>
      </c>
      <c r="E77">
        <f t="shared" si="10"/>
        <v>224</v>
      </c>
      <c r="F77">
        <f t="shared" si="13"/>
        <v>3.0125479472361471E-18</v>
      </c>
    </row>
  </sheetData>
  <mergeCells count="13">
    <mergeCell ref="M24:O24"/>
    <mergeCell ref="K10:P10"/>
    <mergeCell ref="M20:O20"/>
    <mergeCell ref="M21:O21"/>
    <mergeCell ref="M22:O22"/>
    <mergeCell ref="M23:O23"/>
    <mergeCell ref="K11:P11"/>
    <mergeCell ref="K12:P12"/>
    <mergeCell ref="K13:P13"/>
    <mergeCell ref="K16:P17"/>
    <mergeCell ref="K14:P14"/>
    <mergeCell ref="K15:P15"/>
    <mergeCell ref="M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2624-7F70-1248-BDA9-9A00372E8714}">
  <dimension ref="A1:P74"/>
  <sheetViews>
    <sheetView tabSelected="1" zoomScale="150" workbookViewId="0">
      <selection activeCell="J14" sqref="J14"/>
    </sheetView>
  </sheetViews>
  <sheetFormatPr baseColWidth="10" defaultColWidth="8.83203125" defaultRowHeight="15" x14ac:dyDescent="0.2"/>
  <cols>
    <col min="5" max="5" width="9.83203125" bestFit="1" customWidth="1"/>
    <col min="11" max="11" width="10.5" bestFit="1" customWidth="1"/>
    <col min="12" max="12" width="9.83203125" customWidth="1"/>
    <col min="16" max="16" width="8.83203125" customWidth="1"/>
  </cols>
  <sheetData>
    <row r="1" spans="1:16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63" t="s">
        <v>91</v>
      </c>
      <c r="L1" t="s">
        <v>88</v>
      </c>
      <c r="M1" s="64">
        <v>134</v>
      </c>
    </row>
    <row r="2" spans="1:16" x14ac:dyDescent="0.2">
      <c r="A2" s="7">
        <v>1</v>
      </c>
      <c r="B2" s="3">
        <v>0</v>
      </c>
      <c r="C2" s="3">
        <v>0</v>
      </c>
      <c r="D2" s="3">
        <f>M1</f>
        <v>134</v>
      </c>
      <c r="E2" s="3">
        <f>M8</f>
        <v>0.9</v>
      </c>
      <c r="F2" s="3">
        <f>-(M4*(D2-B2))</f>
        <v>-9.3800000000000008</v>
      </c>
      <c r="G2" s="3">
        <v>10</v>
      </c>
      <c r="H2" s="1">
        <f>D2-B2</f>
        <v>134</v>
      </c>
      <c r="I2" s="1">
        <f>E2-C2</f>
        <v>0.9</v>
      </c>
      <c r="J2" s="8">
        <f>H2/ABS(I2)</f>
        <v>148.88888888888889</v>
      </c>
      <c r="K2" t="s">
        <v>92</v>
      </c>
      <c r="L2" t="s">
        <v>87</v>
      </c>
      <c r="M2" s="64">
        <f>M10</f>
        <v>150</v>
      </c>
    </row>
    <row r="3" spans="1:16" x14ac:dyDescent="0.2">
      <c r="A3" s="7">
        <v>2</v>
      </c>
      <c r="B3" s="3">
        <f t="shared" ref="B3:C5" si="0">D2</f>
        <v>134</v>
      </c>
      <c r="C3" s="3">
        <f t="shared" si="0"/>
        <v>0.9</v>
      </c>
      <c r="D3" s="3">
        <f>M2</f>
        <v>150</v>
      </c>
      <c r="E3" s="3">
        <v>1</v>
      </c>
      <c r="F3" s="3">
        <f>(M5*(D3-B3))</f>
        <v>8</v>
      </c>
      <c r="G3" s="3">
        <v>10</v>
      </c>
      <c r="H3" s="1">
        <f t="shared" ref="H3:I5" si="1">D3-B3</f>
        <v>16</v>
      </c>
      <c r="I3" s="1">
        <f t="shared" si="1"/>
        <v>9.9999999999999978E-2</v>
      </c>
      <c r="J3" s="8">
        <f t="shared" ref="J3:J5" si="2">H3/ABS(I3)</f>
        <v>160.00000000000003</v>
      </c>
      <c r="K3" t="s">
        <v>93</v>
      </c>
      <c r="L3" t="s">
        <v>89</v>
      </c>
      <c r="M3" s="64">
        <v>210</v>
      </c>
    </row>
    <row r="4" spans="1:16" x14ac:dyDescent="0.2">
      <c r="A4" s="7">
        <v>3</v>
      </c>
      <c r="B4" s="3">
        <f t="shared" si="0"/>
        <v>150</v>
      </c>
      <c r="C4" s="3">
        <f t="shared" si="0"/>
        <v>1</v>
      </c>
      <c r="D4" s="3">
        <f>M3</f>
        <v>210</v>
      </c>
      <c r="E4" s="3">
        <f>M9</f>
        <v>0.95</v>
      </c>
      <c r="F4" s="3">
        <f>(M6*(D4-B4))</f>
        <v>36</v>
      </c>
      <c r="G4" s="3">
        <v>10</v>
      </c>
      <c r="H4" s="1">
        <f t="shared" si="1"/>
        <v>60</v>
      </c>
      <c r="I4" s="1">
        <f t="shared" si="1"/>
        <v>-5.0000000000000044E-2</v>
      </c>
      <c r="J4" s="8">
        <f t="shared" si="2"/>
        <v>1199.9999999999989</v>
      </c>
      <c r="L4" t="s">
        <v>90</v>
      </c>
      <c r="M4" s="65">
        <v>7.0000000000000007E-2</v>
      </c>
    </row>
    <row r="5" spans="1:16" ht="16" thickBot="1" x14ac:dyDescent="0.25">
      <c r="A5" s="9">
        <v>4</v>
      </c>
      <c r="B5" s="11">
        <f t="shared" si="0"/>
        <v>210</v>
      </c>
      <c r="C5" s="11">
        <f t="shared" si="0"/>
        <v>0.95</v>
      </c>
      <c r="D5" s="11">
        <f>M3*1.05</f>
        <v>220.5</v>
      </c>
      <c r="E5" s="11">
        <v>0</v>
      </c>
      <c r="F5" s="3">
        <f t="shared" ref="F5" si="3">-(M7*(D5-B5))</f>
        <v>-2.1</v>
      </c>
      <c r="G5" s="11">
        <v>10</v>
      </c>
      <c r="H5" s="12">
        <f t="shared" si="1"/>
        <v>10.5</v>
      </c>
      <c r="I5" s="12">
        <f t="shared" si="1"/>
        <v>-0.95</v>
      </c>
      <c r="J5" s="13">
        <f t="shared" si="2"/>
        <v>11.052631578947368</v>
      </c>
      <c r="L5" t="s">
        <v>85</v>
      </c>
      <c r="M5" s="65">
        <v>0.5</v>
      </c>
    </row>
    <row r="6" spans="1:16" x14ac:dyDescent="0.2">
      <c r="L6" t="s">
        <v>86</v>
      </c>
      <c r="M6" s="65">
        <v>0.6</v>
      </c>
    </row>
    <row r="7" spans="1:16" x14ac:dyDescent="0.2">
      <c r="L7" t="s">
        <v>94</v>
      </c>
      <c r="M7" s="65">
        <v>0.2</v>
      </c>
    </row>
    <row r="8" spans="1:16" x14ac:dyDescent="0.2">
      <c r="L8" t="s">
        <v>6</v>
      </c>
      <c r="M8" s="65">
        <v>0.9</v>
      </c>
    </row>
    <row r="9" spans="1:16" x14ac:dyDescent="0.2">
      <c r="L9" t="s">
        <v>8</v>
      </c>
      <c r="M9" s="65">
        <v>0.95</v>
      </c>
    </row>
    <row r="10" spans="1:16" x14ac:dyDescent="0.2">
      <c r="L10" t="s">
        <v>96</v>
      </c>
      <c r="M10" s="65">
        <v>150</v>
      </c>
    </row>
    <row r="12" spans="1:16" ht="16" thickBot="1" x14ac:dyDescent="0.25"/>
    <row r="13" spans="1:16" ht="16" thickBot="1" x14ac:dyDescent="0.25">
      <c r="K13" s="66" t="s">
        <v>95</v>
      </c>
      <c r="L13" s="50" t="str">
        <f>"Quota_Direct|" &amp; M4 &amp; ", " &amp; M5 &amp; ", " &amp; M6 &amp; ", " &amp;M7 &amp; ", " &amp;M8 &amp; ", " &amp;M9 &amp; ", " &amp;M10</f>
        <v>Quota_Direct|0.07, 0.5, 0.6, 0.2, 0.9, 0.95, 150</v>
      </c>
      <c r="M13" s="50"/>
      <c r="N13" s="50"/>
      <c r="O13" s="50"/>
      <c r="P13" s="51"/>
    </row>
    <row r="14" spans="1:16" ht="16" thickBot="1" x14ac:dyDescent="0.25">
      <c r="K14" s="15"/>
      <c r="L14" s="15"/>
      <c r="M14" s="15"/>
      <c r="N14" s="15"/>
      <c r="O14" s="15"/>
    </row>
    <row r="15" spans="1:16" x14ac:dyDescent="0.2">
      <c r="K15" s="40" t="s">
        <v>45</v>
      </c>
      <c r="L15" s="41"/>
      <c r="M15" s="41"/>
      <c r="N15" s="41"/>
      <c r="O15" s="41"/>
      <c r="P15" s="42"/>
    </row>
    <row r="16" spans="1:16" x14ac:dyDescent="0.2">
      <c r="K16" s="43" t="s">
        <v>16</v>
      </c>
      <c r="L16" s="44"/>
      <c r="M16" s="44"/>
      <c r="N16" s="44"/>
      <c r="O16" s="44"/>
      <c r="P16" s="45"/>
    </row>
    <row r="17" spans="1:16" x14ac:dyDescent="0.2">
      <c r="K17" s="46" t="s">
        <v>42</v>
      </c>
      <c r="L17" s="47"/>
      <c r="M17" s="47"/>
      <c r="N17" s="47"/>
      <c r="O17" s="47"/>
      <c r="P17" s="48"/>
    </row>
    <row r="18" spans="1:16" x14ac:dyDescent="0.2">
      <c r="K18" s="43" t="s">
        <v>43</v>
      </c>
      <c r="L18" s="44"/>
      <c r="M18" s="44"/>
      <c r="N18" s="44"/>
      <c r="O18" s="44"/>
      <c r="P18" s="45"/>
    </row>
    <row r="19" spans="1:16" x14ac:dyDescent="0.2">
      <c r="K19" s="43" t="s">
        <v>22</v>
      </c>
      <c r="L19" s="44"/>
      <c r="M19" s="44"/>
      <c r="N19" s="44"/>
      <c r="O19" s="44"/>
      <c r="P19" s="45"/>
    </row>
    <row r="20" spans="1:16" ht="16" thickBot="1" x14ac:dyDescent="0.25">
      <c r="K20" s="37" t="s">
        <v>15</v>
      </c>
      <c r="L20" s="38"/>
      <c r="M20" s="38"/>
      <c r="N20" s="38"/>
      <c r="O20" s="38"/>
      <c r="P20" s="39"/>
    </row>
    <row r="21" spans="1:16" ht="16" thickBot="1" x14ac:dyDescent="0.25"/>
    <row r="22" spans="1:16" x14ac:dyDescent="0.2">
      <c r="L22" s="24" t="s">
        <v>40</v>
      </c>
      <c r="M22" s="52" t="s">
        <v>41</v>
      </c>
      <c r="N22" s="52"/>
      <c r="O22" s="53"/>
    </row>
    <row r="23" spans="1:16" x14ac:dyDescent="0.2">
      <c r="L23" s="25" t="s">
        <v>5</v>
      </c>
      <c r="M23" s="33" t="s">
        <v>18</v>
      </c>
      <c r="N23" s="33"/>
      <c r="O23" s="34"/>
    </row>
    <row r="24" spans="1:16" x14ac:dyDescent="0.2">
      <c r="L24" s="25" t="s">
        <v>6</v>
      </c>
      <c r="M24" s="33" t="s">
        <v>17</v>
      </c>
      <c r="N24" s="33"/>
      <c r="O24" s="34"/>
    </row>
    <row r="25" spans="1:16" x14ac:dyDescent="0.2">
      <c r="L25" s="25" t="s">
        <v>7</v>
      </c>
      <c r="M25" s="33" t="s">
        <v>19</v>
      </c>
      <c r="N25" s="33"/>
      <c r="O25" s="34"/>
    </row>
    <row r="26" spans="1:16" x14ac:dyDescent="0.2">
      <c r="L26" s="25" t="s">
        <v>8</v>
      </c>
      <c r="M26" s="33" t="s">
        <v>20</v>
      </c>
      <c r="N26" s="33"/>
      <c r="O26" s="34"/>
    </row>
    <row r="27" spans="1:16" ht="16" thickBot="1" x14ac:dyDescent="0.25">
      <c r="L27" s="26" t="s">
        <v>4</v>
      </c>
      <c r="M27" s="35" t="s">
        <v>21</v>
      </c>
      <c r="N27" s="35"/>
      <c r="O27" s="36"/>
    </row>
    <row r="31" spans="1:16" x14ac:dyDescent="0.2">
      <c r="A31" t="s">
        <v>12</v>
      </c>
      <c r="B31" t="s">
        <v>14</v>
      </c>
      <c r="C31" t="s">
        <v>0</v>
      </c>
      <c r="D31" t="s">
        <v>1</v>
      </c>
      <c r="E31" t="s">
        <v>10</v>
      </c>
      <c r="F31" t="s">
        <v>11</v>
      </c>
    </row>
    <row r="32" spans="1:16" x14ac:dyDescent="0.2">
      <c r="A32">
        <v>1</v>
      </c>
      <c r="B32">
        <v>0</v>
      </c>
      <c r="C32">
        <f t="shared" ref="C32:C74" si="4">B32*VLOOKUP(A32,$A$2:$J$5,10)</f>
        <v>0</v>
      </c>
      <c r="D32">
        <f t="shared" ref="D32:D52" si="5">(1 - EXP(-(C32 - 0)/VLOOKUP(A32,$A$2:$J$5,6)))/(1 - EXP(-(VLOOKUP(A32,$A$2:$J$5,10) - 0)/VLOOKUP(A32,$A$2:$J$5,6)))</f>
        <v>0</v>
      </c>
      <c r="E32">
        <f t="shared" ref="E32:E51" si="6">VLOOKUP(A32,$A$2:$J$5,2) + C32 *VLOOKUP(A32,$A$2:$J$5,9)</f>
        <v>0</v>
      </c>
      <c r="F32">
        <f t="shared" ref="F32:F52" si="7">VLOOKUP(A32,$A$2:$J$5,3)+D32*VLOOKUP(A32,$A$2:$J$5,9)</f>
        <v>0</v>
      </c>
    </row>
    <row r="33" spans="1:6" x14ac:dyDescent="0.2">
      <c r="A33">
        <v>1</v>
      </c>
      <c r="B33">
        <f>B32+0.1</f>
        <v>0.1</v>
      </c>
      <c r="C33">
        <f t="shared" si="4"/>
        <v>14.888888888888889</v>
      </c>
      <c r="D33">
        <f t="shared" si="5"/>
        <v>4.9710269013524457E-7</v>
      </c>
      <c r="E33">
        <f t="shared" si="6"/>
        <v>13.4</v>
      </c>
      <c r="F33">
        <f t="shared" si="7"/>
        <v>4.4739242112172015E-7</v>
      </c>
    </row>
    <row r="34" spans="1:6" x14ac:dyDescent="0.2">
      <c r="A34">
        <v>1</v>
      </c>
      <c r="B34">
        <f t="shared" ref="B34:B42" si="8">B33+0.1</f>
        <v>0.2</v>
      </c>
      <c r="C34">
        <f t="shared" si="4"/>
        <v>29.777777777777779</v>
      </c>
      <c r="D34">
        <f t="shared" si="5"/>
        <v>2.9282005100238022E-6</v>
      </c>
      <c r="E34">
        <f t="shared" si="6"/>
        <v>26.8</v>
      </c>
      <c r="F34">
        <f t="shared" si="7"/>
        <v>2.635380459021422E-6</v>
      </c>
    </row>
    <row r="35" spans="1:6" x14ac:dyDescent="0.2">
      <c r="A35">
        <v>1</v>
      </c>
      <c r="B35">
        <f t="shared" si="8"/>
        <v>0.30000000000000004</v>
      </c>
      <c r="C35">
        <f t="shared" si="4"/>
        <v>44.666666666666671</v>
      </c>
      <c r="D35">
        <f t="shared" si="5"/>
        <v>1.481756809372955E-5</v>
      </c>
      <c r="E35">
        <f t="shared" si="6"/>
        <v>40.200000000000003</v>
      </c>
      <c r="F35">
        <f t="shared" si="7"/>
        <v>1.3335811284356596E-5</v>
      </c>
    </row>
    <row r="36" spans="1:6" x14ac:dyDescent="0.2">
      <c r="A36">
        <v>1</v>
      </c>
      <c r="B36">
        <f t="shared" si="8"/>
        <v>0.4</v>
      </c>
      <c r="C36">
        <f t="shared" si="4"/>
        <v>59.555555555555557</v>
      </c>
      <c r="D36">
        <f t="shared" si="5"/>
        <v>7.2962929577765929E-5</v>
      </c>
      <c r="E36">
        <f t="shared" si="6"/>
        <v>53.6</v>
      </c>
      <c r="F36">
        <f t="shared" si="7"/>
        <v>6.5666636619989341E-5</v>
      </c>
    </row>
    <row r="37" spans="1:6" x14ac:dyDescent="0.2">
      <c r="A37">
        <v>1</v>
      </c>
      <c r="B37">
        <f t="shared" si="8"/>
        <v>0.5</v>
      </c>
      <c r="C37">
        <f t="shared" si="4"/>
        <v>74.444444444444443</v>
      </c>
      <c r="D37">
        <f t="shared" si="5"/>
        <v>3.5732482168906088E-4</v>
      </c>
      <c r="E37">
        <f t="shared" si="6"/>
        <v>67</v>
      </c>
      <c r="F37">
        <f t="shared" si="7"/>
        <v>3.2159233952015482E-4</v>
      </c>
    </row>
    <row r="38" spans="1:6" x14ac:dyDescent="0.2">
      <c r="A38">
        <v>1</v>
      </c>
      <c r="B38">
        <f t="shared" si="8"/>
        <v>0.6</v>
      </c>
      <c r="C38">
        <f t="shared" si="4"/>
        <v>89.333333333333329</v>
      </c>
      <c r="D38">
        <f t="shared" si="5"/>
        <v>1.7480064448021271E-3</v>
      </c>
      <c r="E38">
        <f t="shared" si="6"/>
        <v>80.399999999999991</v>
      </c>
      <c r="F38">
        <f t="shared" si="7"/>
        <v>1.5732058003219145E-3</v>
      </c>
    </row>
    <row r="39" spans="1:6" x14ac:dyDescent="0.2">
      <c r="A39">
        <v>1</v>
      </c>
      <c r="B39">
        <f t="shared" si="8"/>
        <v>0.7</v>
      </c>
      <c r="C39">
        <f t="shared" si="4"/>
        <v>104.22222222222221</v>
      </c>
      <c r="D39">
        <f t="shared" si="5"/>
        <v>8.5491827997106751E-3</v>
      </c>
      <c r="E39">
        <f t="shared" si="6"/>
        <v>93.8</v>
      </c>
      <c r="F39">
        <f t="shared" si="7"/>
        <v>7.6942645197396074E-3</v>
      </c>
    </row>
    <row r="40" spans="1:6" x14ac:dyDescent="0.2">
      <c r="A40">
        <v>1</v>
      </c>
      <c r="B40">
        <f t="shared" si="8"/>
        <v>0.79999999999999993</v>
      </c>
      <c r="C40">
        <f t="shared" si="4"/>
        <v>119.1111111111111</v>
      </c>
      <c r="D40">
        <f t="shared" si="5"/>
        <v>4.1810569907870063E-2</v>
      </c>
      <c r="E40">
        <f t="shared" si="6"/>
        <v>107.19999999999999</v>
      </c>
      <c r="F40">
        <f t="shared" si="7"/>
        <v>3.7629512917083059E-2</v>
      </c>
    </row>
    <row r="41" spans="1:6" x14ac:dyDescent="0.2">
      <c r="A41">
        <v>1</v>
      </c>
      <c r="B41">
        <f t="shared" si="8"/>
        <v>0.89999999999999991</v>
      </c>
      <c r="C41">
        <f t="shared" si="4"/>
        <v>133.99999999999997</v>
      </c>
      <c r="D41">
        <f t="shared" si="5"/>
        <v>0.20447652865195928</v>
      </c>
      <c r="E41">
        <f t="shared" si="6"/>
        <v>120.59999999999998</v>
      </c>
      <c r="F41">
        <f t="shared" si="7"/>
        <v>0.18402887578676336</v>
      </c>
    </row>
    <row r="42" spans="1:6" x14ac:dyDescent="0.2">
      <c r="A42">
        <v>1</v>
      </c>
      <c r="B42">
        <f t="shared" si="8"/>
        <v>0.99999999999999989</v>
      </c>
      <c r="C42">
        <f t="shared" si="4"/>
        <v>148.88888888888886</v>
      </c>
      <c r="D42">
        <f t="shared" si="5"/>
        <v>0.99999999999999645</v>
      </c>
      <c r="E42">
        <f t="shared" si="6"/>
        <v>133.99999999999997</v>
      </c>
      <c r="F42">
        <f t="shared" si="7"/>
        <v>0.8999999999999968</v>
      </c>
    </row>
    <row r="43" spans="1:6" x14ac:dyDescent="0.2">
      <c r="A43">
        <f>IF($A$3=2,2,)</f>
        <v>2</v>
      </c>
      <c r="B43">
        <f>IF(ISBLANK(A43),,0.1)</f>
        <v>0.1</v>
      </c>
      <c r="C43">
        <f t="shared" si="4"/>
        <v>16.000000000000004</v>
      </c>
      <c r="D43">
        <f t="shared" si="5"/>
        <v>0.86466471854559424</v>
      </c>
      <c r="E43">
        <f t="shared" si="6"/>
        <v>135.6</v>
      </c>
      <c r="F43">
        <f t="shared" si="7"/>
        <v>0.98646647185455938</v>
      </c>
    </row>
    <row r="44" spans="1:6" x14ac:dyDescent="0.2">
      <c r="A44">
        <f t="shared" ref="A44:A52" si="9">IF($A$3=2,2,)</f>
        <v>2</v>
      </c>
      <c r="B44">
        <f>IF(ISBLANK(A44),,B43+0.1)</f>
        <v>0.2</v>
      </c>
      <c r="C44">
        <f t="shared" si="4"/>
        <v>32.000000000000007</v>
      </c>
      <c r="D44">
        <f t="shared" si="5"/>
        <v>0.981684363134668</v>
      </c>
      <c r="E44">
        <f t="shared" si="6"/>
        <v>137.19999999999999</v>
      </c>
      <c r="F44">
        <f t="shared" si="7"/>
        <v>0.99816843631346686</v>
      </c>
    </row>
    <row r="45" spans="1:6" x14ac:dyDescent="0.2">
      <c r="A45">
        <f t="shared" si="9"/>
        <v>2</v>
      </c>
      <c r="B45">
        <f t="shared" ref="B45:B52" si="10">IF(ISBLANK(A45),,B44+0.1)</f>
        <v>0.30000000000000004</v>
      </c>
      <c r="C45">
        <f t="shared" si="4"/>
        <v>48.000000000000014</v>
      </c>
      <c r="D45">
        <f t="shared" si="5"/>
        <v>0.99752124987937807</v>
      </c>
      <c r="E45">
        <f t="shared" si="6"/>
        <v>138.80000000000001</v>
      </c>
      <c r="F45">
        <f t="shared" si="7"/>
        <v>0.99975212498793775</v>
      </c>
    </row>
    <row r="46" spans="1:6" x14ac:dyDescent="0.2">
      <c r="A46">
        <f t="shared" si="9"/>
        <v>2</v>
      </c>
      <c r="B46">
        <f t="shared" si="10"/>
        <v>0.4</v>
      </c>
      <c r="C46">
        <f t="shared" si="4"/>
        <v>64.000000000000014</v>
      </c>
      <c r="D46">
        <f t="shared" si="5"/>
        <v>0.99966453943255962</v>
      </c>
      <c r="E46">
        <f t="shared" si="6"/>
        <v>140.4</v>
      </c>
      <c r="F46">
        <f t="shared" si="7"/>
        <v>0.99996645394325601</v>
      </c>
    </row>
    <row r="47" spans="1:6" x14ac:dyDescent="0.2">
      <c r="A47">
        <f t="shared" si="9"/>
        <v>2</v>
      </c>
      <c r="B47">
        <f t="shared" si="10"/>
        <v>0.5</v>
      </c>
      <c r="C47">
        <f t="shared" si="4"/>
        <v>80.000000000000014</v>
      </c>
      <c r="D47">
        <f t="shared" si="5"/>
        <v>0.9999546021312975</v>
      </c>
      <c r="E47">
        <f t="shared" si="6"/>
        <v>142</v>
      </c>
      <c r="F47">
        <f t="shared" si="7"/>
        <v>0.99999546021312979</v>
      </c>
    </row>
    <row r="48" spans="1:6" x14ac:dyDescent="0.2">
      <c r="A48">
        <f t="shared" si="9"/>
        <v>2</v>
      </c>
      <c r="B48">
        <f t="shared" si="10"/>
        <v>0.6</v>
      </c>
      <c r="C48">
        <f t="shared" si="4"/>
        <v>96.000000000000014</v>
      </c>
      <c r="D48">
        <f t="shared" si="5"/>
        <v>0.99999385784878758</v>
      </c>
      <c r="E48">
        <f t="shared" si="6"/>
        <v>143.6</v>
      </c>
      <c r="F48">
        <f t="shared" si="7"/>
        <v>0.99999938578487879</v>
      </c>
    </row>
    <row r="49" spans="1:6" x14ac:dyDescent="0.2">
      <c r="A49">
        <f t="shared" si="9"/>
        <v>2</v>
      </c>
      <c r="B49">
        <f t="shared" si="10"/>
        <v>0.7</v>
      </c>
      <c r="C49">
        <f t="shared" si="4"/>
        <v>112.00000000000001</v>
      </c>
      <c r="D49">
        <f t="shared" si="5"/>
        <v>0.99999917053243281</v>
      </c>
      <c r="E49">
        <f t="shared" si="6"/>
        <v>145.19999999999999</v>
      </c>
      <c r="F49">
        <f t="shared" si="7"/>
        <v>0.99999991705324331</v>
      </c>
    </row>
    <row r="50" spans="1:6" x14ac:dyDescent="0.2">
      <c r="A50">
        <f t="shared" si="9"/>
        <v>2</v>
      </c>
      <c r="B50">
        <f t="shared" si="10"/>
        <v>0.79999999999999993</v>
      </c>
      <c r="C50">
        <f t="shared" si="4"/>
        <v>128</v>
      </c>
      <c r="D50">
        <f t="shared" si="5"/>
        <v>0.99999988952597862</v>
      </c>
      <c r="E50">
        <f t="shared" si="6"/>
        <v>146.80000000000001</v>
      </c>
      <c r="F50">
        <f t="shared" si="7"/>
        <v>0.9999999889525979</v>
      </c>
    </row>
    <row r="51" spans="1:6" x14ac:dyDescent="0.2">
      <c r="A51">
        <f t="shared" si="9"/>
        <v>2</v>
      </c>
      <c r="B51">
        <f t="shared" si="10"/>
        <v>0.89999999999999991</v>
      </c>
      <c r="C51">
        <f t="shared" si="4"/>
        <v>144</v>
      </c>
      <c r="D51">
        <f t="shared" si="5"/>
        <v>0.99999998683117386</v>
      </c>
      <c r="E51">
        <f t="shared" si="6"/>
        <v>148.4</v>
      </c>
      <c r="F51">
        <f t="shared" si="7"/>
        <v>0.9999999986831174</v>
      </c>
    </row>
    <row r="52" spans="1:6" x14ac:dyDescent="0.2">
      <c r="A52">
        <f t="shared" si="9"/>
        <v>2</v>
      </c>
      <c r="B52">
        <f t="shared" si="10"/>
        <v>0.99999999999999989</v>
      </c>
      <c r="C52">
        <f t="shared" si="4"/>
        <v>160</v>
      </c>
      <c r="D52">
        <f t="shared" si="5"/>
        <v>1</v>
      </c>
      <c r="E52">
        <f t="shared" ref="E52:E74" si="11">VLOOKUP(A52,$A$2:$J$5,2) + C52 *ABS(VLOOKUP(A52,$A$2:$J$5,9))</f>
        <v>150</v>
      </c>
      <c r="F52">
        <f t="shared" si="7"/>
        <v>1</v>
      </c>
    </row>
    <row r="53" spans="1:6" x14ac:dyDescent="0.2">
      <c r="A53">
        <f>IF($A$4=3,3,)</f>
        <v>3</v>
      </c>
      <c r="B53">
        <f>IF(ISBLANK(A53),,0)</f>
        <v>0</v>
      </c>
      <c r="C53">
        <f t="shared" si="4"/>
        <v>0</v>
      </c>
      <c r="D53">
        <f t="shared" ref="D53:D74" si="12">(1 - EXP(-(VLOOKUP(A53,$A$2:$J$5,10) - C53)/VLOOKUP(A53,$A$2:$J$5,6)))/(1 - EXP(-(VLOOKUP(A53,$A$2:$J$5,10) - 0)/VLOOKUP(A53,$A$2:$J$5,6)))</f>
        <v>1</v>
      </c>
      <c r="E53">
        <f t="shared" si="11"/>
        <v>150</v>
      </c>
      <c r="F53">
        <v>1</v>
      </c>
    </row>
    <row r="54" spans="1:6" x14ac:dyDescent="0.2">
      <c r="A54">
        <f t="shared" ref="A54:A63" si="13">IF($A$4=3,3,)</f>
        <v>3</v>
      </c>
      <c r="B54">
        <f>IF(ISBLANK(A54),,0.1)</f>
        <v>0.1</v>
      </c>
      <c r="C54">
        <f t="shared" si="4"/>
        <v>119.99999999999989</v>
      </c>
      <c r="D54">
        <f t="shared" si="12"/>
        <v>0.99999999999990974</v>
      </c>
      <c r="E54">
        <f t="shared" si="11"/>
        <v>156</v>
      </c>
      <c r="F54">
        <f t="shared" ref="F54:F74" si="14">VLOOKUP(A54,$A$2:$J$5,5)+D54*ABS(VLOOKUP(A54,$A$2:$J$5,9))</f>
        <v>0.99999999999999545</v>
      </c>
    </row>
    <row r="55" spans="1:6" x14ac:dyDescent="0.2">
      <c r="A55">
        <f t="shared" si="13"/>
        <v>3</v>
      </c>
      <c r="B55">
        <f>IF(ISBLANK(A55),,B54+0.1)</f>
        <v>0.2</v>
      </c>
      <c r="C55">
        <f t="shared" si="4"/>
        <v>239.99999999999977</v>
      </c>
      <c r="D55">
        <f t="shared" si="12"/>
        <v>0.99999999999738021</v>
      </c>
      <c r="E55">
        <f t="shared" si="11"/>
        <v>162</v>
      </c>
      <c r="F55">
        <f t="shared" si="14"/>
        <v>0.99999999999986899</v>
      </c>
    </row>
    <row r="56" spans="1:6" x14ac:dyDescent="0.2">
      <c r="A56">
        <f t="shared" si="13"/>
        <v>3</v>
      </c>
      <c r="B56">
        <f t="shared" ref="B56:B63" si="15">IF(ISBLANK(A56),,B55+0.1)</f>
        <v>0.30000000000000004</v>
      </c>
      <c r="C56">
        <f t="shared" si="4"/>
        <v>359.99999999999972</v>
      </c>
      <c r="D56">
        <f t="shared" si="12"/>
        <v>0.9999999999264737</v>
      </c>
      <c r="E56">
        <f t="shared" si="11"/>
        <v>168</v>
      </c>
      <c r="F56">
        <f t="shared" si="14"/>
        <v>0.99999999999632372</v>
      </c>
    </row>
    <row r="57" spans="1:6" x14ac:dyDescent="0.2">
      <c r="A57">
        <f t="shared" si="13"/>
        <v>3</v>
      </c>
      <c r="B57">
        <f t="shared" si="15"/>
        <v>0.4</v>
      </c>
      <c r="C57">
        <f t="shared" si="4"/>
        <v>479.99999999999955</v>
      </c>
      <c r="D57">
        <f t="shared" si="12"/>
        <v>0.99999999793884975</v>
      </c>
      <c r="E57">
        <f t="shared" si="11"/>
        <v>174</v>
      </c>
      <c r="F57">
        <f t="shared" si="14"/>
        <v>0.99999999989694244</v>
      </c>
    </row>
    <row r="58" spans="1:6" x14ac:dyDescent="0.2">
      <c r="A58">
        <f t="shared" si="13"/>
        <v>3</v>
      </c>
      <c r="B58">
        <f t="shared" si="15"/>
        <v>0.5</v>
      </c>
      <c r="C58">
        <f t="shared" si="4"/>
        <v>599.99999999999943</v>
      </c>
      <c r="D58">
        <f t="shared" si="12"/>
        <v>0.99999994222251809</v>
      </c>
      <c r="E58">
        <f t="shared" si="11"/>
        <v>180</v>
      </c>
      <c r="F58">
        <f t="shared" si="14"/>
        <v>0.99999999711112586</v>
      </c>
    </row>
    <row r="59" spans="1:6" x14ac:dyDescent="0.2">
      <c r="A59">
        <f t="shared" si="13"/>
        <v>3</v>
      </c>
      <c r="B59">
        <f t="shared" si="15"/>
        <v>0.6</v>
      </c>
      <c r="C59">
        <f t="shared" si="4"/>
        <v>719.99999999999932</v>
      </c>
      <c r="D59">
        <f t="shared" si="12"/>
        <v>0.99999838040321098</v>
      </c>
      <c r="E59">
        <f t="shared" si="11"/>
        <v>186</v>
      </c>
      <c r="F59">
        <f t="shared" si="14"/>
        <v>0.9999999190201605</v>
      </c>
    </row>
    <row r="60" spans="1:6" x14ac:dyDescent="0.2">
      <c r="A60">
        <f t="shared" si="13"/>
        <v>3</v>
      </c>
      <c r="B60">
        <f t="shared" si="15"/>
        <v>0.7</v>
      </c>
      <c r="C60">
        <f t="shared" si="4"/>
        <v>839.9999999999992</v>
      </c>
      <c r="D60">
        <f t="shared" si="12"/>
        <v>0.99995460007024084</v>
      </c>
      <c r="E60">
        <f t="shared" si="11"/>
        <v>192</v>
      </c>
      <c r="F60">
        <f t="shared" si="14"/>
        <v>0.999997730003512</v>
      </c>
    </row>
    <row r="61" spans="1:6" x14ac:dyDescent="0.2">
      <c r="A61">
        <f t="shared" si="13"/>
        <v>3</v>
      </c>
      <c r="B61">
        <f t="shared" si="15"/>
        <v>0.79999999999999993</v>
      </c>
      <c r="C61">
        <f t="shared" si="4"/>
        <v>959.99999999999898</v>
      </c>
      <c r="D61">
        <f t="shared" si="12"/>
        <v>0.99872736619866354</v>
      </c>
      <c r="E61">
        <f t="shared" si="11"/>
        <v>198</v>
      </c>
      <c r="F61">
        <f t="shared" si="14"/>
        <v>0.99993636830993315</v>
      </c>
    </row>
    <row r="62" spans="1:6" x14ac:dyDescent="0.2">
      <c r="A62">
        <f t="shared" si="13"/>
        <v>3</v>
      </c>
      <c r="B62">
        <f t="shared" si="15"/>
        <v>0.89999999999999991</v>
      </c>
      <c r="C62">
        <f t="shared" si="4"/>
        <v>1079.9999999999989</v>
      </c>
      <c r="D62">
        <f t="shared" si="12"/>
        <v>0.96432600665275081</v>
      </c>
      <c r="E62">
        <f t="shared" si="11"/>
        <v>204</v>
      </c>
      <c r="F62">
        <f t="shared" si="14"/>
        <v>0.99821630033263753</v>
      </c>
    </row>
    <row r="63" spans="1:6" x14ac:dyDescent="0.2">
      <c r="A63">
        <f t="shared" si="13"/>
        <v>3</v>
      </c>
      <c r="B63">
        <f t="shared" si="15"/>
        <v>0.99999999999999989</v>
      </c>
      <c r="C63">
        <f t="shared" si="4"/>
        <v>1199.9999999999986</v>
      </c>
      <c r="D63">
        <f t="shared" si="12"/>
        <v>6.3282712403634136E-15</v>
      </c>
      <c r="E63">
        <f t="shared" si="11"/>
        <v>210</v>
      </c>
      <c r="F63">
        <f t="shared" si="14"/>
        <v>0.95000000000000029</v>
      </c>
    </row>
    <row r="64" spans="1:6" x14ac:dyDescent="0.2">
      <c r="A64">
        <f>IF($A$5=4,4,)</f>
        <v>4</v>
      </c>
      <c r="B64">
        <f>IF(ISBLANK(A64),,0)</f>
        <v>0</v>
      </c>
      <c r="C64">
        <f t="shared" si="4"/>
        <v>0</v>
      </c>
      <c r="D64">
        <f t="shared" si="12"/>
        <v>1</v>
      </c>
      <c r="E64">
        <f t="shared" si="11"/>
        <v>210</v>
      </c>
      <c r="F64">
        <f t="shared" si="14"/>
        <v>0.95</v>
      </c>
    </row>
    <row r="65" spans="1:6" x14ac:dyDescent="0.2">
      <c r="A65">
        <f t="shared" ref="A65:A74" si="16">IF($A$5=4,4,)</f>
        <v>4</v>
      </c>
      <c r="B65">
        <f>IF(ISBLANK(A65),,0.1)</f>
        <v>0.1</v>
      </c>
      <c r="C65">
        <f t="shared" si="4"/>
        <v>1.1052631578947369</v>
      </c>
      <c r="D65">
        <f t="shared" si="12"/>
        <v>0.58864714859417122</v>
      </c>
      <c r="E65">
        <f t="shared" si="11"/>
        <v>211.05</v>
      </c>
      <c r="F65">
        <f t="shared" si="14"/>
        <v>0.5592147911644626</v>
      </c>
    </row>
    <row r="66" spans="1:6" x14ac:dyDescent="0.2">
      <c r="A66">
        <f t="shared" si="16"/>
        <v>4</v>
      </c>
      <c r="B66">
        <f>IF(ISBLANK(A66),,B65+0.1)</f>
        <v>0.2</v>
      </c>
      <c r="C66">
        <f t="shared" si="4"/>
        <v>2.2105263157894739</v>
      </c>
      <c r="D66">
        <f t="shared" si="12"/>
        <v>0.34562913370445286</v>
      </c>
      <c r="E66">
        <f t="shared" si="11"/>
        <v>212.1</v>
      </c>
      <c r="F66">
        <f t="shared" si="14"/>
        <v>0.32834767701923018</v>
      </c>
    </row>
    <row r="67" spans="1:6" x14ac:dyDescent="0.2">
      <c r="A67">
        <f t="shared" si="16"/>
        <v>4</v>
      </c>
      <c r="B67">
        <f t="shared" ref="B67:B74" si="17">IF(ISBLANK(A67),,B66+0.1)</f>
        <v>0.30000000000000004</v>
      </c>
      <c r="C67">
        <f t="shared" si="4"/>
        <v>3.3157894736842111</v>
      </c>
      <c r="D67">
        <f t="shared" si="12"/>
        <v>0.20205955503469247</v>
      </c>
      <c r="E67">
        <f t="shared" si="11"/>
        <v>213.15</v>
      </c>
      <c r="F67">
        <f t="shared" si="14"/>
        <v>0.19195657728295784</v>
      </c>
    </row>
    <row r="68" spans="1:6" x14ac:dyDescent="0.2">
      <c r="A68">
        <f t="shared" si="16"/>
        <v>4</v>
      </c>
      <c r="B68">
        <f t="shared" si="17"/>
        <v>0.4</v>
      </c>
      <c r="C68">
        <f t="shared" si="4"/>
        <v>4.4210526315789478</v>
      </c>
      <c r="D68">
        <f t="shared" si="12"/>
        <v>0.11724187627632419</v>
      </c>
      <c r="E68">
        <f t="shared" si="11"/>
        <v>214.2</v>
      </c>
      <c r="F68">
        <f t="shared" si="14"/>
        <v>0.11137978246250797</v>
      </c>
    </row>
    <row r="69" spans="1:6" x14ac:dyDescent="0.2">
      <c r="A69">
        <f t="shared" si="16"/>
        <v>4</v>
      </c>
      <c r="B69">
        <f t="shared" si="17"/>
        <v>0.5</v>
      </c>
      <c r="C69">
        <f t="shared" si="4"/>
        <v>5.5263157894736841</v>
      </c>
      <c r="D69">
        <f t="shared" si="12"/>
        <v>6.7133498884582088E-2</v>
      </c>
      <c r="E69">
        <f t="shared" si="11"/>
        <v>215.25</v>
      </c>
      <c r="F69">
        <f t="shared" si="14"/>
        <v>6.3776823940352986E-2</v>
      </c>
    </row>
    <row r="70" spans="1:6" x14ac:dyDescent="0.2">
      <c r="A70">
        <f t="shared" si="16"/>
        <v>4</v>
      </c>
      <c r="B70">
        <f t="shared" si="17"/>
        <v>0.6</v>
      </c>
      <c r="C70">
        <f t="shared" si="4"/>
        <v>6.6315789473684204</v>
      </c>
      <c r="D70">
        <f t="shared" si="12"/>
        <v>3.7530596263464014E-2</v>
      </c>
      <c r="E70">
        <f t="shared" si="11"/>
        <v>216.3</v>
      </c>
      <c r="F70">
        <f t="shared" si="14"/>
        <v>3.565406645029081E-2</v>
      </c>
    </row>
    <row r="71" spans="1:6" x14ac:dyDescent="0.2">
      <c r="A71">
        <f t="shared" si="16"/>
        <v>4</v>
      </c>
      <c r="B71">
        <f t="shared" si="17"/>
        <v>0.7</v>
      </c>
      <c r="C71">
        <f t="shared" si="4"/>
        <v>7.7368421052631575</v>
      </c>
      <c r="D71">
        <f t="shared" si="12"/>
        <v>2.0041867048699598E-2</v>
      </c>
      <c r="E71">
        <f t="shared" si="11"/>
        <v>217.35</v>
      </c>
      <c r="F71">
        <f t="shared" si="14"/>
        <v>1.9039773696264618E-2</v>
      </c>
    </row>
    <row r="72" spans="1:6" x14ac:dyDescent="0.2">
      <c r="A72">
        <f t="shared" si="16"/>
        <v>4</v>
      </c>
      <c r="B72">
        <f t="shared" si="17"/>
        <v>0.79999999999999993</v>
      </c>
      <c r="C72">
        <f t="shared" si="4"/>
        <v>8.8421052631578938</v>
      </c>
      <c r="D72">
        <f t="shared" si="12"/>
        <v>9.709919081909239E-3</v>
      </c>
      <c r="E72">
        <f t="shared" si="11"/>
        <v>218.4</v>
      </c>
      <c r="F72">
        <f t="shared" si="14"/>
        <v>9.2244231278137759E-3</v>
      </c>
    </row>
    <row r="73" spans="1:6" x14ac:dyDescent="0.2">
      <c r="A73">
        <f t="shared" si="16"/>
        <v>4</v>
      </c>
      <c r="B73">
        <f t="shared" si="17"/>
        <v>0.89999999999999991</v>
      </c>
      <c r="C73">
        <f t="shared" si="4"/>
        <v>9.9473684210526301</v>
      </c>
      <c r="D73">
        <f t="shared" si="12"/>
        <v>3.6060365483319484E-3</v>
      </c>
      <c r="E73">
        <f t="shared" si="11"/>
        <v>219.45</v>
      </c>
      <c r="F73">
        <f t="shared" si="14"/>
        <v>3.425734720915351E-3</v>
      </c>
    </row>
    <row r="74" spans="1:6" x14ac:dyDescent="0.2">
      <c r="A74">
        <f t="shared" si="16"/>
        <v>4</v>
      </c>
      <c r="B74">
        <f t="shared" si="17"/>
        <v>0.99999999999999989</v>
      </c>
      <c r="C74">
        <f t="shared" si="4"/>
        <v>11.052631578947366</v>
      </c>
      <c r="D74">
        <f t="shared" si="12"/>
        <v>4.6237549403683259E-18</v>
      </c>
      <c r="E74">
        <f t="shared" si="11"/>
        <v>220.5</v>
      </c>
      <c r="F74">
        <f t="shared" si="14"/>
        <v>4.3925671933499095E-18</v>
      </c>
    </row>
  </sheetData>
  <mergeCells count="13">
    <mergeCell ref="M27:O27"/>
    <mergeCell ref="L13:P13"/>
    <mergeCell ref="K20:P20"/>
    <mergeCell ref="M22:O22"/>
    <mergeCell ref="M23:O23"/>
    <mergeCell ref="M24:O24"/>
    <mergeCell ref="M25:O25"/>
    <mergeCell ref="M26:O26"/>
    <mergeCell ref="K15:P15"/>
    <mergeCell ref="K16:P16"/>
    <mergeCell ref="K17:P17"/>
    <mergeCell ref="K18:P18"/>
    <mergeCell ref="K19:P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73E9-EEF1-4C23-8AE4-1EAE86972459}">
  <dimension ref="A1:P75"/>
  <sheetViews>
    <sheetView workbookViewId="0">
      <selection activeCell="L2" sqref="L2"/>
    </sheetView>
  </sheetViews>
  <sheetFormatPr baseColWidth="10" defaultColWidth="8.83203125" defaultRowHeight="15" x14ac:dyDescent="0.2"/>
  <cols>
    <col min="5" max="5" width="9.83203125" bestFit="1" customWidth="1"/>
    <col min="12" max="12" width="13.5" customWidth="1"/>
  </cols>
  <sheetData>
    <row r="1" spans="1:16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23</v>
      </c>
      <c r="L1" s="20">
        <v>0.3</v>
      </c>
    </row>
    <row r="2" spans="1:16" x14ac:dyDescent="0.2">
      <c r="A2" s="7"/>
      <c r="B2" s="3">
        <v>0</v>
      </c>
      <c r="C2" s="3">
        <v>0</v>
      </c>
      <c r="D2" s="3">
        <f>L1</f>
        <v>0.3</v>
      </c>
      <c r="E2" s="3">
        <v>1</v>
      </c>
      <c r="F2" s="3">
        <f>L2*L1</f>
        <v>-0.09</v>
      </c>
      <c r="G2" s="3">
        <v>10</v>
      </c>
      <c r="H2" s="1">
        <f>D2-B2</f>
        <v>0.3</v>
      </c>
      <c r="I2" s="1">
        <f>E2-C2</f>
        <v>1</v>
      </c>
      <c r="J2" s="8">
        <f>H2/ABS(I2)</f>
        <v>0.3</v>
      </c>
      <c r="K2" s="7" t="s">
        <v>25</v>
      </c>
      <c r="L2" s="18">
        <v>-0.3</v>
      </c>
    </row>
    <row r="3" spans="1:16" x14ac:dyDescent="0.2">
      <c r="A3" s="7"/>
      <c r="B3" s="3">
        <f t="shared" ref="B3:C4" si="0">D2</f>
        <v>0.3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0.2</v>
      </c>
      <c r="I3" s="1">
        <f t="shared" si="1"/>
        <v>0</v>
      </c>
      <c r="J3" s="8" t="e">
        <f>H3/ABS(I3)</f>
        <v>#DIV/0!</v>
      </c>
    </row>
    <row r="4" spans="1:16" x14ac:dyDescent="0.2">
      <c r="A4" s="7"/>
      <c r="B4" s="3">
        <f t="shared" si="0"/>
        <v>0.5</v>
      </c>
      <c r="C4" s="3">
        <f t="shared" si="0"/>
        <v>1</v>
      </c>
      <c r="D4" s="3">
        <v>0.55000000000000004</v>
      </c>
      <c r="E4" s="3">
        <v>0.9</v>
      </c>
      <c r="F4" s="3">
        <v>0.2</v>
      </c>
      <c r="G4" s="3">
        <v>10</v>
      </c>
      <c r="H4" s="1">
        <f t="shared" si="1"/>
        <v>5.0000000000000044E-2</v>
      </c>
      <c r="I4" s="1">
        <f t="shared" si="1"/>
        <v>-9.9999999999999978E-2</v>
      </c>
      <c r="J4" s="8">
        <f t="shared" ref="J4:J5" si="2">H4/ABS(I4)</f>
        <v>0.50000000000000056</v>
      </c>
    </row>
    <row r="5" spans="1:16" ht="16" thickBot="1" x14ac:dyDescent="0.25">
      <c r="A5" s="9">
        <v>4</v>
      </c>
      <c r="B5" s="11">
        <f>L1</f>
        <v>0.3</v>
      </c>
      <c r="C5" s="11">
        <v>1</v>
      </c>
      <c r="D5" s="11">
        <v>1</v>
      </c>
      <c r="E5" s="11">
        <v>0</v>
      </c>
      <c r="F5" s="11">
        <f>L2</f>
        <v>-0.3</v>
      </c>
      <c r="G5" s="11">
        <v>10</v>
      </c>
      <c r="H5" s="12">
        <f t="shared" si="1"/>
        <v>0.7</v>
      </c>
      <c r="I5" s="12">
        <f t="shared" si="1"/>
        <v>-1</v>
      </c>
      <c r="J5" s="13">
        <f t="shared" si="2"/>
        <v>0.7</v>
      </c>
    </row>
    <row r="9" spans="1:16" ht="16" thickBot="1" x14ac:dyDescent="0.25"/>
    <row r="10" spans="1:16" ht="16" thickBot="1" x14ac:dyDescent="0.25">
      <c r="K10" s="49" t="s">
        <v>78</v>
      </c>
      <c r="L10" s="50"/>
      <c r="M10" s="50"/>
      <c r="N10" s="50"/>
      <c r="O10" s="50"/>
      <c r="P10" s="51"/>
    </row>
    <row r="11" spans="1:16" x14ac:dyDescent="0.2">
      <c r="K11" s="40" t="s">
        <v>81</v>
      </c>
      <c r="L11" s="41"/>
      <c r="M11" s="41"/>
      <c r="N11" s="41"/>
      <c r="O11" s="41"/>
      <c r="P11" s="42"/>
    </row>
    <row r="12" spans="1:16" x14ac:dyDescent="0.2">
      <c r="K12" s="43" t="s">
        <v>47</v>
      </c>
      <c r="L12" s="44"/>
      <c r="M12" s="44"/>
      <c r="N12" s="44"/>
      <c r="O12" s="44"/>
      <c r="P12" s="45"/>
    </row>
    <row r="13" spans="1:16" x14ac:dyDescent="0.2">
      <c r="K13" s="60">
        <v>0.3</v>
      </c>
      <c r="L13" s="61"/>
      <c r="M13" s="61"/>
      <c r="N13" s="61"/>
      <c r="O13" s="61"/>
      <c r="P13" s="62"/>
    </row>
    <row r="14" spans="1:16" x14ac:dyDescent="0.2">
      <c r="K14" s="43" t="s">
        <v>43</v>
      </c>
      <c r="L14" s="44"/>
      <c r="M14" s="44"/>
      <c r="N14" s="44"/>
      <c r="O14" s="44"/>
      <c r="P14" s="45"/>
    </row>
    <row r="15" spans="1:16" x14ac:dyDescent="0.2">
      <c r="K15" s="43" t="s">
        <v>4</v>
      </c>
      <c r="L15" s="44"/>
      <c r="M15" s="44"/>
      <c r="N15" s="44"/>
      <c r="O15" s="44"/>
      <c r="P15" s="45"/>
    </row>
    <row r="16" spans="1:16" ht="14.5" customHeight="1" thickBot="1" x14ac:dyDescent="0.25">
      <c r="K16" s="37" t="s">
        <v>15</v>
      </c>
      <c r="L16" s="38"/>
      <c r="M16" s="38"/>
      <c r="N16" s="38"/>
      <c r="O16" s="38"/>
      <c r="P16" s="39"/>
    </row>
    <row r="18" spans="1:15" ht="16" thickBot="1" x14ac:dyDescent="0.25"/>
    <row r="19" spans="1:15" x14ac:dyDescent="0.2">
      <c r="L19" s="24" t="s">
        <v>40</v>
      </c>
      <c r="M19" s="52" t="s">
        <v>41</v>
      </c>
      <c r="N19" s="52"/>
      <c r="O19" s="53"/>
    </row>
    <row r="20" spans="1:15" x14ac:dyDescent="0.2">
      <c r="L20" s="25" t="s">
        <v>79</v>
      </c>
      <c r="M20" s="33" t="s">
        <v>80</v>
      </c>
      <c r="N20" s="33"/>
      <c r="O20" s="34"/>
    </row>
    <row r="32" spans="1:15" x14ac:dyDescent="0.2">
      <c r="A32" t="s">
        <v>12</v>
      </c>
      <c r="B32" t="s">
        <v>14</v>
      </c>
      <c r="C32" t="s">
        <v>0</v>
      </c>
      <c r="D32" t="s">
        <v>1</v>
      </c>
      <c r="E32" t="s">
        <v>10</v>
      </c>
      <c r="F32" t="s">
        <v>11</v>
      </c>
    </row>
    <row r="33" spans="1:6" x14ac:dyDescent="0.2">
      <c r="A33">
        <v>1</v>
      </c>
      <c r="B33">
        <v>0</v>
      </c>
      <c r="C33" t="e">
        <f t="shared" ref="C33:C75" si="3">B33*VLOOKUP(A33,$A$2:$J$5,10)</f>
        <v>#N/A</v>
      </c>
      <c r="D33" t="e">
        <f t="shared" ref="D33:D53" si="4">(1 - EXP(-(C33 - 0)/VLOOKUP(A33,$A$2:$J$5,6)))/(1 - EXP(-(VLOOKUP(A33,$A$2:$J$5,10) - 0)/VLOOKUP(A33,$A$2:$J$5,6)))</f>
        <v>#N/A</v>
      </c>
      <c r="E33" t="e">
        <f t="shared" ref="E33:E52" si="5">VLOOKUP(A33,$A$2:$J$5,2) + C33 *VLOOKUP(A33,$A$2:$J$5,9)</f>
        <v>#N/A</v>
      </c>
      <c r="F33" t="e">
        <f t="shared" ref="F33:F53" si="6">VLOOKUP(A33,$A$2:$J$5,3)+D33*VLOOKUP(A33,$A$2:$J$5,9)</f>
        <v>#N/A</v>
      </c>
    </row>
    <row r="34" spans="1:6" x14ac:dyDescent="0.2">
      <c r="A34">
        <v>1</v>
      </c>
      <c r="B34">
        <f>B33+0.1</f>
        <v>0.1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x14ac:dyDescent="0.2">
      <c r="A35">
        <v>1</v>
      </c>
      <c r="B35">
        <f t="shared" ref="B35:B43" si="7">B34+0.1</f>
        <v>0.2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x14ac:dyDescent="0.2">
      <c r="A36">
        <v>1</v>
      </c>
      <c r="B36">
        <f t="shared" si="7"/>
        <v>0.30000000000000004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x14ac:dyDescent="0.2">
      <c r="A37">
        <v>1</v>
      </c>
      <c r="B37">
        <f t="shared" si="7"/>
        <v>0.4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x14ac:dyDescent="0.2">
      <c r="A38">
        <v>1</v>
      </c>
      <c r="B38">
        <f t="shared" si="7"/>
        <v>0.5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 x14ac:dyDescent="0.2">
      <c r="A39">
        <v>1</v>
      </c>
      <c r="B39">
        <f t="shared" si="7"/>
        <v>0.6</v>
      </c>
      <c r="C39" t="e">
        <f t="shared" si="3"/>
        <v>#N/A</v>
      </c>
      <c r="D39" t="e">
        <f t="shared" si="4"/>
        <v>#N/A</v>
      </c>
      <c r="E39" t="e">
        <f t="shared" si="5"/>
        <v>#N/A</v>
      </c>
      <c r="F39" t="e">
        <f t="shared" si="6"/>
        <v>#N/A</v>
      </c>
    </row>
    <row r="40" spans="1:6" x14ac:dyDescent="0.2">
      <c r="A40">
        <v>1</v>
      </c>
      <c r="B40">
        <f t="shared" si="7"/>
        <v>0.7</v>
      </c>
      <c r="C40" t="e">
        <f t="shared" si="3"/>
        <v>#N/A</v>
      </c>
      <c r="D40" t="e">
        <f t="shared" si="4"/>
        <v>#N/A</v>
      </c>
      <c r="E40" t="e">
        <f t="shared" si="5"/>
        <v>#N/A</v>
      </c>
      <c r="F40" t="e">
        <f t="shared" si="6"/>
        <v>#N/A</v>
      </c>
    </row>
    <row r="41" spans="1:6" x14ac:dyDescent="0.2">
      <c r="A41">
        <v>1</v>
      </c>
      <c r="B41">
        <f t="shared" si="7"/>
        <v>0.79999999999999993</v>
      </c>
      <c r="C41" t="e">
        <f t="shared" si="3"/>
        <v>#N/A</v>
      </c>
      <c r="D41" t="e">
        <f t="shared" si="4"/>
        <v>#N/A</v>
      </c>
      <c r="E41" t="e">
        <f t="shared" si="5"/>
        <v>#N/A</v>
      </c>
      <c r="F41" t="e">
        <f t="shared" si="6"/>
        <v>#N/A</v>
      </c>
    </row>
    <row r="42" spans="1:6" x14ac:dyDescent="0.2">
      <c r="A42">
        <v>1</v>
      </c>
      <c r="B42">
        <f t="shared" si="7"/>
        <v>0.89999999999999991</v>
      </c>
      <c r="C42" t="e">
        <f t="shared" si="3"/>
        <v>#N/A</v>
      </c>
      <c r="D42" t="e">
        <f t="shared" si="4"/>
        <v>#N/A</v>
      </c>
      <c r="E42" t="e">
        <f t="shared" si="5"/>
        <v>#N/A</v>
      </c>
      <c r="F42" t="e">
        <f t="shared" si="6"/>
        <v>#N/A</v>
      </c>
    </row>
    <row r="43" spans="1:6" x14ac:dyDescent="0.2">
      <c r="A43">
        <v>1</v>
      </c>
      <c r="B43">
        <f t="shared" si="7"/>
        <v>0.99999999999999989</v>
      </c>
      <c r="C43" t="e">
        <f t="shared" si="3"/>
        <v>#N/A</v>
      </c>
      <c r="D43" t="e">
        <f t="shared" si="4"/>
        <v>#N/A</v>
      </c>
      <c r="E43" t="e">
        <f t="shared" si="5"/>
        <v>#N/A</v>
      </c>
      <c r="F43" t="e">
        <f t="shared" si="6"/>
        <v>#N/A</v>
      </c>
    </row>
    <row r="44" spans="1:6" x14ac:dyDescent="0.2">
      <c r="A44">
        <f>IF($A$3=2,2,)</f>
        <v>0</v>
      </c>
      <c r="B44">
        <f>IF(ISBLANK(A44),,0.1)</f>
        <v>0.1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</row>
    <row r="45" spans="1:6" x14ac:dyDescent="0.2">
      <c r="A45">
        <f t="shared" ref="A45:A53" si="8">IF($A$3=2,2,)</f>
        <v>0</v>
      </c>
      <c r="B45">
        <f>IF(ISBLANK(A45),,B44+0.1)</f>
        <v>0.2</v>
      </c>
      <c r="C45" t="e">
        <f t="shared" si="3"/>
        <v>#N/A</v>
      </c>
      <c r="D45" t="e">
        <f t="shared" si="4"/>
        <v>#N/A</v>
      </c>
      <c r="E45" t="e">
        <f t="shared" si="5"/>
        <v>#N/A</v>
      </c>
      <c r="F45" t="e">
        <f t="shared" si="6"/>
        <v>#N/A</v>
      </c>
    </row>
    <row r="46" spans="1:6" x14ac:dyDescent="0.2">
      <c r="A46">
        <f t="shared" si="8"/>
        <v>0</v>
      </c>
      <c r="B46">
        <f t="shared" ref="B46:B53" si="9">IF(ISBLANK(A46),,B45+0.1)</f>
        <v>0.30000000000000004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2">
      <c r="A47">
        <f t="shared" si="8"/>
        <v>0</v>
      </c>
      <c r="B47">
        <f t="shared" si="9"/>
        <v>0.4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2">
      <c r="A48">
        <f t="shared" si="8"/>
        <v>0</v>
      </c>
      <c r="B48">
        <f t="shared" si="9"/>
        <v>0.5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2">
      <c r="A49">
        <f t="shared" si="8"/>
        <v>0</v>
      </c>
      <c r="B49">
        <f t="shared" si="9"/>
        <v>0.6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2">
      <c r="A50">
        <f t="shared" si="8"/>
        <v>0</v>
      </c>
      <c r="B50">
        <f t="shared" si="9"/>
        <v>0.7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2">
      <c r="A51">
        <f t="shared" si="8"/>
        <v>0</v>
      </c>
      <c r="B51">
        <f t="shared" si="9"/>
        <v>0.79999999999999993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2">
      <c r="A52">
        <f t="shared" si="8"/>
        <v>0</v>
      </c>
      <c r="B52">
        <f t="shared" si="9"/>
        <v>0.89999999999999991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2">
      <c r="A53">
        <f t="shared" si="8"/>
        <v>0</v>
      </c>
      <c r="B53">
        <f t="shared" si="9"/>
        <v>0.99999999999999989</v>
      </c>
      <c r="C53" t="e">
        <f t="shared" si="3"/>
        <v>#N/A</v>
      </c>
      <c r="D53" t="e">
        <f t="shared" si="4"/>
        <v>#N/A</v>
      </c>
      <c r="E53" t="e">
        <f t="shared" ref="E53:E75" si="10">VLOOKUP(A53,$A$2:$J$5,2) + C53 *ABS(VLOOKUP(A53,$A$2:$J$5,9))</f>
        <v>#N/A</v>
      </c>
      <c r="F53" t="e">
        <f t="shared" si="6"/>
        <v>#N/A</v>
      </c>
    </row>
    <row r="54" spans="1:6" x14ac:dyDescent="0.2">
      <c r="A54">
        <f>IF($A$4=3,3,)</f>
        <v>0</v>
      </c>
      <c r="B54">
        <f>IF(ISBLANK(A54),,0)</f>
        <v>0</v>
      </c>
      <c r="C54" t="e">
        <f t="shared" si="3"/>
        <v>#N/A</v>
      </c>
      <c r="D54" t="e">
        <f t="shared" ref="D54:D75" si="11">(1 - EXP(-(VLOOKUP(A54,$A$2:$J$5,10) - C54)/VLOOKUP(A54,$A$2:$J$5,6)))/(1 - EXP(-(VLOOKUP(A54,$A$2:$J$5,10) - 0)/VLOOKUP(A54,$A$2:$J$5,6)))</f>
        <v>#N/A</v>
      </c>
      <c r="E54" t="e">
        <f t="shared" si="10"/>
        <v>#N/A</v>
      </c>
      <c r="F54">
        <v>1</v>
      </c>
    </row>
    <row r="55" spans="1:6" x14ac:dyDescent="0.2">
      <c r="A55">
        <f t="shared" ref="A55:A64" si="12">IF($A$4=3,3,)</f>
        <v>0</v>
      </c>
      <c r="B55">
        <f>IF(ISBLANK(A55),,0.1)</f>
        <v>0.1</v>
      </c>
      <c r="C55" t="e">
        <f t="shared" si="3"/>
        <v>#N/A</v>
      </c>
      <c r="D55" t="e">
        <f t="shared" si="11"/>
        <v>#N/A</v>
      </c>
      <c r="E55" t="e">
        <f t="shared" si="10"/>
        <v>#N/A</v>
      </c>
      <c r="F55" t="e">
        <f t="shared" ref="F55:F75" si="13">VLOOKUP(A55,$A$2:$J$5,5)+D55*ABS(VLOOKUP(A55,$A$2:$J$5,9))</f>
        <v>#N/A</v>
      </c>
    </row>
    <row r="56" spans="1:6" x14ac:dyDescent="0.2">
      <c r="A56">
        <f t="shared" si="12"/>
        <v>0</v>
      </c>
      <c r="B56">
        <f>IF(ISBLANK(A56),,B55+0.1)</f>
        <v>0.2</v>
      </c>
      <c r="C56" t="e">
        <f t="shared" si="3"/>
        <v>#N/A</v>
      </c>
      <c r="D56" t="e">
        <f t="shared" si="11"/>
        <v>#N/A</v>
      </c>
      <c r="E56" t="e">
        <f t="shared" si="10"/>
        <v>#N/A</v>
      </c>
      <c r="F56" t="e">
        <f t="shared" si="13"/>
        <v>#N/A</v>
      </c>
    </row>
    <row r="57" spans="1:6" x14ac:dyDescent="0.2">
      <c r="A57">
        <f t="shared" si="12"/>
        <v>0</v>
      </c>
      <c r="B57">
        <f t="shared" ref="B57:B64" si="14">IF(ISBLANK(A57),,B56+0.1)</f>
        <v>0.30000000000000004</v>
      </c>
      <c r="C57" t="e">
        <f t="shared" si="3"/>
        <v>#N/A</v>
      </c>
      <c r="D57" t="e">
        <f t="shared" si="11"/>
        <v>#N/A</v>
      </c>
      <c r="E57" t="e">
        <f t="shared" si="10"/>
        <v>#N/A</v>
      </c>
      <c r="F57" t="e">
        <f t="shared" si="13"/>
        <v>#N/A</v>
      </c>
    </row>
    <row r="58" spans="1:6" x14ac:dyDescent="0.2">
      <c r="A58">
        <f t="shared" si="12"/>
        <v>0</v>
      </c>
      <c r="B58">
        <f t="shared" si="14"/>
        <v>0.4</v>
      </c>
      <c r="C58" t="e">
        <f t="shared" si="3"/>
        <v>#N/A</v>
      </c>
      <c r="D58" t="e">
        <f t="shared" si="11"/>
        <v>#N/A</v>
      </c>
      <c r="E58" t="e">
        <f t="shared" si="10"/>
        <v>#N/A</v>
      </c>
      <c r="F58" t="e">
        <f t="shared" si="13"/>
        <v>#N/A</v>
      </c>
    </row>
    <row r="59" spans="1:6" x14ac:dyDescent="0.2">
      <c r="A59">
        <f t="shared" si="12"/>
        <v>0</v>
      </c>
      <c r="B59">
        <f t="shared" si="14"/>
        <v>0.5</v>
      </c>
      <c r="C59" t="e">
        <f t="shared" si="3"/>
        <v>#N/A</v>
      </c>
      <c r="D59" t="e">
        <f t="shared" si="11"/>
        <v>#N/A</v>
      </c>
      <c r="E59" t="e">
        <f t="shared" si="10"/>
        <v>#N/A</v>
      </c>
      <c r="F59" t="e">
        <f t="shared" si="13"/>
        <v>#N/A</v>
      </c>
    </row>
    <row r="60" spans="1:6" x14ac:dyDescent="0.2">
      <c r="A60">
        <f t="shared" si="12"/>
        <v>0</v>
      </c>
      <c r="B60">
        <f t="shared" si="14"/>
        <v>0.6</v>
      </c>
      <c r="C60" t="e">
        <f t="shared" si="3"/>
        <v>#N/A</v>
      </c>
      <c r="D60" t="e">
        <f t="shared" si="11"/>
        <v>#N/A</v>
      </c>
      <c r="E60" t="e">
        <f t="shared" si="10"/>
        <v>#N/A</v>
      </c>
      <c r="F60" t="e">
        <f t="shared" si="13"/>
        <v>#N/A</v>
      </c>
    </row>
    <row r="61" spans="1:6" x14ac:dyDescent="0.2">
      <c r="A61">
        <f t="shared" si="12"/>
        <v>0</v>
      </c>
      <c r="B61">
        <f t="shared" si="14"/>
        <v>0.7</v>
      </c>
      <c r="C61" t="e">
        <f t="shared" si="3"/>
        <v>#N/A</v>
      </c>
      <c r="D61" t="e">
        <f t="shared" si="11"/>
        <v>#N/A</v>
      </c>
      <c r="E61" t="e">
        <f t="shared" si="10"/>
        <v>#N/A</v>
      </c>
      <c r="F61" t="e">
        <f t="shared" si="13"/>
        <v>#N/A</v>
      </c>
    </row>
    <row r="62" spans="1:6" x14ac:dyDescent="0.2">
      <c r="A62">
        <f t="shared" si="12"/>
        <v>0</v>
      </c>
      <c r="B62">
        <f t="shared" si="14"/>
        <v>0.79999999999999993</v>
      </c>
      <c r="C62" t="e">
        <f t="shared" si="3"/>
        <v>#N/A</v>
      </c>
      <c r="D62" t="e">
        <f t="shared" si="11"/>
        <v>#N/A</v>
      </c>
      <c r="E62" t="e">
        <f t="shared" si="10"/>
        <v>#N/A</v>
      </c>
      <c r="F62" t="e">
        <f t="shared" si="13"/>
        <v>#N/A</v>
      </c>
    </row>
    <row r="63" spans="1:6" x14ac:dyDescent="0.2">
      <c r="A63">
        <f t="shared" si="12"/>
        <v>0</v>
      </c>
      <c r="B63">
        <f t="shared" si="14"/>
        <v>0.89999999999999991</v>
      </c>
      <c r="C63" t="e">
        <f t="shared" si="3"/>
        <v>#N/A</v>
      </c>
      <c r="D63" t="e">
        <f t="shared" si="11"/>
        <v>#N/A</v>
      </c>
      <c r="E63" t="e">
        <f t="shared" si="10"/>
        <v>#N/A</v>
      </c>
      <c r="F63" t="e">
        <f t="shared" si="13"/>
        <v>#N/A</v>
      </c>
    </row>
    <row r="64" spans="1:6" x14ac:dyDescent="0.2">
      <c r="A64">
        <f t="shared" si="12"/>
        <v>0</v>
      </c>
      <c r="B64">
        <f t="shared" si="14"/>
        <v>0.99999999999999989</v>
      </c>
      <c r="C64" t="e">
        <f t="shared" si="3"/>
        <v>#N/A</v>
      </c>
      <c r="D64" t="e">
        <f t="shared" si="11"/>
        <v>#N/A</v>
      </c>
      <c r="E64" t="e">
        <f t="shared" si="10"/>
        <v>#N/A</v>
      </c>
      <c r="F64" t="e">
        <f t="shared" si="13"/>
        <v>#N/A</v>
      </c>
    </row>
    <row r="65" spans="1:6" x14ac:dyDescent="0.2">
      <c r="A65">
        <f>IF($A$5=4,4,)</f>
        <v>4</v>
      </c>
      <c r="B65">
        <f>IF(ISBLANK(A65),,0)</f>
        <v>0</v>
      </c>
      <c r="C65">
        <f t="shared" si="3"/>
        <v>0</v>
      </c>
      <c r="D65">
        <f t="shared" si="11"/>
        <v>1</v>
      </c>
      <c r="E65">
        <f t="shared" si="10"/>
        <v>0.3</v>
      </c>
      <c r="F65">
        <f t="shared" si="13"/>
        <v>1</v>
      </c>
    </row>
    <row r="66" spans="1:6" x14ac:dyDescent="0.2">
      <c r="A66">
        <f t="shared" ref="A66:A75" si="15">IF($A$5=4,4,)</f>
        <v>4</v>
      </c>
      <c r="B66">
        <f>IF(ISBLANK(A66),,0.1)</f>
        <v>0.1</v>
      </c>
      <c r="C66">
        <f t="shared" si="3"/>
        <v>6.9999999999999993E-2</v>
      </c>
      <c r="D66">
        <f t="shared" si="11"/>
        <v>0.76954155767340637</v>
      </c>
      <c r="E66">
        <f t="shared" si="10"/>
        <v>0.37</v>
      </c>
      <c r="F66">
        <f t="shared" si="13"/>
        <v>0.76954155767340637</v>
      </c>
    </row>
    <row r="67" spans="1:6" x14ac:dyDescent="0.2">
      <c r="A67">
        <f t="shared" si="15"/>
        <v>4</v>
      </c>
      <c r="B67">
        <f>IF(ISBLANK(A67),,B66+0.1)</f>
        <v>0.2</v>
      </c>
      <c r="C67">
        <f t="shared" si="3"/>
        <v>0.13999999999999999</v>
      </c>
      <c r="D67">
        <f t="shared" si="11"/>
        <v>0.58704392172074971</v>
      </c>
      <c r="E67">
        <f t="shared" si="10"/>
        <v>0.43999999999999995</v>
      </c>
      <c r="F67">
        <f t="shared" si="13"/>
        <v>0.58704392172074971</v>
      </c>
    </row>
    <row r="68" spans="1:6" x14ac:dyDescent="0.2">
      <c r="A68">
        <f t="shared" si="15"/>
        <v>4</v>
      </c>
      <c r="B68">
        <f t="shared" ref="B68:B75" si="16">IF(ISBLANK(A68),,B67+0.1)</f>
        <v>0.30000000000000004</v>
      </c>
      <c r="C68">
        <f t="shared" si="3"/>
        <v>0.21000000000000002</v>
      </c>
      <c r="D68">
        <f t="shared" si="11"/>
        <v>0.4425259479287128</v>
      </c>
      <c r="E68">
        <f t="shared" si="10"/>
        <v>0.51</v>
      </c>
      <c r="F68">
        <f t="shared" si="13"/>
        <v>0.4425259479287128</v>
      </c>
    </row>
    <row r="69" spans="1:6" x14ac:dyDescent="0.2">
      <c r="A69">
        <f t="shared" si="15"/>
        <v>4</v>
      </c>
      <c r="B69">
        <f t="shared" si="16"/>
        <v>0.4</v>
      </c>
      <c r="C69">
        <f t="shared" si="3"/>
        <v>0.27999999999999997</v>
      </c>
      <c r="D69">
        <f t="shared" si="11"/>
        <v>0.3280836723346664</v>
      </c>
      <c r="E69">
        <f t="shared" si="10"/>
        <v>0.57999999999999996</v>
      </c>
      <c r="F69">
        <f t="shared" si="13"/>
        <v>0.3280836723346664</v>
      </c>
    </row>
    <row r="70" spans="1:6" x14ac:dyDescent="0.2">
      <c r="A70">
        <f t="shared" si="15"/>
        <v>4</v>
      </c>
      <c r="B70">
        <f t="shared" si="16"/>
        <v>0.5</v>
      </c>
      <c r="C70">
        <f t="shared" si="3"/>
        <v>0.35</v>
      </c>
      <c r="D70">
        <f t="shared" si="11"/>
        <v>0.23745802834390253</v>
      </c>
      <c r="E70">
        <f t="shared" si="10"/>
        <v>0.64999999999999991</v>
      </c>
      <c r="F70">
        <f t="shared" si="13"/>
        <v>0.23745802834390253</v>
      </c>
    </row>
    <row r="71" spans="1:6" x14ac:dyDescent="0.2">
      <c r="A71">
        <f t="shared" si="15"/>
        <v>4</v>
      </c>
      <c r="B71">
        <f t="shared" si="16"/>
        <v>0.6</v>
      </c>
      <c r="C71">
        <f t="shared" si="3"/>
        <v>0.42</v>
      </c>
      <c r="D71">
        <f t="shared" si="11"/>
        <v>0.16569252642506482</v>
      </c>
      <c r="E71">
        <f t="shared" si="10"/>
        <v>0.72</v>
      </c>
      <c r="F71">
        <f t="shared" si="13"/>
        <v>0.16569252642506482</v>
      </c>
    </row>
    <row r="72" spans="1:6" x14ac:dyDescent="0.2">
      <c r="A72">
        <f t="shared" si="15"/>
        <v>4</v>
      </c>
      <c r="B72">
        <f t="shared" si="16"/>
        <v>0.7</v>
      </c>
      <c r="C72">
        <f t="shared" si="3"/>
        <v>0.48999999999999994</v>
      </c>
      <c r="D72">
        <f t="shared" si="11"/>
        <v>0.10886217423261509</v>
      </c>
      <c r="E72">
        <f t="shared" si="10"/>
        <v>0.78999999999999992</v>
      </c>
      <c r="F72">
        <f t="shared" si="13"/>
        <v>0.10886217423261509</v>
      </c>
    </row>
    <row r="73" spans="1:6" x14ac:dyDescent="0.2">
      <c r="A73">
        <f t="shared" si="15"/>
        <v>4</v>
      </c>
      <c r="B73">
        <f t="shared" si="16"/>
        <v>0.79999999999999993</v>
      </c>
      <c r="C73">
        <f t="shared" si="3"/>
        <v>0.55999999999999994</v>
      </c>
      <c r="D73">
        <f t="shared" si="11"/>
        <v>6.3858811280169459E-2</v>
      </c>
      <c r="E73">
        <f t="shared" si="10"/>
        <v>0.85999999999999988</v>
      </c>
      <c r="F73">
        <f t="shared" si="13"/>
        <v>6.3858811280169459E-2</v>
      </c>
    </row>
    <row r="74" spans="1:6" x14ac:dyDescent="0.2">
      <c r="A74">
        <f t="shared" si="15"/>
        <v>4</v>
      </c>
      <c r="B74">
        <f t="shared" si="16"/>
        <v>0.89999999999999991</v>
      </c>
      <c r="C74">
        <f t="shared" si="3"/>
        <v>0.62999999999999989</v>
      </c>
      <c r="D74">
        <f t="shared" si="11"/>
        <v>2.8221117708060506E-2</v>
      </c>
      <c r="E74">
        <f t="shared" si="10"/>
        <v>0.92999999999999994</v>
      </c>
      <c r="F74">
        <f t="shared" si="13"/>
        <v>2.8221117708060506E-2</v>
      </c>
    </row>
    <row r="75" spans="1:6" x14ac:dyDescent="0.2">
      <c r="A75">
        <f t="shared" si="15"/>
        <v>4</v>
      </c>
      <c r="B75">
        <f t="shared" si="16"/>
        <v>0.99999999999999989</v>
      </c>
      <c r="C75">
        <f t="shared" si="3"/>
        <v>0.69999999999999984</v>
      </c>
      <c r="D75">
        <f t="shared" si="11"/>
        <v>4.7688668628221456E-17</v>
      </c>
      <c r="E75">
        <f t="shared" si="10"/>
        <v>0.99999999999999978</v>
      </c>
      <c r="F75">
        <f t="shared" si="13"/>
        <v>4.7688668628221456E-17</v>
      </c>
    </row>
  </sheetData>
  <mergeCells count="9">
    <mergeCell ref="K10:P10"/>
    <mergeCell ref="K11:P11"/>
    <mergeCell ref="M19:O19"/>
    <mergeCell ref="M20:O20"/>
    <mergeCell ref="K12:P12"/>
    <mergeCell ref="K13:P13"/>
    <mergeCell ref="K14:P14"/>
    <mergeCell ref="K15:P15"/>
    <mergeCell ref="K16:P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D775-A779-4FEA-A388-82E5DB7C737F}">
  <dimension ref="A1:P75"/>
  <sheetViews>
    <sheetView workbookViewId="0">
      <selection activeCell="B40" sqref="B40"/>
    </sheetView>
  </sheetViews>
  <sheetFormatPr baseColWidth="10" defaultColWidth="8.83203125" defaultRowHeight="15" x14ac:dyDescent="0.2"/>
  <cols>
    <col min="5" max="5" width="9.83203125" bestFit="1" customWidth="1"/>
    <col min="12" max="12" width="13.5" customWidth="1"/>
  </cols>
  <sheetData>
    <row r="1" spans="1:16" x14ac:dyDescent="0.2">
      <c r="A1" s="4" t="s">
        <v>12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4</v>
      </c>
      <c r="G1" s="5" t="s">
        <v>9</v>
      </c>
      <c r="H1" s="5" t="s">
        <v>2</v>
      </c>
      <c r="I1" s="5" t="s">
        <v>3</v>
      </c>
      <c r="J1" s="6" t="s">
        <v>13</v>
      </c>
      <c r="K1" s="4" t="s">
        <v>23</v>
      </c>
      <c r="L1" s="20">
        <v>1</v>
      </c>
    </row>
    <row r="2" spans="1:16" x14ac:dyDescent="0.2">
      <c r="A2" s="7">
        <v>1</v>
      </c>
      <c r="B2" s="3">
        <v>0</v>
      </c>
      <c r="C2" s="3">
        <v>0</v>
      </c>
      <c r="D2" s="3">
        <f>L1</f>
        <v>1</v>
      </c>
      <c r="E2" s="3">
        <v>1</v>
      </c>
      <c r="F2" s="3">
        <f>L2*L1</f>
        <v>-0.2</v>
      </c>
      <c r="G2" s="3">
        <v>10</v>
      </c>
      <c r="H2" s="1">
        <f>D2-B2</f>
        <v>1</v>
      </c>
      <c r="I2" s="1">
        <f>E2-C2</f>
        <v>1</v>
      </c>
      <c r="J2" s="8">
        <f>H2/ABS(I2)</f>
        <v>1</v>
      </c>
      <c r="K2" s="7" t="s">
        <v>25</v>
      </c>
      <c r="L2" s="18">
        <v>-0.2</v>
      </c>
    </row>
    <row r="3" spans="1:16" x14ac:dyDescent="0.2">
      <c r="A3" s="7"/>
      <c r="B3" s="3">
        <f t="shared" ref="B3:C4" si="0">D2</f>
        <v>1</v>
      </c>
      <c r="C3" s="3">
        <f t="shared" si="0"/>
        <v>1</v>
      </c>
      <c r="D3" s="3">
        <v>0.5</v>
      </c>
      <c r="E3" s="3">
        <v>1</v>
      </c>
      <c r="F3" s="3">
        <v>0.2</v>
      </c>
      <c r="G3" s="3">
        <v>10</v>
      </c>
      <c r="H3" s="1">
        <f t="shared" ref="H3:I5" si="1">D3-B3</f>
        <v>-0.5</v>
      </c>
      <c r="I3" s="1">
        <f t="shared" si="1"/>
        <v>0</v>
      </c>
      <c r="J3" s="8" t="e">
        <f>H3/ABS(I3)</f>
        <v>#DIV/0!</v>
      </c>
    </row>
    <row r="4" spans="1:16" x14ac:dyDescent="0.2">
      <c r="A4" s="7"/>
      <c r="B4" s="3">
        <f t="shared" si="0"/>
        <v>0.5</v>
      </c>
      <c r="C4" s="3">
        <f t="shared" si="0"/>
        <v>1</v>
      </c>
      <c r="D4" s="3">
        <v>0.55000000000000004</v>
      </c>
      <c r="E4" s="3">
        <v>0.9</v>
      </c>
      <c r="F4" s="3">
        <v>0.2</v>
      </c>
      <c r="G4" s="3">
        <v>10</v>
      </c>
      <c r="H4" s="1">
        <f t="shared" si="1"/>
        <v>5.0000000000000044E-2</v>
      </c>
      <c r="I4" s="1">
        <f t="shared" si="1"/>
        <v>-9.9999999999999978E-2</v>
      </c>
      <c r="J4" s="8">
        <f t="shared" ref="J4:J5" si="2">H4/ABS(I4)</f>
        <v>0.50000000000000056</v>
      </c>
    </row>
    <row r="5" spans="1:16" ht="16" thickBot="1" x14ac:dyDescent="0.25">
      <c r="A5" s="9"/>
      <c r="B5" s="11">
        <f>M1</f>
        <v>0</v>
      </c>
      <c r="C5" s="11">
        <v>1</v>
      </c>
      <c r="D5" s="11">
        <f>M2</f>
        <v>0</v>
      </c>
      <c r="E5" s="11">
        <v>0</v>
      </c>
      <c r="F5" s="11">
        <f>M11*L1</f>
        <v>0</v>
      </c>
      <c r="G5" s="11">
        <v>10</v>
      </c>
      <c r="H5" s="12">
        <f t="shared" si="1"/>
        <v>0</v>
      </c>
      <c r="I5" s="12">
        <f t="shared" si="1"/>
        <v>-1</v>
      </c>
      <c r="J5" s="13">
        <f t="shared" si="2"/>
        <v>0</v>
      </c>
    </row>
    <row r="9" spans="1:16" ht="16" thickBot="1" x14ac:dyDescent="0.25"/>
    <row r="10" spans="1:16" ht="16" thickBot="1" x14ac:dyDescent="0.25">
      <c r="K10" s="49" t="s">
        <v>83</v>
      </c>
      <c r="L10" s="50"/>
      <c r="M10" s="50"/>
      <c r="N10" s="50"/>
      <c r="O10" s="50"/>
      <c r="P10" s="51"/>
    </row>
    <row r="11" spans="1:16" x14ac:dyDescent="0.2">
      <c r="K11" s="40" t="s">
        <v>82</v>
      </c>
      <c r="L11" s="41"/>
      <c r="M11" s="41"/>
      <c r="N11" s="41"/>
      <c r="O11" s="41"/>
      <c r="P11" s="42"/>
    </row>
    <row r="12" spans="1:16" x14ac:dyDescent="0.2">
      <c r="K12" s="43" t="s">
        <v>47</v>
      </c>
      <c r="L12" s="44"/>
      <c r="M12" s="44"/>
      <c r="N12" s="44"/>
      <c r="O12" s="44"/>
      <c r="P12" s="45"/>
    </row>
    <row r="13" spans="1:16" x14ac:dyDescent="0.2">
      <c r="K13" s="60">
        <v>0.3</v>
      </c>
      <c r="L13" s="61"/>
      <c r="M13" s="61"/>
      <c r="N13" s="61"/>
      <c r="O13" s="61"/>
      <c r="P13" s="62"/>
    </row>
    <row r="14" spans="1:16" x14ac:dyDescent="0.2">
      <c r="K14" s="43" t="s">
        <v>43</v>
      </c>
      <c r="L14" s="44"/>
      <c r="M14" s="44"/>
      <c r="N14" s="44"/>
      <c r="O14" s="44"/>
      <c r="P14" s="45"/>
    </row>
    <row r="15" spans="1:16" x14ac:dyDescent="0.2">
      <c r="K15" s="43" t="s">
        <v>4</v>
      </c>
      <c r="L15" s="44"/>
      <c r="M15" s="44"/>
      <c r="N15" s="44"/>
      <c r="O15" s="44"/>
      <c r="P15" s="45"/>
    </row>
    <row r="16" spans="1:16" ht="16" thickBot="1" x14ac:dyDescent="0.25">
      <c r="K16" s="37" t="s">
        <v>15</v>
      </c>
      <c r="L16" s="38"/>
      <c r="M16" s="38"/>
      <c r="N16" s="38"/>
      <c r="O16" s="38"/>
      <c r="P16" s="39"/>
    </row>
    <row r="18" spans="1:15" ht="16" thickBot="1" x14ac:dyDescent="0.25"/>
    <row r="19" spans="1:15" x14ac:dyDescent="0.2">
      <c r="L19" s="24" t="s">
        <v>40</v>
      </c>
      <c r="M19" s="52" t="s">
        <v>41</v>
      </c>
      <c r="N19" s="52"/>
      <c r="O19" s="53"/>
    </row>
    <row r="20" spans="1:15" x14ac:dyDescent="0.2">
      <c r="L20" s="25" t="s">
        <v>79</v>
      </c>
      <c r="M20" s="33" t="s">
        <v>80</v>
      </c>
      <c r="N20" s="33"/>
      <c r="O20" s="34"/>
    </row>
    <row r="32" spans="1:15" x14ac:dyDescent="0.2">
      <c r="A32" t="s">
        <v>12</v>
      </c>
      <c r="B32" t="s">
        <v>14</v>
      </c>
      <c r="C32" t="s">
        <v>0</v>
      </c>
      <c r="D32" t="s">
        <v>1</v>
      </c>
      <c r="E32" t="s">
        <v>10</v>
      </c>
      <c r="F32" t="s">
        <v>11</v>
      </c>
    </row>
    <row r="33" spans="1:6" x14ac:dyDescent="0.2">
      <c r="A33">
        <v>1</v>
      </c>
      <c r="B33">
        <v>0</v>
      </c>
      <c r="C33">
        <f t="shared" ref="C33:C75" si="3">B33*VLOOKUP(A33,$A$2:$J$5,10)</f>
        <v>0</v>
      </c>
      <c r="D33">
        <f t="shared" ref="D33:D53" si="4">(1 - EXP(-(C33 - 0)/VLOOKUP(A33,$A$2:$J$5,6)))/(1 - EXP(-(VLOOKUP(A33,$A$2:$J$5,10) - 0)/VLOOKUP(A33,$A$2:$J$5,6)))</f>
        <v>0</v>
      </c>
      <c r="E33">
        <f t="shared" ref="E33:E52" si="5">VLOOKUP(A33,$A$2:$J$5,2) + C33 *VLOOKUP(A33,$A$2:$J$5,9)</f>
        <v>0</v>
      </c>
      <c r="F33">
        <f t="shared" ref="F33:F53" si="6">VLOOKUP(A33,$A$2:$J$5,3)+D33*VLOOKUP(A33,$A$2:$J$5,9)</f>
        <v>0</v>
      </c>
    </row>
    <row r="34" spans="1:6" x14ac:dyDescent="0.2">
      <c r="A34">
        <v>1</v>
      </c>
      <c r="B34">
        <f>B33+0.1</f>
        <v>0.1</v>
      </c>
      <c r="C34">
        <f t="shared" si="3"/>
        <v>0.1</v>
      </c>
      <c r="D34">
        <f t="shared" si="4"/>
        <v>4.4007012308088398E-3</v>
      </c>
      <c r="E34">
        <f t="shared" si="5"/>
        <v>0.1</v>
      </c>
      <c r="F34">
        <f t="shared" si="6"/>
        <v>4.4007012308088398E-3</v>
      </c>
    </row>
    <row r="35" spans="1:6" x14ac:dyDescent="0.2">
      <c r="A35">
        <v>1</v>
      </c>
      <c r="B35">
        <f t="shared" ref="B35:B43" si="7">B34+0.1</f>
        <v>0.2</v>
      </c>
      <c r="C35">
        <f t="shared" si="3"/>
        <v>0.2</v>
      </c>
      <c r="D35">
        <f t="shared" si="4"/>
        <v>1.1656230956039607E-2</v>
      </c>
      <c r="E35">
        <f t="shared" si="5"/>
        <v>0.2</v>
      </c>
      <c r="F35">
        <f t="shared" si="6"/>
        <v>1.1656230956039607E-2</v>
      </c>
    </row>
    <row r="36" spans="1:6" x14ac:dyDescent="0.2">
      <c r="A36">
        <v>1</v>
      </c>
      <c r="B36">
        <f t="shared" si="7"/>
        <v>0.30000000000000004</v>
      </c>
      <c r="C36">
        <f t="shared" si="3"/>
        <v>0.30000000000000004</v>
      </c>
      <c r="D36">
        <f t="shared" si="4"/>
        <v>2.3618577144224634E-2</v>
      </c>
      <c r="E36">
        <f t="shared" si="5"/>
        <v>0.30000000000000004</v>
      </c>
      <c r="F36">
        <f t="shared" si="6"/>
        <v>2.3618577144224634E-2</v>
      </c>
    </row>
    <row r="37" spans="1:6" x14ac:dyDescent="0.2">
      <c r="A37">
        <v>1</v>
      </c>
      <c r="B37">
        <f t="shared" si="7"/>
        <v>0.4</v>
      </c>
      <c r="C37">
        <f t="shared" si="3"/>
        <v>0.4</v>
      </c>
      <c r="D37">
        <f t="shared" si="4"/>
        <v>4.3341151752163881E-2</v>
      </c>
      <c r="E37">
        <f t="shared" si="5"/>
        <v>0.4</v>
      </c>
      <c r="F37">
        <f t="shared" si="6"/>
        <v>4.3341151752163881E-2</v>
      </c>
    </row>
    <row r="38" spans="1:6" x14ac:dyDescent="0.2">
      <c r="A38">
        <v>1</v>
      </c>
      <c r="B38">
        <f t="shared" si="7"/>
        <v>0.5</v>
      </c>
      <c r="C38">
        <f t="shared" si="3"/>
        <v>0.5</v>
      </c>
      <c r="D38">
        <f t="shared" si="4"/>
        <v>7.5858180021243546E-2</v>
      </c>
      <c r="E38">
        <f t="shared" si="5"/>
        <v>0.5</v>
      </c>
      <c r="F38">
        <f t="shared" si="6"/>
        <v>7.5858180021243546E-2</v>
      </c>
    </row>
    <row r="39" spans="1:6" x14ac:dyDescent="0.2">
      <c r="A39">
        <v>1</v>
      </c>
      <c r="B39">
        <f t="shared" si="7"/>
        <v>0.6</v>
      </c>
      <c r="C39">
        <f t="shared" si="3"/>
        <v>0.6</v>
      </c>
      <c r="D39">
        <f t="shared" si="4"/>
        <v>0.12946969618843251</v>
      </c>
      <c r="E39">
        <f t="shared" si="5"/>
        <v>0.6</v>
      </c>
      <c r="F39">
        <f t="shared" si="6"/>
        <v>0.12946969618843251</v>
      </c>
    </row>
    <row r="40" spans="1:6" x14ac:dyDescent="0.2">
      <c r="A40">
        <v>1</v>
      </c>
      <c r="B40">
        <f t="shared" si="7"/>
        <v>0.7</v>
      </c>
      <c r="C40">
        <f t="shared" si="3"/>
        <v>0.7</v>
      </c>
      <c r="D40">
        <f t="shared" si="4"/>
        <v>0.21786014324776085</v>
      </c>
      <c r="E40">
        <f t="shared" si="5"/>
        <v>0.7</v>
      </c>
      <c r="F40">
        <f t="shared" si="6"/>
        <v>0.21786014324776085</v>
      </c>
    </row>
    <row r="41" spans="1:6" x14ac:dyDescent="0.2">
      <c r="A41">
        <v>1</v>
      </c>
      <c r="B41">
        <f t="shared" si="7"/>
        <v>0.79999999999999993</v>
      </c>
      <c r="C41">
        <f t="shared" si="3"/>
        <v>0.79999999999999993</v>
      </c>
      <c r="D41">
        <f t="shared" si="4"/>
        <v>0.36359135344116905</v>
      </c>
      <c r="E41">
        <f t="shared" si="5"/>
        <v>0.79999999999999993</v>
      </c>
      <c r="F41">
        <f t="shared" si="6"/>
        <v>0.36359135344116905</v>
      </c>
    </row>
    <row r="42" spans="1:6" x14ac:dyDescent="0.2">
      <c r="A42">
        <v>1</v>
      </c>
      <c r="B42">
        <f t="shared" si="7"/>
        <v>0.89999999999999991</v>
      </c>
      <c r="C42">
        <f t="shared" si="3"/>
        <v>0.89999999999999991</v>
      </c>
      <c r="D42">
        <f t="shared" si="4"/>
        <v>0.60386149949191226</v>
      </c>
      <c r="E42">
        <f t="shared" si="5"/>
        <v>0.89999999999999991</v>
      </c>
      <c r="F42">
        <f t="shared" si="6"/>
        <v>0.60386149949191226</v>
      </c>
    </row>
    <row r="43" spans="1:6" x14ac:dyDescent="0.2">
      <c r="A43">
        <v>1</v>
      </c>
      <c r="B43">
        <f t="shared" si="7"/>
        <v>0.99999999999999989</v>
      </c>
      <c r="C43">
        <f t="shared" si="3"/>
        <v>0.99999999999999989</v>
      </c>
      <c r="D43">
        <f t="shared" si="4"/>
        <v>0.999999999999999</v>
      </c>
      <c r="E43">
        <f t="shared" si="5"/>
        <v>0.99999999999999989</v>
      </c>
      <c r="F43">
        <f t="shared" si="6"/>
        <v>0.999999999999999</v>
      </c>
    </row>
    <row r="44" spans="1:6" x14ac:dyDescent="0.2">
      <c r="A44">
        <f>IF($A$3=2,2,)</f>
        <v>0</v>
      </c>
      <c r="B44">
        <f>IF(ISBLANK(A44),,0.1)</f>
        <v>0.1</v>
      </c>
      <c r="C44" t="e">
        <f t="shared" si="3"/>
        <v>#N/A</v>
      </c>
      <c r="D44" t="e">
        <f t="shared" si="4"/>
        <v>#N/A</v>
      </c>
      <c r="E44" t="e">
        <f t="shared" si="5"/>
        <v>#N/A</v>
      </c>
      <c r="F44" t="e">
        <f t="shared" si="6"/>
        <v>#N/A</v>
      </c>
    </row>
    <row r="45" spans="1:6" x14ac:dyDescent="0.2">
      <c r="A45">
        <f t="shared" ref="A45:A53" si="8">IF($A$3=2,2,)</f>
        <v>0</v>
      </c>
      <c r="B45">
        <f>IF(ISBLANK(A45),,B44+0.1)</f>
        <v>0.2</v>
      </c>
      <c r="C45" t="e">
        <f t="shared" si="3"/>
        <v>#N/A</v>
      </c>
      <c r="D45" t="e">
        <f t="shared" si="4"/>
        <v>#N/A</v>
      </c>
      <c r="E45" t="e">
        <f t="shared" si="5"/>
        <v>#N/A</v>
      </c>
      <c r="F45" t="e">
        <f t="shared" si="6"/>
        <v>#N/A</v>
      </c>
    </row>
    <row r="46" spans="1:6" x14ac:dyDescent="0.2">
      <c r="A46">
        <f t="shared" si="8"/>
        <v>0</v>
      </c>
      <c r="B46">
        <f t="shared" ref="B46:B53" si="9">IF(ISBLANK(A46),,B45+0.1)</f>
        <v>0.30000000000000004</v>
      </c>
      <c r="C46" t="e">
        <f t="shared" si="3"/>
        <v>#N/A</v>
      </c>
      <c r="D46" t="e">
        <f t="shared" si="4"/>
        <v>#N/A</v>
      </c>
      <c r="E46" t="e">
        <f t="shared" si="5"/>
        <v>#N/A</v>
      </c>
      <c r="F46" t="e">
        <f t="shared" si="6"/>
        <v>#N/A</v>
      </c>
    </row>
    <row r="47" spans="1:6" x14ac:dyDescent="0.2">
      <c r="A47">
        <f t="shared" si="8"/>
        <v>0</v>
      </c>
      <c r="B47">
        <f t="shared" si="9"/>
        <v>0.4</v>
      </c>
      <c r="C47" t="e">
        <f t="shared" si="3"/>
        <v>#N/A</v>
      </c>
      <c r="D47" t="e">
        <f t="shared" si="4"/>
        <v>#N/A</v>
      </c>
      <c r="E47" t="e">
        <f t="shared" si="5"/>
        <v>#N/A</v>
      </c>
      <c r="F47" t="e">
        <f t="shared" si="6"/>
        <v>#N/A</v>
      </c>
    </row>
    <row r="48" spans="1:6" x14ac:dyDescent="0.2">
      <c r="A48">
        <f t="shared" si="8"/>
        <v>0</v>
      </c>
      <c r="B48">
        <f t="shared" si="9"/>
        <v>0.5</v>
      </c>
      <c r="C48" t="e">
        <f t="shared" si="3"/>
        <v>#N/A</v>
      </c>
      <c r="D48" t="e">
        <f t="shared" si="4"/>
        <v>#N/A</v>
      </c>
      <c r="E48" t="e">
        <f t="shared" si="5"/>
        <v>#N/A</v>
      </c>
      <c r="F48" t="e">
        <f t="shared" si="6"/>
        <v>#N/A</v>
      </c>
    </row>
    <row r="49" spans="1:6" x14ac:dyDescent="0.2">
      <c r="A49">
        <f t="shared" si="8"/>
        <v>0</v>
      </c>
      <c r="B49">
        <f t="shared" si="9"/>
        <v>0.6</v>
      </c>
      <c r="C49" t="e">
        <f t="shared" si="3"/>
        <v>#N/A</v>
      </c>
      <c r="D49" t="e">
        <f t="shared" si="4"/>
        <v>#N/A</v>
      </c>
      <c r="E49" t="e">
        <f t="shared" si="5"/>
        <v>#N/A</v>
      </c>
      <c r="F49" t="e">
        <f t="shared" si="6"/>
        <v>#N/A</v>
      </c>
    </row>
    <row r="50" spans="1:6" x14ac:dyDescent="0.2">
      <c r="A50">
        <f t="shared" si="8"/>
        <v>0</v>
      </c>
      <c r="B50">
        <f t="shared" si="9"/>
        <v>0.7</v>
      </c>
      <c r="C50" t="e">
        <f t="shared" si="3"/>
        <v>#N/A</v>
      </c>
      <c r="D50" t="e">
        <f t="shared" si="4"/>
        <v>#N/A</v>
      </c>
      <c r="E50" t="e">
        <f t="shared" si="5"/>
        <v>#N/A</v>
      </c>
      <c r="F50" t="e">
        <f t="shared" si="6"/>
        <v>#N/A</v>
      </c>
    </row>
    <row r="51" spans="1:6" x14ac:dyDescent="0.2">
      <c r="A51">
        <f t="shared" si="8"/>
        <v>0</v>
      </c>
      <c r="B51">
        <f t="shared" si="9"/>
        <v>0.79999999999999993</v>
      </c>
      <c r="C51" t="e">
        <f t="shared" si="3"/>
        <v>#N/A</v>
      </c>
      <c r="D51" t="e">
        <f t="shared" si="4"/>
        <v>#N/A</v>
      </c>
      <c r="E51" t="e">
        <f t="shared" si="5"/>
        <v>#N/A</v>
      </c>
      <c r="F51" t="e">
        <f t="shared" si="6"/>
        <v>#N/A</v>
      </c>
    </row>
    <row r="52" spans="1:6" x14ac:dyDescent="0.2">
      <c r="A52">
        <f t="shared" si="8"/>
        <v>0</v>
      </c>
      <c r="B52">
        <f t="shared" si="9"/>
        <v>0.89999999999999991</v>
      </c>
      <c r="C52" t="e">
        <f t="shared" si="3"/>
        <v>#N/A</v>
      </c>
      <c r="D52" t="e">
        <f t="shared" si="4"/>
        <v>#N/A</v>
      </c>
      <c r="E52" t="e">
        <f t="shared" si="5"/>
        <v>#N/A</v>
      </c>
      <c r="F52" t="e">
        <f t="shared" si="6"/>
        <v>#N/A</v>
      </c>
    </row>
    <row r="53" spans="1:6" x14ac:dyDescent="0.2">
      <c r="A53">
        <f t="shared" si="8"/>
        <v>0</v>
      </c>
      <c r="B53">
        <f t="shared" si="9"/>
        <v>0.99999999999999989</v>
      </c>
      <c r="C53" t="e">
        <f t="shared" si="3"/>
        <v>#N/A</v>
      </c>
      <c r="D53" t="e">
        <f t="shared" si="4"/>
        <v>#N/A</v>
      </c>
      <c r="E53" t="e">
        <f t="shared" ref="E53:E75" si="10">VLOOKUP(A53,$A$2:$J$5,2) + C53 *ABS(VLOOKUP(A53,$A$2:$J$5,9))</f>
        <v>#N/A</v>
      </c>
      <c r="F53" t="e">
        <f t="shared" si="6"/>
        <v>#N/A</v>
      </c>
    </row>
    <row r="54" spans="1:6" x14ac:dyDescent="0.2">
      <c r="A54">
        <f>IF($A$4=3,3,)</f>
        <v>0</v>
      </c>
      <c r="B54">
        <f>IF(ISBLANK(A54),,0)</f>
        <v>0</v>
      </c>
      <c r="C54" t="e">
        <f t="shared" si="3"/>
        <v>#N/A</v>
      </c>
      <c r="D54" t="e">
        <f t="shared" ref="D54:D75" si="11">(1 - EXP(-(VLOOKUP(A54,$A$2:$J$5,10) - C54)/VLOOKUP(A54,$A$2:$J$5,6)))/(1 - EXP(-(VLOOKUP(A54,$A$2:$J$5,10) - 0)/VLOOKUP(A54,$A$2:$J$5,6)))</f>
        <v>#N/A</v>
      </c>
      <c r="E54" t="e">
        <f t="shared" si="10"/>
        <v>#N/A</v>
      </c>
      <c r="F54">
        <v>1</v>
      </c>
    </row>
    <row r="55" spans="1:6" x14ac:dyDescent="0.2">
      <c r="A55">
        <f t="shared" ref="A55:A64" si="12">IF($A$4=3,3,)</f>
        <v>0</v>
      </c>
      <c r="B55">
        <f>IF(ISBLANK(A55),,0.1)</f>
        <v>0.1</v>
      </c>
      <c r="C55" t="e">
        <f t="shared" si="3"/>
        <v>#N/A</v>
      </c>
      <c r="D55" t="e">
        <f t="shared" si="11"/>
        <v>#N/A</v>
      </c>
      <c r="E55" t="e">
        <f t="shared" si="10"/>
        <v>#N/A</v>
      </c>
      <c r="F55" t="e">
        <f t="shared" ref="F55:F75" si="13">VLOOKUP(A55,$A$2:$J$5,5)+D55*ABS(VLOOKUP(A55,$A$2:$J$5,9))</f>
        <v>#N/A</v>
      </c>
    </row>
    <row r="56" spans="1:6" x14ac:dyDescent="0.2">
      <c r="A56">
        <f t="shared" si="12"/>
        <v>0</v>
      </c>
      <c r="B56">
        <f>IF(ISBLANK(A56),,B55+0.1)</f>
        <v>0.2</v>
      </c>
      <c r="C56" t="e">
        <f t="shared" si="3"/>
        <v>#N/A</v>
      </c>
      <c r="D56" t="e">
        <f t="shared" si="11"/>
        <v>#N/A</v>
      </c>
      <c r="E56" t="e">
        <f t="shared" si="10"/>
        <v>#N/A</v>
      </c>
      <c r="F56" t="e">
        <f t="shared" si="13"/>
        <v>#N/A</v>
      </c>
    </row>
    <row r="57" spans="1:6" x14ac:dyDescent="0.2">
      <c r="A57">
        <f t="shared" si="12"/>
        <v>0</v>
      </c>
      <c r="B57">
        <f t="shared" ref="B57:B64" si="14">IF(ISBLANK(A57),,B56+0.1)</f>
        <v>0.30000000000000004</v>
      </c>
      <c r="C57" t="e">
        <f t="shared" si="3"/>
        <v>#N/A</v>
      </c>
      <c r="D57" t="e">
        <f t="shared" si="11"/>
        <v>#N/A</v>
      </c>
      <c r="E57" t="e">
        <f t="shared" si="10"/>
        <v>#N/A</v>
      </c>
      <c r="F57" t="e">
        <f t="shared" si="13"/>
        <v>#N/A</v>
      </c>
    </row>
    <row r="58" spans="1:6" x14ac:dyDescent="0.2">
      <c r="A58">
        <f t="shared" si="12"/>
        <v>0</v>
      </c>
      <c r="B58">
        <f t="shared" si="14"/>
        <v>0.4</v>
      </c>
      <c r="C58" t="e">
        <f t="shared" si="3"/>
        <v>#N/A</v>
      </c>
      <c r="D58" t="e">
        <f t="shared" si="11"/>
        <v>#N/A</v>
      </c>
      <c r="E58" t="e">
        <f t="shared" si="10"/>
        <v>#N/A</v>
      </c>
      <c r="F58" t="e">
        <f t="shared" si="13"/>
        <v>#N/A</v>
      </c>
    </row>
    <row r="59" spans="1:6" x14ac:dyDescent="0.2">
      <c r="A59">
        <f t="shared" si="12"/>
        <v>0</v>
      </c>
      <c r="B59">
        <f t="shared" si="14"/>
        <v>0.5</v>
      </c>
      <c r="C59" t="e">
        <f t="shared" si="3"/>
        <v>#N/A</v>
      </c>
      <c r="D59" t="e">
        <f t="shared" si="11"/>
        <v>#N/A</v>
      </c>
      <c r="E59" t="e">
        <f t="shared" si="10"/>
        <v>#N/A</v>
      </c>
      <c r="F59" t="e">
        <f t="shared" si="13"/>
        <v>#N/A</v>
      </c>
    </row>
    <row r="60" spans="1:6" x14ac:dyDescent="0.2">
      <c r="A60">
        <f t="shared" si="12"/>
        <v>0</v>
      </c>
      <c r="B60">
        <f t="shared" si="14"/>
        <v>0.6</v>
      </c>
      <c r="C60" t="e">
        <f t="shared" si="3"/>
        <v>#N/A</v>
      </c>
      <c r="D60" t="e">
        <f t="shared" si="11"/>
        <v>#N/A</v>
      </c>
      <c r="E60" t="e">
        <f t="shared" si="10"/>
        <v>#N/A</v>
      </c>
      <c r="F60" t="e">
        <f t="shared" si="13"/>
        <v>#N/A</v>
      </c>
    </row>
    <row r="61" spans="1:6" x14ac:dyDescent="0.2">
      <c r="A61">
        <f t="shared" si="12"/>
        <v>0</v>
      </c>
      <c r="B61">
        <f t="shared" si="14"/>
        <v>0.7</v>
      </c>
      <c r="C61" t="e">
        <f t="shared" si="3"/>
        <v>#N/A</v>
      </c>
      <c r="D61" t="e">
        <f t="shared" si="11"/>
        <v>#N/A</v>
      </c>
      <c r="E61" t="e">
        <f t="shared" si="10"/>
        <v>#N/A</v>
      </c>
      <c r="F61" t="e">
        <f t="shared" si="13"/>
        <v>#N/A</v>
      </c>
    </row>
    <row r="62" spans="1:6" x14ac:dyDescent="0.2">
      <c r="A62">
        <f t="shared" si="12"/>
        <v>0</v>
      </c>
      <c r="B62">
        <f t="shared" si="14"/>
        <v>0.79999999999999993</v>
      </c>
      <c r="C62" t="e">
        <f t="shared" si="3"/>
        <v>#N/A</v>
      </c>
      <c r="D62" t="e">
        <f t="shared" si="11"/>
        <v>#N/A</v>
      </c>
      <c r="E62" t="e">
        <f t="shared" si="10"/>
        <v>#N/A</v>
      </c>
      <c r="F62" t="e">
        <f t="shared" si="13"/>
        <v>#N/A</v>
      </c>
    </row>
    <row r="63" spans="1:6" x14ac:dyDescent="0.2">
      <c r="A63">
        <f t="shared" si="12"/>
        <v>0</v>
      </c>
      <c r="B63">
        <f t="shared" si="14"/>
        <v>0.89999999999999991</v>
      </c>
      <c r="C63" t="e">
        <f t="shared" si="3"/>
        <v>#N/A</v>
      </c>
      <c r="D63" t="e">
        <f t="shared" si="11"/>
        <v>#N/A</v>
      </c>
      <c r="E63" t="e">
        <f t="shared" si="10"/>
        <v>#N/A</v>
      </c>
      <c r="F63" t="e">
        <f t="shared" si="13"/>
        <v>#N/A</v>
      </c>
    </row>
    <row r="64" spans="1:6" x14ac:dyDescent="0.2">
      <c r="A64">
        <f t="shared" si="12"/>
        <v>0</v>
      </c>
      <c r="B64">
        <f t="shared" si="14"/>
        <v>0.99999999999999989</v>
      </c>
      <c r="C64" t="e">
        <f t="shared" si="3"/>
        <v>#N/A</v>
      </c>
      <c r="D64" t="e">
        <f t="shared" si="11"/>
        <v>#N/A</v>
      </c>
      <c r="E64" t="e">
        <f t="shared" si="10"/>
        <v>#N/A</v>
      </c>
      <c r="F64" t="e">
        <f t="shared" si="13"/>
        <v>#N/A</v>
      </c>
    </row>
    <row r="65" spans="1:6" x14ac:dyDescent="0.2">
      <c r="A65">
        <f>IF($A$5=4,4,)</f>
        <v>0</v>
      </c>
      <c r="B65">
        <f>IF(ISBLANK(A65),,0)</f>
        <v>0</v>
      </c>
      <c r="C65" t="e">
        <f t="shared" si="3"/>
        <v>#N/A</v>
      </c>
      <c r="D65" t="e">
        <f t="shared" si="11"/>
        <v>#N/A</v>
      </c>
      <c r="E65" t="e">
        <f t="shared" si="10"/>
        <v>#N/A</v>
      </c>
      <c r="F65" t="e">
        <f t="shared" si="13"/>
        <v>#N/A</v>
      </c>
    </row>
    <row r="66" spans="1:6" x14ac:dyDescent="0.2">
      <c r="A66">
        <f t="shared" ref="A66:A75" si="15">IF($A$5=4,4,)</f>
        <v>0</v>
      </c>
      <c r="B66">
        <f>IF(ISBLANK(A66),,0.1)</f>
        <v>0.1</v>
      </c>
      <c r="C66" t="e">
        <f t="shared" si="3"/>
        <v>#N/A</v>
      </c>
      <c r="D66" t="e">
        <f t="shared" si="11"/>
        <v>#N/A</v>
      </c>
      <c r="E66" t="e">
        <f t="shared" si="10"/>
        <v>#N/A</v>
      </c>
      <c r="F66" t="e">
        <f t="shared" si="13"/>
        <v>#N/A</v>
      </c>
    </row>
    <row r="67" spans="1:6" x14ac:dyDescent="0.2">
      <c r="A67">
        <f t="shared" si="15"/>
        <v>0</v>
      </c>
      <c r="B67">
        <f>IF(ISBLANK(A67),,B66+0.1)</f>
        <v>0.2</v>
      </c>
      <c r="C67" t="e">
        <f t="shared" si="3"/>
        <v>#N/A</v>
      </c>
      <c r="D67" t="e">
        <f t="shared" si="11"/>
        <v>#N/A</v>
      </c>
      <c r="E67" t="e">
        <f t="shared" si="10"/>
        <v>#N/A</v>
      </c>
      <c r="F67" t="e">
        <f t="shared" si="13"/>
        <v>#N/A</v>
      </c>
    </row>
    <row r="68" spans="1:6" x14ac:dyDescent="0.2">
      <c r="A68">
        <f t="shared" si="15"/>
        <v>0</v>
      </c>
      <c r="B68">
        <f t="shared" ref="B68:B75" si="16">IF(ISBLANK(A68),,B67+0.1)</f>
        <v>0.30000000000000004</v>
      </c>
      <c r="C68" t="e">
        <f t="shared" si="3"/>
        <v>#N/A</v>
      </c>
      <c r="D68" t="e">
        <f t="shared" si="11"/>
        <v>#N/A</v>
      </c>
      <c r="E68" t="e">
        <f t="shared" si="10"/>
        <v>#N/A</v>
      </c>
      <c r="F68" t="e">
        <f t="shared" si="13"/>
        <v>#N/A</v>
      </c>
    </row>
    <row r="69" spans="1:6" x14ac:dyDescent="0.2">
      <c r="A69">
        <f t="shared" si="15"/>
        <v>0</v>
      </c>
      <c r="B69">
        <f t="shared" si="16"/>
        <v>0.4</v>
      </c>
      <c r="C69" t="e">
        <f t="shared" si="3"/>
        <v>#N/A</v>
      </c>
      <c r="D69" t="e">
        <f t="shared" si="11"/>
        <v>#N/A</v>
      </c>
      <c r="E69" t="e">
        <f t="shared" si="10"/>
        <v>#N/A</v>
      </c>
      <c r="F69" t="e">
        <f t="shared" si="13"/>
        <v>#N/A</v>
      </c>
    </row>
    <row r="70" spans="1:6" x14ac:dyDescent="0.2">
      <c r="A70">
        <f t="shared" si="15"/>
        <v>0</v>
      </c>
      <c r="B70">
        <f t="shared" si="16"/>
        <v>0.5</v>
      </c>
      <c r="C70" t="e">
        <f t="shared" si="3"/>
        <v>#N/A</v>
      </c>
      <c r="D70" t="e">
        <f t="shared" si="11"/>
        <v>#N/A</v>
      </c>
      <c r="E70" t="e">
        <f t="shared" si="10"/>
        <v>#N/A</v>
      </c>
      <c r="F70" t="e">
        <f t="shared" si="13"/>
        <v>#N/A</v>
      </c>
    </row>
    <row r="71" spans="1:6" x14ac:dyDescent="0.2">
      <c r="A71">
        <f t="shared" si="15"/>
        <v>0</v>
      </c>
      <c r="B71">
        <f t="shared" si="16"/>
        <v>0.6</v>
      </c>
      <c r="C71" t="e">
        <f t="shared" si="3"/>
        <v>#N/A</v>
      </c>
      <c r="D71" t="e">
        <f t="shared" si="11"/>
        <v>#N/A</v>
      </c>
      <c r="E71" t="e">
        <f t="shared" si="10"/>
        <v>#N/A</v>
      </c>
      <c r="F71" t="e">
        <f t="shared" si="13"/>
        <v>#N/A</v>
      </c>
    </row>
    <row r="72" spans="1:6" x14ac:dyDescent="0.2">
      <c r="A72">
        <f t="shared" si="15"/>
        <v>0</v>
      </c>
      <c r="B72">
        <f t="shared" si="16"/>
        <v>0.7</v>
      </c>
      <c r="C72" t="e">
        <f t="shared" si="3"/>
        <v>#N/A</v>
      </c>
      <c r="D72" t="e">
        <f t="shared" si="11"/>
        <v>#N/A</v>
      </c>
      <c r="E72" t="e">
        <f t="shared" si="10"/>
        <v>#N/A</v>
      </c>
      <c r="F72" t="e">
        <f t="shared" si="13"/>
        <v>#N/A</v>
      </c>
    </row>
    <row r="73" spans="1:6" x14ac:dyDescent="0.2">
      <c r="A73">
        <f t="shared" si="15"/>
        <v>0</v>
      </c>
      <c r="B73">
        <f t="shared" si="16"/>
        <v>0.79999999999999993</v>
      </c>
      <c r="C73" t="e">
        <f t="shared" si="3"/>
        <v>#N/A</v>
      </c>
      <c r="D73" t="e">
        <f t="shared" si="11"/>
        <v>#N/A</v>
      </c>
      <c r="E73" t="e">
        <f t="shared" si="10"/>
        <v>#N/A</v>
      </c>
      <c r="F73" t="e">
        <f t="shared" si="13"/>
        <v>#N/A</v>
      </c>
    </row>
    <row r="74" spans="1:6" x14ac:dyDescent="0.2">
      <c r="A74">
        <f t="shared" si="15"/>
        <v>0</v>
      </c>
      <c r="B74">
        <f t="shared" si="16"/>
        <v>0.89999999999999991</v>
      </c>
      <c r="C74" t="e">
        <f t="shared" si="3"/>
        <v>#N/A</v>
      </c>
      <c r="D74" t="e">
        <f t="shared" si="11"/>
        <v>#N/A</v>
      </c>
      <c r="E74" t="e">
        <f t="shared" si="10"/>
        <v>#N/A</v>
      </c>
      <c r="F74" t="e">
        <f t="shared" si="13"/>
        <v>#N/A</v>
      </c>
    </row>
    <row r="75" spans="1:6" x14ac:dyDescent="0.2">
      <c r="A75">
        <f t="shared" si="15"/>
        <v>0</v>
      </c>
      <c r="B75">
        <f t="shared" si="16"/>
        <v>0.99999999999999989</v>
      </c>
      <c r="C75" t="e">
        <f t="shared" si="3"/>
        <v>#N/A</v>
      </c>
      <c r="D75" t="e">
        <f t="shared" si="11"/>
        <v>#N/A</v>
      </c>
      <c r="E75" t="e">
        <f t="shared" si="10"/>
        <v>#N/A</v>
      </c>
      <c r="F75" t="e">
        <f t="shared" si="13"/>
        <v>#N/A</v>
      </c>
    </row>
  </sheetData>
  <mergeCells count="9">
    <mergeCell ref="K10:P10"/>
    <mergeCell ref="K11:P11"/>
    <mergeCell ref="M19:O19"/>
    <mergeCell ref="M20:O20"/>
    <mergeCell ref="K12:P12"/>
    <mergeCell ref="K13:P13"/>
    <mergeCell ref="K14:P14"/>
    <mergeCell ref="K15:P15"/>
    <mergeCell ref="K16:P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Direct</vt:lpstr>
      <vt:lpstr>Balance</vt:lpstr>
      <vt:lpstr>Quota_Normal</vt:lpstr>
      <vt:lpstr>Quota_Over</vt:lpstr>
      <vt:lpstr>Quota_Direct</vt:lpstr>
      <vt:lpstr>Min Decreasing</vt:lpstr>
      <vt:lpstr>Min Increasing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Griffen Laird</dc:creator>
  <cp:lastModifiedBy>Microsoft Office User</cp:lastModifiedBy>
  <dcterms:created xsi:type="dcterms:W3CDTF">2021-12-02T03:39:07Z</dcterms:created>
  <dcterms:modified xsi:type="dcterms:W3CDTF">2022-05-23T19:32:11Z</dcterms:modified>
</cp:coreProperties>
</file>