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autoCompressPictures="0"/>
  <bookViews>
    <workbookView xWindow="240" yWindow="240" windowWidth="20740" windowHeight="11760" tabRatio="500" firstSheet="2" activeTab="5"/>
  </bookViews>
  <sheets>
    <sheet name="Metadata Sheet" sheetId="8" state="hidden" r:id="rId1"/>
    <sheet name="Overview" sheetId="1" state="hidden" r:id="rId2"/>
    <sheet name="table2" sheetId="13" r:id="rId3"/>
    <sheet name="employment" sheetId="9" r:id="rId4"/>
    <sheet name="livestock" sheetId="10" r:id="rId5"/>
    <sheet name="beads" sheetId="11" r:id="rId6"/>
    <sheet name="MetaData" sheetId="3" state="hidden" r:id="rId7"/>
    <sheet name="Trainings" sheetId="4" state="hidden" r:id="rId8"/>
    <sheet name="BeadworkPayments2014" sheetId="5" state="hidden" r:id="rId9"/>
    <sheet name="Group Info" sheetId="6" state="hidden" r:id="rId10"/>
    <sheet name="Business Development" sheetId="7" state="hidden" r:id="rId11"/>
  </sheets>
  <externalReferences>
    <externalReference r:id="rId12"/>
    <externalReference r:id="rId13"/>
    <externalReference r:id="rId14"/>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5" i="11" l="1"/>
  <c r="C5" i="10"/>
  <c r="B5" i="10"/>
  <c r="D5" i="10"/>
  <c r="B29" i="7"/>
  <c r="F26" i="1"/>
  <c r="F17" i="1"/>
  <c r="B26" i="7"/>
  <c r="B22" i="7"/>
  <c r="B23" i="7"/>
  <c r="B24" i="7"/>
  <c r="B28" i="7"/>
  <c r="B30" i="7"/>
  <c r="B58" i="4"/>
  <c r="BI31" i="3"/>
  <c r="BL31" i="3"/>
  <c r="BJ17" i="3"/>
  <c r="BJ18" i="3"/>
  <c r="BJ19" i="3"/>
  <c r="BJ31" i="3"/>
  <c r="BM6" i="3"/>
  <c r="BM23" i="3"/>
  <c r="BM13" i="3"/>
  <c r="BQ19" i="3"/>
  <c r="BM19" i="3"/>
  <c r="BQ17" i="3"/>
  <c r="BM17" i="3"/>
  <c r="BM8" i="3"/>
  <c r="BQ15" i="3"/>
  <c r="BM15" i="3"/>
  <c r="BM18" i="3"/>
  <c r="BO18" i="3"/>
  <c r="BQ18" i="3"/>
  <c r="AV4" i="3"/>
  <c r="AV5" i="3"/>
  <c r="AV6" i="3"/>
  <c r="AV7" i="3"/>
  <c r="AV8" i="3"/>
  <c r="AV9" i="3"/>
  <c r="AV11" i="3"/>
  <c r="AV12" i="3"/>
  <c r="AV14" i="3"/>
  <c r="AV31" i="3"/>
  <c r="AW31" i="3"/>
  <c r="AX31" i="3"/>
  <c r="AT31" i="3"/>
  <c r="AU31" i="3"/>
  <c r="AS4" i="3"/>
  <c r="AS5" i="3"/>
  <c r="AS6" i="3"/>
  <c r="AS7" i="3"/>
  <c r="AS8" i="3"/>
  <c r="AS9" i="3"/>
  <c r="AS10" i="3"/>
  <c r="AS11" i="3"/>
  <c r="AS12" i="3"/>
  <c r="AS14" i="3"/>
  <c r="AS15" i="3"/>
  <c r="AS16" i="3"/>
  <c r="AS17" i="3"/>
  <c r="AS18" i="3"/>
  <c r="AS20" i="3"/>
  <c r="AS21" i="3"/>
  <c r="AS22" i="3"/>
  <c r="AS23" i="3"/>
  <c r="AS24" i="3"/>
  <c r="AS25" i="3"/>
  <c r="AS26" i="3"/>
  <c r="AS27" i="3"/>
  <c r="AS28" i="3"/>
  <c r="AS29" i="3"/>
  <c r="AS30" i="3"/>
  <c r="AS31" i="3"/>
  <c r="AN31" i="3"/>
  <c r="AO31" i="3"/>
  <c r="AM4" i="3"/>
  <c r="AM5" i="3"/>
  <c r="AM6" i="3"/>
  <c r="AM7" i="3"/>
  <c r="AM8" i="3"/>
  <c r="AM9" i="3"/>
  <c r="AM10" i="3"/>
  <c r="AM11" i="3"/>
  <c r="AM12" i="3"/>
  <c r="AM13" i="3"/>
  <c r="AM14" i="3"/>
  <c r="AM15" i="3"/>
  <c r="AM16" i="3"/>
  <c r="AM17" i="3"/>
  <c r="AM18" i="3"/>
  <c r="AM19" i="3"/>
  <c r="AM20" i="3"/>
  <c r="AM21" i="3"/>
  <c r="AM22" i="3"/>
  <c r="AM23" i="3"/>
  <c r="AM24" i="3"/>
  <c r="AM25" i="3"/>
  <c r="AM26" i="3"/>
  <c r="AM27" i="3"/>
  <c r="AM28" i="3"/>
  <c r="AM29" i="3"/>
  <c r="AM30" i="3"/>
  <c r="AM31" i="3"/>
  <c r="AQ31" i="3"/>
  <c r="AR31" i="3"/>
  <c r="AP31" i="3"/>
  <c r="BW31" i="3"/>
  <c r="F8" i="1"/>
  <c r="BU16" i="3"/>
  <c r="BU31" i="3"/>
  <c r="F7" i="1"/>
  <c r="BV31" i="3"/>
  <c r="BT16" i="3"/>
  <c r="BT31" i="3"/>
  <c r="L23" i="3"/>
  <c r="M23" i="3"/>
  <c r="V18" i="3"/>
  <c r="W18" i="3"/>
  <c r="Q18" i="3"/>
  <c r="R18" i="3"/>
  <c r="L18" i="3"/>
  <c r="M18" i="3"/>
  <c r="AG17" i="3"/>
  <c r="AH17" i="3"/>
  <c r="AB17" i="3"/>
  <c r="AC17" i="3"/>
  <c r="V17" i="3"/>
  <c r="W17" i="3"/>
  <c r="Q17" i="3"/>
  <c r="R17" i="3"/>
  <c r="L17" i="3"/>
  <c r="M17" i="3"/>
  <c r="AG16" i="3"/>
  <c r="AH16" i="3"/>
  <c r="L16" i="3"/>
  <c r="M16" i="3"/>
  <c r="L10" i="3"/>
  <c r="M10" i="3"/>
  <c r="V9" i="3"/>
  <c r="W9" i="3"/>
  <c r="BO5" i="3"/>
  <c r="AG5" i="3"/>
  <c r="AH5" i="3"/>
  <c r="V5" i="3"/>
  <c r="W5" i="3"/>
  <c r="Q5" i="3"/>
  <c r="R5" i="3"/>
  <c r="L5" i="3"/>
  <c r="M5" i="3"/>
  <c r="V4" i="3"/>
  <c r="W4" i="3"/>
  <c r="Q4" i="3"/>
  <c r="R4" i="3"/>
  <c r="L4" i="3"/>
  <c r="M4" i="3"/>
  <c r="F23" i="1"/>
  <c r="F9" i="1"/>
  <c r="F14" i="1"/>
</calcChain>
</file>

<file path=xl/comments1.xml><?xml version="1.0" encoding="utf-8"?>
<comments xmlns="http://schemas.openxmlformats.org/spreadsheetml/2006/main">
  <authors>
    <author>Deepali Gohil</author>
  </authors>
  <commentList>
    <comment ref="B9" authorId="0">
      <text>
        <r>
          <rPr>
            <b/>
            <sz val="9"/>
            <color indexed="81"/>
            <rFont val="Calibri"/>
            <family val="2"/>
          </rPr>
          <t>Deepali Gohil:</t>
        </r>
        <r>
          <rPr>
            <sz val="9"/>
            <color indexed="81"/>
            <rFont val="Calibri"/>
            <family val="2"/>
          </rPr>
          <t xml:space="preserve">
Number of households</t>
        </r>
      </text>
    </comment>
  </commentList>
</comments>
</file>

<file path=xl/comments2.xml><?xml version="1.0" encoding="utf-8"?>
<comments xmlns="http://schemas.openxmlformats.org/spreadsheetml/2006/main">
  <authors>
    <author>Deepali Gohil</author>
    <author>JWorden</author>
  </authors>
  <commentList>
    <comment ref="F3" authorId="0">
      <text>
        <r>
          <rPr>
            <b/>
            <sz val="9"/>
            <color indexed="81"/>
            <rFont val="Calibri"/>
            <family val="2"/>
          </rPr>
          <t>Deepali Gohil:</t>
        </r>
        <r>
          <rPr>
            <sz val="9"/>
            <color indexed="81"/>
            <rFont val="Calibri"/>
            <family val="2"/>
          </rPr>
          <t xml:space="preserve">
No. of staff on NRT Payroll for conservancies in June 2014</t>
        </r>
      </text>
    </comment>
    <comment ref="F7" authorId="0">
      <text>
        <r>
          <rPr>
            <b/>
            <sz val="9"/>
            <color indexed="81"/>
            <rFont val="Calibri"/>
            <family val="2"/>
          </rPr>
          <t>Deepali Gohil:</t>
        </r>
        <r>
          <rPr>
            <sz val="9"/>
            <color indexed="81"/>
            <rFont val="Calibri"/>
            <family val="2"/>
          </rPr>
          <t xml:space="preserve">
Livestock Balance Levy Purchases 2014</t>
        </r>
      </text>
    </comment>
    <comment ref="B8" authorId="0">
      <text>
        <r>
          <rPr>
            <b/>
            <sz val="9"/>
            <color indexed="81"/>
            <rFont val="Calibri"/>
            <family val="2"/>
          </rPr>
          <t>Deepali Gohil:</t>
        </r>
        <r>
          <rPr>
            <sz val="9"/>
            <color indexed="81"/>
            <rFont val="Calibri"/>
            <family val="2"/>
          </rPr>
          <t xml:space="preserve">
Number of households</t>
        </r>
      </text>
    </comment>
    <comment ref="F12" authorId="0">
      <text>
        <r>
          <rPr>
            <b/>
            <sz val="9"/>
            <color indexed="81"/>
            <rFont val="Calibri"/>
            <family val="2"/>
          </rPr>
          <t>Deepali Gohil:</t>
        </r>
        <r>
          <rPr>
            <sz val="9"/>
            <color indexed="81"/>
            <rFont val="Calibri"/>
            <family val="2"/>
          </rPr>
          <t xml:space="preserve">
Data from Beadwork Sheet</t>
        </r>
      </text>
    </comment>
    <comment ref="F13" authorId="0">
      <text>
        <r>
          <rPr>
            <b/>
            <sz val="9"/>
            <color indexed="81"/>
            <rFont val="Calibri"/>
            <family val="2"/>
          </rPr>
          <t>Deepali Gohil:</t>
        </r>
        <r>
          <rPr>
            <sz val="9"/>
            <color indexed="81"/>
            <rFont val="Calibri"/>
            <family val="2"/>
          </rPr>
          <t xml:space="preserve">
51 groups?</t>
        </r>
      </text>
    </comment>
    <comment ref="F17" authorId="1">
      <text>
        <r>
          <rPr>
            <b/>
            <sz val="9"/>
            <color indexed="81"/>
            <rFont val="Tahoma"/>
            <family val="2"/>
          </rPr>
          <t>JWorden:</t>
        </r>
        <r>
          <rPr>
            <sz val="9"/>
            <color indexed="81"/>
            <rFont val="Tahoma"/>
            <family val="2"/>
          </rPr>
          <t xml:space="preserve">
Why the big drop?  Have we discussed with NRTT?  Are we counting different things here?  Where does the training data come from?</t>
        </r>
      </text>
    </comment>
    <comment ref="F18" authorId="0">
      <text>
        <r>
          <rPr>
            <b/>
            <sz val="9"/>
            <color indexed="81"/>
            <rFont val="Calibri"/>
            <family val="2"/>
          </rPr>
          <t>Deepali Gohil:</t>
        </r>
        <r>
          <rPr>
            <sz val="9"/>
            <color indexed="81"/>
            <rFont val="Calibri"/>
            <family val="2"/>
          </rPr>
          <t xml:space="preserve">
Training Data</t>
        </r>
      </text>
    </comment>
    <comment ref="F21" authorId="1">
      <text>
        <r>
          <rPr>
            <b/>
            <sz val="9"/>
            <color indexed="81"/>
            <rFont val="Tahoma"/>
            <family val="2"/>
          </rPr>
          <t>JWorden:</t>
        </r>
        <r>
          <rPr>
            <sz val="9"/>
            <color indexed="81"/>
            <rFont val="Tahoma"/>
            <family val="2"/>
          </rPr>
          <t xml:space="preserve">
I assume this is a real drop and that it is a result of changing emphasis within NRTT?  As with business development below?</t>
        </r>
      </text>
    </comment>
    <comment ref="F26" authorId="0">
      <text>
        <r>
          <rPr>
            <b/>
            <sz val="9"/>
            <color indexed="81"/>
            <rFont val="Calibri"/>
            <family val="2"/>
          </rPr>
          <t>Deepali Gohil:</t>
        </r>
        <r>
          <rPr>
            <sz val="9"/>
            <color indexed="81"/>
            <rFont val="Calibri"/>
            <family val="2"/>
          </rPr>
          <t xml:space="preserve">
126 Enterprise groups
From 126 enterprise groups there were only 243 people trained on business development?  Where are these numbers from?</t>
        </r>
      </text>
    </comment>
  </commentList>
</comments>
</file>

<file path=xl/comments3.xml><?xml version="1.0" encoding="utf-8"?>
<comments xmlns="http://schemas.openxmlformats.org/spreadsheetml/2006/main">
  <authors>
    <author>Deepali Gohil</author>
  </authors>
  <commentList>
    <comment ref="B5" authorId="0">
      <text>
        <r>
          <rPr>
            <b/>
            <sz val="9"/>
            <color indexed="81"/>
            <rFont val="Calibri"/>
            <family val="2"/>
          </rPr>
          <t>Deepali Gohil:</t>
        </r>
        <r>
          <rPr>
            <sz val="9"/>
            <color indexed="81"/>
            <rFont val="Calibri"/>
            <family val="2"/>
          </rPr>
          <t xml:space="preserve">
No. of staff on NRT Payroll for conservancies in June 2014</t>
        </r>
      </text>
    </comment>
  </commentList>
</comments>
</file>

<file path=xl/comments4.xml><?xml version="1.0" encoding="utf-8"?>
<comments xmlns="http://schemas.openxmlformats.org/spreadsheetml/2006/main">
  <authors>
    <author>Deepali Gohil</author>
  </authors>
  <commentList>
    <comment ref="C1" authorId="0">
      <text>
        <r>
          <rPr>
            <b/>
            <sz val="9"/>
            <color indexed="81"/>
            <rFont val="Calibri"/>
            <family val="2"/>
          </rPr>
          <t>Deepali Gohil:</t>
        </r>
        <r>
          <rPr>
            <sz val="9"/>
            <color indexed="81"/>
            <rFont val="Calibri"/>
            <family val="2"/>
          </rPr>
          <t xml:space="preserve">
Number of households</t>
        </r>
      </text>
    </comment>
    <comment ref="B5" authorId="0">
      <text>
        <r>
          <rPr>
            <b/>
            <sz val="9"/>
            <color indexed="81"/>
            <rFont val="Calibri"/>
            <family val="2"/>
          </rPr>
          <t>Deepali Gohil:</t>
        </r>
        <r>
          <rPr>
            <sz val="9"/>
            <color indexed="81"/>
            <rFont val="Calibri"/>
            <family val="2"/>
          </rPr>
          <t xml:space="preserve">
Livestock Balance Levy Purchases 2014</t>
        </r>
      </text>
    </comment>
  </commentList>
</comments>
</file>

<file path=xl/comments5.xml><?xml version="1.0" encoding="utf-8"?>
<comments xmlns="http://schemas.openxmlformats.org/spreadsheetml/2006/main">
  <authors>
    <author>Deepali Gohil</author>
  </authors>
  <commentList>
    <comment ref="B5" authorId="0">
      <text>
        <r>
          <rPr>
            <b/>
            <sz val="9"/>
            <color indexed="81"/>
            <rFont val="Calibri"/>
            <family val="2"/>
          </rPr>
          <t>Deepali Gohil:</t>
        </r>
        <r>
          <rPr>
            <sz val="9"/>
            <color indexed="81"/>
            <rFont val="Calibri"/>
            <family val="2"/>
          </rPr>
          <t xml:space="preserve">
Data from Beadwork Sheet</t>
        </r>
      </text>
    </comment>
    <comment ref="C5" authorId="0">
      <text>
        <r>
          <rPr>
            <b/>
            <sz val="9"/>
            <color indexed="81"/>
            <rFont val="Calibri"/>
            <family val="2"/>
          </rPr>
          <t>Deepali Gohil:</t>
        </r>
        <r>
          <rPr>
            <sz val="9"/>
            <color indexed="81"/>
            <rFont val="Calibri"/>
            <family val="2"/>
          </rPr>
          <t xml:space="preserve">
51 groups?</t>
        </r>
      </text>
    </comment>
  </commentList>
</comments>
</file>

<file path=xl/comments6.xml><?xml version="1.0" encoding="utf-8"?>
<comments xmlns="http://schemas.openxmlformats.org/spreadsheetml/2006/main">
  <authors>
    <author>Deepali Gohil</author>
  </authors>
  <commentList>
    <comment ref="AM1" authorId="0">
      <text>
        <r>
          <rPr>
            <b/>
            <sz val="9"/>
            <color indexed="81"/>
            <rFont val="Calibri"/>
            <family val="2"/>
          </rPr>
          <t>Deepali Gohil:</t>
        </r>
        <r>
          <rPr>
            <sz val="9"/>
            <color indexed="81"/>
            <rFont val="Calibri"/>
            <family val="2"/>
          </rPr>
          <t xml:space="preserve">
Survey Data from conservancies.</t>
        </r>
      </text>
    </comment>
    <comment ref="BT1" authorId="0">
      <text>
        <r>
          <rPr>
            <b/>
            <sz val="9"/>
            <color indexed="81"/>
            <rFont val="Calibri"/>
            <family val="2"/>
          </rPr>
          <t>Deepali Gohil:</t>
        </r>
        <r>
          <rPr>
            <sz val="9"/>
            <color indexed="81"/>
            <rFont val="Calibri"/>
            <family val="2"/>
          </rPr>
          <t xml:space="preserve">
Livestock Positions Nov 2014 from Patrick &amp; Livestock Balance Levy Purchase 2014 from Evans</t>
        </r>
      </text>
    </comment>
    <comment ref="F3" authorId="0">
      <text>
        <r>
          <rPr>
            <b/>
            <sz val="9"/>
            <color indexed="81"/>
            <rFont val="Calibri"/>
            <family val="2"/>
          </rPr>
          <t>Deepali Gohil:</t>
        </r>
        <r>
          <rPr>
            <sz val="9"/>
            <color indexed="81"/>
            <rFont val="Calibri"/>
            <family val="2"/>
          </rPr>
          <t xml:space="preserve">
From Conservancies
</t>
        </r>
      </text>
    </comment>
  </commentList>
</comments>
</file>

<file path=xl/sharedStrings.xml><?xml version="1.0" encoding="utf-8"?>
<sst xmlns="http://schemas.openxmlformats.org/spreadsheetml/2006/main" count="448" uniqueCount="201">
  <si>
    <t>Activity</t>
  </si>
  <si>
    <t>Employment</t>
  </si>
  <si>
    <t>Livestock</t>
  </si>
  <si>
    <t>Beads</t>
  </si>
  <si>
    <t>Financial Literacy</t>
  </si>
  <si>
    <t>Microcredit</t>
  </si>
  <si>
    <t>Business Development</t>
  </si>
  <si>
    <t>Conservancy - Permenant</t>
  </si>
  <si>
    <t>Conservancy - Casual</t>
  </si>
  <si>
    <t>Tourism - Permenant + Casual</t>
  </si>
  <si>
    <t>Value (Ksh)</t>
  </si>
  <si>
    <t>People (Number)</t>
  </si>
  <si>
    <t>Mean (Ksh/Person)</t>
  </si>
  <si>
    <t>Conservancies (Number)</t>
  </si>
  <si>
    <t>Groups(Number)</t>
  </si>
  <si>
    <t>People(Number)</t>
  </si>
  <si>
    <t>ID</t>
  </si>
  <si>
    <t>Conservancy</t>
  </si>
  <si>
    <t>Il Ngwesi</t>
  </si>
  <si>
    <t>Lekurruki</t>
  </si>
  <si>
    <t>Naibunga</t>
  </si>
  <si>
    <t>Biliqo-Bulesa</t>
  </si>
  <si>
    <t>Mpus Kutuk</t>
  </si>
  <si>
    <t>Leparua</t>
  </si>
  <si>
    <t>Nakuprat-Gotu</t>
  </si>
  <si>
    <t>Nasuulu</t>
  </si>
  <si>
    <t>Ngare Ndare</t>
  </si>
  <si>
    <t>Kalama</t>
  </si>
  <si>
    <t>Ltungai</t>
  </si>
  <si>
    <t>Meibae</t>
  </si>
  <si>
    <t>Namunyak</t>
  </si>
  <si>
    <t>Sera</t>
  </si>
  <si>
    <t>West Gate</t>
  </si>
  <si>
    <t>Melako</t>
  </si>
  <si>
    <t>Shura</t>
  </si>
  <si>
    <t>Songa</t>
  </si>
  <si>
    <t>Jaldessa</t>
  </si>
  <si>
    <t>Ruko</t>
  </si>
  <si>
    <t>Ndera</t>
  </si>
  <si>
    <t xml:space="preserve">Hanshak- Nyongoro </t>
  </si>
  <si>
    <t xml:space="preserve">Lower Tana Delta </t>
  </si>
  <si>
    <t xml:space="preserve">Kiunga </t>
  </si>
  <si>
    <t>Pate</t>
  </si>
  <si>
    <t>Awer</t>
  </si>
  <si>
    <t>Ishaqbini</t>
  </si>
  <si>
    <t>People</t>
  </si>
  <si>
    <t>Bead Groups</t>
  </si>
  <si>
    <t>Total</t>
  </si>
  <si>
    <t>Men</t>
  </si>
  <si>
    <t>Women</t>
  </si>
  <si>
    <t>Micro-Credit Groups</t>
  </si>
  <si>
    <t>Other</t>
  </si>
  <si>
    <t>Financial Services</t>
  </si>
  <si>
    <t>Income to the conservancy in 2014</t>
  </si>
  <si>
    <t>Tourism</t>
  </si>
  <si>
    <t>Community</t>
  </si>
  <si>
    <t># Households</t>
  </si>
  <si>
    <t># of people</t>
  </si>
  <si>
    <t>Carbon</t>
  </si>
  <si>
    <t>Tourism partner agreements in place and current (Y/N)</t>
  </si>
  <si>
    <t>Number of tourism partners/ facilities active in the conservancy during 2014</t>
  </si>
  <si>
    <t>Conservancy Employees in 2014</t>
  </si>
  <si>
    <t>Permanent</t>
  </si>
  <si>
    <t>Casual</t>
  </si>
  <si>
    <t>Livelihoods</t>
  </si>
  <si>
    <t>Number of bead groups active in 2014</t>
  </si>
  <si>
    <t>Number of livestock purchases in 2014</t>
  </si>
  <si>
    <t>Number of livestock purchased in 2014</t>
  </si>
  <si>
    <t>Value of Livestock revenue to County (CESS) Ksh in 2014</t>
  </si>
  <si>
    <t xml:space="preserve">Yes </t>
  </si>
  <si>
    <t>Yes</t>
  </si>
  <si>
    <t>NRT Trading Value (KSh)</t>
  </si>
  <si>
    <t>Livestock Purchases (# of Cattle)</t>
  </si>
  <si>
    <t>Conservancy Income (Ksh)</t>
  </si>
  <si>
    <t>Lodge Names</t>
  </si>
  <si>
    <t>Tourism Income (KSh)</t>
  </si>
  <si>
    <t>Bird Shooting Fees (Ksh)</t>
  </si>
  <si>
    <t>Conservancy Fees (Ksh)</t>
  </si>
  <si>
    <t>Filming Fees (Ksh)</t>
  </si>
  <si>
    <t>Concession Fees (Ksh)</t>
  </si>
  <si>
    <t>Number of enterprise groups active in 2014</t>
  </si>
  <si>
    <t>NRT Trading Revenues and Participants</t>
  </si>
  <si>
    <t>Total Beneficiaries</t>
  </si>
  <si>
    <t>Total Households</t>
  </si>
  <si>
    <t>IlNgwesi Eco-Lodge</t>
  </si>
  <si>
    <t>Tassia Lodge</t>
  </si>
  <si>
    <t>Twala Klomen Cultural Boma, Olentile Sanctuary, Koija Starbeds, Lewaso Cottages, Olgabol Bandas</t>
  </si>
  <si>
    <t>Camping Sites</t>
  </si>
  <si>
    <t>N/A</t>
  </si>
  <si>
    <t>Sessia Limited</t>
  </si>
  <si>
    <t>Saruni Samburu, 4 X 4 Royal Safaris</t>
  </si>
  <si>
    <t>Kauro Guest House</t>
  </si>
  <si>
    <t>Sasaab Lodge</t>
  </si>
  <si>
    <t xml:space="preserve"> -  </t>
  </si>
  <si>
    <t>Number of Groups</t>
  </si>
  <si>
    <t>Date</t>
  </si>
  <si>
    <t>Description of Training</t>
  </si>
  <si>
    <t>Location</t>
  </si>
  <si>
    <t>Participants Women</t>
  </si>
  <si>
    <t>By Who</t>
  </si>
  <si>
    <t>28th February 2014</t>
  </si>
  <si>
    <t>Product pricing and quality</t>
  </si>
  <si>
    <t>NRT Trading HQS</t>
  </si>
  <si>
    <t>NRTT staff</t>
  </si>
  <si>
    <t>3rd – 7th March</t>
  </si>
  <si>
    <t>Financial literacy, savings, money and banking</t>
  </si>
  <si>
    <t>Kalama, Sera, Westgate, Melako</t>
  </si>
  <si>
    <t>Equity Bank /NRT Trading staff</t>
  </si>
  <si>
    <t>27th March</t>
  </si>
  <si>
    <t>Loan administration, group dynamics, leadership and governance, savings</t>
  </si>
  <si>
    <t>Biliqo Bulesa</t>
  </si>
  <si>
    <t>NRT Trading staff/ Equity Bank</t>
  </si>
  <si>
    <t>10th – 11th April</t>
  </si>
  <si>
    <t>Loan administration, group dynamics, leadership and governance, savings and credits</t>
  </si>
  <si>
    <t>Mpus Kutuk HQS</t>
  </si>
  <si>
    <t>22nd – 23rd May</t>
  </si>
  <si>
    <t>Loan administration,</t>
  </si>
  <si>
    <t>Product pricing,</t>
  </si>
  <si>
    <t xml:space="preserve"> leadership and governance</t>
  </si>
  <si>
    <t>NRT Trading staff</t>
  </si>
  <si>
    <t>26th – 28th August</t>
  </si>
  <si>
    <t>Business development, group dynamics, leadership and governance</t>
  </si>
  <si>
    <t>Nasuulu HQS</t>
  </si>
  <si>
    <t>NRT, Ministry of health and Social Services of Isiolo</t>
  </si>
  <si>
    <t>2nd – 3rd September</t>
  </si>
  <si>
    <t>Entrepreneurship, group dynamics, leadership and governance</t>
  </si>
  <si>
    <t>Gotu Centre</t>
  </si>
  <si>
    <t>4th – 5th September</t>
  </si>
  <si>
    <t>Nakuprat- Ngare Mara area</t>
  </si>
  <si>
    <t>NRT, Ministry of health (Isiolo Level 5) and Social Services of Isiolo</t>
  </si>
  <si>
    <t>23rd – 24th September</t>
  </si>
  <si>
    <t>Product development/pricing/quality</t>
  </si>
  <si>
    <t>26th – 27th September</t>
  </si>
  <si>
    <t>28th – 30th October</t>
  </si>
  <si>
    <t>Business development</t>
  </si>
  <si>
    <t>CONSEVANCY</t>
  </si>
  <si>
    <t>NUMBER OF WOMEN</t>
  </si>
  <si>
    <t>FEBRUARY PURCHASE</t>
  </si>
  <si>
    <t>MARCH PURCHASE</t>
  </si>
  <si>
    <t>APRIL PURCHASE</t>
  </si>
  <si>
    <t>MAY PURCHASE</t>
  </si>
  <si>
    <t>JUNE</t>
  </si>
  <si>
    <t>JULY</t>
  </si>
  <si>
    <t>AUGST</t>
  </si>
  <si>
    <t>SEPT</t>
  </si>
  <si>
    <t>OCT</t>
  </si>
  <si>
    <t>NOV</t>
  </si>
  <si>
    <t>DEC</t>
  </si>
  <si>
    <t>TOTAL</t>
  </si>
  <si>
    <t xml:space="preserve">SERA </t>
  </si>
  <si>
    <t>KALAMA</t>
  </si>
  <si>
    <t>WEST GATE</t>
  </si>
  <si>
    <t>LEKKURUKI</t>
  </si>
  <si>
    <t>MELAKO</t>
  </si>
  <si>
    <t xml:space="preserve">                                          </t>
  </si>
  <si>
    <t>Year</t>
  </si>
  <si>
    <t>CONSERVANCY</t>
  </si>
  <si>
    <t>Number of people in groups</t>
  </si>
  <si>
    <t>Number of groups</t>
  </si>
  <si>
    <t>Pre 2006</t>
  </si>
  <si>
    <t>Westgate</t>
  </si>
  <si>
    <t>Nakuprat Gotu</t>
  </si>
  <si>
    <t>Number of women trained in business development</t>
  </si>
  <si>
    <t>Naibung’a (Olgaboli)</t>
  </si>
  <si>
    <t>No. of Women Trained in Business Development</t>
  </si>
  <si>
    <t>No. Of Conservancies</t>
  </si>
  <si>
    <t>Notes</t>
  </si>
  <si>
    <t>Information Source</t>
  </si>
  <si>
    <t>Jan 12 2014</t>
  </si>
  <si>
    <t>The number of permenant staff that are on NRT payroll</t>
  </si>
  <si>
    <t>Evans Riat</t>
  </si>
  <si>
    <t>The number of casual staff that were hired by NRT to clear land for rehabilitation/move livestock etc. This is measured in the number of man days.</t>
  </si>
  <si>
    <t>Number of employees in Tourism - information from tour operators and CM's. Phones calls &amp; Emails.</t>
  </si>
  <si>
    <t>Livestock balance levy purchase 2014</t>
  </si>
  <si>
    <t>Livestock position as of Nov 2014. This is the number of households that have benefitted i.e. the number of households from whom livestock has been purchased. NRT Trading is using the mean household size at 6  i.e. in 2014 6378 people will have benfitted.</t>
  </si>
  <si>
    <t>Patrick Ekodere</t>
  </si>
  <si>
    <t>Calc(Value/People)</t>
  </si>
  <si>
    <t>From the livestock position or ley purchase information.</t>
  </si>
  <si>
    <t>Patrick Ekodere/Evans Riat</t>
  </si>
  <si>
    <t>Beadwork purchases made from women by NRT Trading.</t>
  </si>
  <si>
    <t>Number of women from whom beadwork was bought by NRT Trading</t>
  </si>
  <si>
    <t>Celina Butali</t>
  </si>
  <si>
    <t>Number of conservancies from whom beadwork was bought by NRT Trading</t>
  </si>
  <si>
    <t>Jan 15 2014</t>
  </si>
  <si>
    <t>The number of groups that were trained with Equity Foundation</t>
  </si>
  <si>
    <t>Amount of money provided by NRT Trading as microcredit</t>
  </si>
  <si>
    <t>The number of groups that were trained with Equity Foundation. Deepali got this information by adding the number of groups in the files.</t>
  </si>
  <si>
    <t xml:space="preserve">The number of groups that were trained with Equity Foundation. </t>
  </si>
  <si>
    <t xml:space="preserve">Amount of money provided by NRT Trading as microcredit.  Deepali got this information by adding the number of groups in the files. </t>
  </si>
  <si>
    <t>Amount of money provided by NRT Trading as microcredit.  Deepali got this information by adding the number of groups in the files.</t>
  </si>
  <si>
    <t>ksh</t>
  </si>
  <si>
    <t>people</t>
  </si>
  <si>
    <t>mean_ksh_person</t>
  </si>
  <si>
    <t>ccy_num</t>
  </si>
  <si>
    <t>year</t>
  </si>
  <si>
    <t>hh</t>
  </si>
  <si>
    <t>mean_ksh_hh</t>
  </si>
  <si>
    <t>ccy_perm</t>
  </si>
  <si>
    <t>ccy_casual</t>
  </si>
  <si>
    <t>tourism_casual_perm</t>
  </si>
  <si>
    <t>Groups (Number)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</si>
</sst>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quot;KES&quot;* #,##0.00_-;\-&quot;KES&quot;* #,##0.00_-;_-&quot;KES&quot;* &quot;-&quot;??_-;_-@_-"/>
    <numFmt numFmtId="165" formatCode="_-* #,##0_-;\-* #,##0_-;_-* &quot;-&quot;??_-;_-@_-"/>
    <numFmt numFmtId="166" formatCode="_-&quot;KES&quot;* #,##0_-;\-&quot;KES&quot;* #,##0_-;_-&quot;KES&quot;* &quot;-&quot;??_-;_-@_-"/>
  </numFmts>
  <fonts count="13"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sz val="12"/>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9"/>
      <color indexed="81"/>
      <name val="Tahoma"/>
      <family val="2"/>
    </font>
    <font>
      <b/>
      <sz val="9"/>
      <color indexed="81"/>
      <name val="Tahoma"/>
      <family val="2"/>
    </font>
    <font>
      <sz val="12"/>
      <color theme="1"/>
      <name val="Arial"/>
      <family val="2"/>
    </font>
  </fonts>
  <fills count="9">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6" tint="0.39997558519241921"/>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style="thin">
        <color auto="1"/>
      </right>
      <top/>
      <bottom style="thin">
        <color auto="1"/>
      </bottom>
      <diagonal/>
    </border>
  </borders>
  <cellStyleXfs count="127">
    <xf numFmtId="0" fontId="0" fillId="0" borderId="0"/>
    <xf numFmtId="43" fontId="1" fillId="0" borderId="0" applyFont="0" applyFill="0" applyBorder="0" applyAlignment="0" applyProtection="0"/>
    <xf numFmtId="164"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7">
    <xf numFmtId="0" fontId="0" fillId="0" borderId="0" xfId="0"/>
    <xf numFmtId="3" fontId="0" fillId="0" borderId="0" xfId="0" applyNumberFormat="1"/>
    <xf numFmtId="165" fontId="0" fillId="0" borderId="0" xfId="1" applyNumberFormat="1" applyFont="1"/>
    <xf numFmtId="0" fontId="6" fillId="0" borderId="1" xfId="0" applyFont="1" applyFill="1" applyBorder="1" applyAlignment="1">
      <alignment shrinkToFit="1"/>
    </xf>
    <xf numFmtId="165" fontId="0" fillId="0" borderId="0" xfId="0" applyNumberFormat="1"/>
    <xf numFmtId="0" fontId="6" fillId="0" borderId="1" xfId="0" applyFont="1" applyFill="1" applyBorder="1" applyAlignment="1">
      <alignment wrapText="1"/>
    </xf>
    <xf numFmtId="0" fontId="6" fillId="0" borderId="2" xfId="0" applyFont="1" applyBorder="1" applyAlignment="1">
      <alignment wrapText="1"/>
    </xf>
    <xf numFmtId="0" fontId="6" fillId="0" borderId="6" xfId="0" applyFont="1" applyBorder="1" applyAlignment="1">
      <alignment wrapText="1"/>
    </xf>
    <xf numFmtId="0" fontId="6" fillId="3" borderId="12" xfId="0" applyFont="1" applyFill="1" applyBorder="1" applyAlignment="1">
      <alignment wrapText="1"/>
    </xf>
    <xf numFmtId="0" fontId="6" fillId="3" borderId="1" xfId="0" applyFont="1" applyFill="1" applyBorder="1" applyAlignment="1">
      <alignment wrapText="1"/>
    </xf>
    <xf numFmtId="0" fontId="6" fillId="3" borderId="2" xfId="0" applyFont="1" applyFill="1"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0" fontId="6" fillId="3" borderId="6" xfId="0" applyFont="1" applyFill="1" applyBorder="1" applyAlignment="1">
      <alignment wrapText="1"/>
    </xf>
    <xf numFmtId="0" fontId="6" fillId="0" borderId="7" xfId="0" applyFont="1" applyFill="1" applyBorder="1" applyAlignment="1">
      <alignment wrapText="1"/>
    </xf>
    <xf numFmtId="0" fontId="6" fillId="0" borderId="1" xfId="0" applyFont="1" applyBorder="1" applyAlignment="1">
      <alignment wrapText="1"/>
    </xf>
    <xf numFmtId="0" fontId="6" fillId="0" borderId="1" xfId="0" applyFont="1" applyBorder="1" applyAlignment="1">
      <alignment horizontal="center" wrapText="1"/>
    </xf>
    <xf numFmtId="0" fontId="6" fillId="0" borderId="12" xfId="0" applyFont="1" applyBorder="1" applyAlignment="1">
      <alignment wrapText="1"/>
    </xf>
    <xf numFmtId="0" fontId="6" fillId="0" borderId="7" xfId="0" applyFont="1" applyBorder="1" applyAlignment="1">
      <alignment wrapText="1"/>
    </xf>
    <xf numFmtId="0" fontId="6" fillId="0" borderId="8" xfId="0" applyFont="1" applyBorder="1" applyAlignment="1">
      <alignment wrapText="1"/>
    </xf>
    <xf numFmtId="0" fontId="6" fillId="0" borderId="1" xfId="0" applyFont="1" applyFill="1" applyBorder="1" applyAlignment="1">
      <alignment horizontal="center" wrapText="1"/>
    </xf>
    <xf numFmtId="0" fontId="6" fillId="0" borderId="8" xfId="0" applyFont="1" applyFill="1" applyBorder="1" applyAlignment="1">
      <alignment horizontal="center" wrapText="1"/>
    </xf>
    <xf numFmtId="0" fontId="6" fillId="0" borderId="3" xfId="0" applyFont="1" applyFill="1" applyBorder="1" applyAlignment="1">
      <alignment wrapText="1"/>
    </xf>
    <xf numFmtId="0" fontId="6" fillId="0" borderId="4" xfId="0" applyFont="1" applyFill="1" applyBorder="1" applyAlignment="1">
      <alignment horizontal="center" wrapText="1"/>
    </xf>
    <xf numFmtId="0" fontId="6" fillId="0" borderId="12" xfId="0" applyFont="1" applyFill="1" applyBorder="1" applyAlignment="1">
      <alignment horizontal="center" wrapText="1"/>
    </xf>
    <xf numFmtId="0" fontId="6" fillId="0" borderId="2" xfId="0" applyFont="1" applyFill="1" applyBorder="1" applyAlignment="1">
      <alignment horizontal="center" wrapText="1"/>
    </xf>
    <xf numFmtId="0" fontId="6" fillId="0" borderId="3" xfId="0" applyFont="1" applyFill="1" applyBorder="1" applyAlignment="1">
      <alignment horizontal="center" wrapText="1"/>
    </xf>
    <xf numFmtId="0" fontId="6" fillId="0" borderId="5" xfId="0" applyFont="1" applyFill="1" applyBorder="1" applyAlignment="1">
      <alignment horizontal="center" wrapText="1"/>
    </xf>
    <xf numFmtId="0" fontId="0" fillId="5" borderId="1" xfId="0" applyFill="1" applyBorder="1" applyAlignment="1">
      <alignment wrapText="1"/>
    </xf>
    <xf numFmtId="0" fontId="6" fillId="0" borderId="8" xfId="0" applyFont="1" applyFill="1" applyBorder="1" applyAlignment="1">
      <alignment wrapText="1"/>
    </xf>
    <xf numFmtId="0" fontId="6" fillId="2" borderId="1" xfId="0" applyFont="1" applyFill="1" applyBorder="1" applyAlignment="1">
      <alignment wrapText="1"/>
    </xf>
    <xf numFmtId="0" fontId="6" fillId="0" borderId="7" xfId="0" applyFont="1" applyFill="1" applyBorder="1" applyAlignment="1">
      <alignment horizontal="center" wrapText="1"/>
    </xf>
    <xf numFmtId="0" fontId="0" fillId="4" borderId="7" xfId="0" applyFill="1" applyBorder="1" applyAlignment="1">
      <alignment wrapText="1"/>
    </xf>
    <xf numFmtId="0" fontId="0" fillId="4" borderId="1" xfId="0" applyFill="1" applyBorder="1" applyAlignment="1">
      <alignment horizontal="center" wrapText="1"/>
    </xf>
    <xf numFmtId="0" fontId="6" fillId="4" borderId="12" xfId="0" applyFont="1" applyFill="1" applyBorder="1" applyAlignment="1">
      <alignment horizontal="center" wrapText="1"/>
    </xf>
    <xf numFmtId="0" fontId="6" fillId="4" borderId="2" xfId="0" applyFont="1" applyFill="1" applyBorder="1" applyAlignment="1">
      <alignment horizontal="center" wrapText="1"/>
    </xf>
    <xf numFmtId="0" fontId="6" fillId="0" borderId="7" xfId="0" applyFont="1" applyFill="1" applyBorder="1"/>
    <xf numFmtId="0" fontId="6" fillId="0" borderId="1" xfId="0" applyFont="1" applyBorder="1"/>
    <xf numFmtId="166" fontId="0" fillId="5" borderId="1" xfId="0" applyNumberFormat="1" applyFill="1" applyBorder="1"/>
    <xf numFmtId="0" fontId="0" fillId="5" borderId="1" xfId="0" applyFill="1" applyBorder="1"/>
    <xf numFmtId="166" fontId="7" fillId="0" borderId="1" xfId="2" applyNumberFormat="1" applyFont="1" applyBorder="1" applyProtection="1">
      <protection locked="0"/>
    </xf>
    <xf numFmtId="166" fontId="7" fillId="0" borderId="1" xfId="2" applyNumberFormat="1" applyFont="1" applyBorder="1" applyProtection="1"/>
    <xf numFmtId="165" fontId="7" fillId="0" borderId="1" xfId="1" applyNumberFormat="1" applyFont="1" applyBorder="1" applyProtection="1">
      <protection locked="0"/>
    </xf>
    <xf numFmtId="165" fontId="7" fillId="0" borderId="8" xfId="1" applyNumberFormat="1" applyFont="1" applyBorder="1" applyProtection="1">
      <protection locked="0"/>
    </xf>
    <xf numFmtId="3" fontId="7" fillId="0" borderId="7" xfId="0" applyNumberFormat="1" applyFont="1" applyBorder="1" applyProtection="1">
      <protection locked="0"/>
    </xf>
    <xf numFmtId="0" fontId="7" fillId="0" borderId="1" xfId="0" applyFont="1" applyBorder="1" applyProtection="1"/>
    <xf numFmtId="0" fontId="7" fillId="0" borderId="1" xfId="0" applyFont="1" applyBorder="1" applyProtection="1">
      <protection locked="0"/>
    </xf>
    <xf numFmtId="0" fontId="7" fillId="0" borderId="8" xfId="0" applyFont="1" applyBorder="1" applyProtection="1">
      <protection locked="0"/>
    </xf>
    <xf numFmtId="0" fontId="6" fillId="0" borderId="12" xfId="0" applyFont="1" applyBorder="1"/>
    <xf numFmtId="0" fontId="6" fillId="0" borderId="7" xfId="0" applyFont="1" applyBorder="1"/>
    <xf numFmtId="0" fontId="6" fillId="0" borderId="8" xfId="0" applyFont="1" applyBorder="1"/>
    <xf numFmtId="0" fontId="6" fillId="3" borderId="12" xfId="0" applyFont="1" applyFill="1" applyBorder="1"/>
    <xf numFmtId="0" fontId="6" fillId="3" borderId="1" xfId="0" applyFont="1" applyFill="1" applyBorder="1"/>
    <xf numFmtId="0" fontId="6" fillId="3" borderId="2" xfId="0" applyFont="1" applyFill="1" applyBorder="1"/>
    <xf numFmtId="0" fontId="7" fillId="0" borderId="7" xfId="0" applyFont="1" applyBorder="1" applyProtection="1">
      <protection locked="0"/>
    </xf>
    <xf numFmtId="0" fontId="6" fillId="3" borderId="6" xfId="0" applyFont="1" applyFill="1" applyBorder="1"/>
    <xf numFmtId="0" fontId="7" fillId="0" borderId="12" xfId="0" applyFont="1" applyBorder="1" applyProtection="1">
      <protection locked="0"/>
    </xf>
    <xf numFmtId="165" fontId="0" fillId="4" borderId="7" xfId="1" applyNumberFormat="1" applyFont="1" applyFill="1" applyBorder="1"/>
    <xf numFmtId="166" fontId="6" fillId="4" borderId="1" xfId="2" applyNumberFormat="1" applyFont="1" applyFill="1" applyBorder="1"/>
    <xf numFmtId="165" fontId="6" fillId="4" borderId="12" xfId="1" applyNumberFormat="1" applyFont="1" applyFill="1" applyBorder="1"/>
    <xf numFmtId="165" fontId="6" fillId="4" borderId="2" xfId="1" applyNumberFormat="1" applyFont="1" applyFill="1" applyBorder="1"/>
    <xf numFmtId="0" fontId="6" fillId="0" borderId="1" xfId="0" applyFont="1" applyFill="1" applyBorder="1"/>
    <xf numFmtId="0" fontId="6" fillId="0" borderId="8" xfId="0" applyFont="1" applyFill="1" applyBorder="1"/>
    <xf numFmtId="0" fontId="6" fillId="0" borderId="1" xfId="0" applyFont="1" applyBorder="1" applyProtection="1">
      <protection locked="0"/>
    </xf>
    <xf numFmtId="3" fontId="7" fillId="0" borderId="1" xfId="0" applyNumberFormat="1" applyFont="1" applyBorder="1" applyProtection="1">
      <protection locked="0"/>
    </xf>
    <xf numFmtId="3" fontId="7" fillId="0" borderId="12" xfId="0" applyNumberFormat="1" applyFont="1" applyBorder="1" applyProtection="1">
      <protection locked="0"/>
    </xf>
    <xf numFmtId="166" fontId="7" fillId="4" borderId="1" xfId="2" applyNumberFormat="1" applyFont="1" applyFill="1" applyBorder="1" applyProtection="1">
      <protection locked="0"/>
    </xf>
    <xf numFmtId="165" fontId="7" fillId="4" borderId="12" xfId="1" applyNumberFormat="1" applyFont="1" applyFill="1" applyBorder="1" applyProtection="1">
      <protection locked="0"/>
    </xf>
    <xf numFmtId="165" fontId="7" fillId="4" borderId="2" xfId="1" applyNumberFormat="1" applyFont="1" applyFill="1" applyBorder="1" applyProtection="1">
      <protection locked="0"/>
    </xf>
    <xf numFmtId="0" fontId="7" fillId="0" borderId="7" xfId="0" applyFont="1" applyFill="1" applyBorder="1" applyProtection="1">
      <protection locked="0"/>
    </xf>
    <xf numFmtId="0" fontId="7" fillId="0" borderId="1" xfId="0" applyFont="1" applyFill="1" applyBorder="1" applyProtection="1">
      <protection locked="0"/>
    </xf>
    <xf numFmtId="0" fontId="7" fillId="0" borderId="8" xfId="0" applyFont="1" applyFill="1" applyBorder="1" applyProtection="1">
      <protection locked="0"/>
    </xf>
    <xf numFmtId="166" fontId="6" fillId="0" borderId="1" xfId="2" applyNumberFormat="1" applyFont="1" applyBorder="1"/>
    <xf numFmtId="165" fontId="6" fillId="0" borderId="1" xfId="1" applyNumberFormat="1" applyFont="1" applyBorder="1"/>
    <xf numFmtId="165" fontId="6" fillId="0" borderId="8" xfId="1" applyNumberFormat="1" applyFont="1" applyBorder="1"/>
    <xf numFmtId="3" fontId="0" fillId="5" borderId="1" xfId="0" applyNumberFormat="1" applyFill="1" applyBorder="1"/>
    <xf numFmtId="3" fontId="7" fillId="0" borderId="8" xfId="0" applyNumberFormat="1" applyFont="1" applyBorder="1" applyProtection="1">
      <protection locked="0"/>
    </xf>
    <xf numFmtId="0" fontId="6" fillId="0" borderId="9" xfId="0" applyFont="1" applyFill="1" applyBorder="1"/>
    <xf numFmtId="0" fontId="6" fillId="0" borderId="10" xfId="0" applyFont="1" applyBorder="1"/>
    <xf numFmtId="0" fontId="0" fillId="5" borderId="10" xfId="0" applyFill="1" applyBorder="1"/>
    <xf numFmtId="166" fontId="6" fillId="0" borderId="10" xfId="2" applyNumberFormat="1" applyFont="1" applyBorder="1"/>
    <xf numFmtId="165" fontId="6" fillId="0" borderId="10" xfId="1" applyNumberFormat="1" applyFont="1" applyBorder="1"/>
    <xf numFmtId="165" fontId="6" fillId="0" borderId="11" xfId="1" applyNumberFormat="1" applyFont="1" applyBorder="1"/>
    <xf numFmtId="0" fontId="6" fillId="0" borderId="9" xfId="0" applyFont="1" applyBorder="1"/>
    <xf numFmtId="0" fontId="6" fillId="0" borderId="11" xfId="0" applyFont="1" applyBorder="1"/>
    <xf numFmtId="0" fontId="6" fillId="0" borderId="28" xfId="0" applyFont="1" applyBorder="1"/>
    <xf numFmtId="165" fontId="0" fillId="4" borderId="9" xfId="1" applyNumberFormat="1" applyFont="1" applyFill="1" applyBorder="1"/>
    <xf numFmtId="166" fontId="6" fillId="4" borderId="10" xfId="2" applyNumberFormat="1" applyFont="1" applyFill="1" applyBorder="1"/>
    <xf numFmtId="0" fontId="6" fillId="0" borderId="10" xfId="0" applyFont="1" applyFill="1" applyBorder="1"/>
    <xf numFmtId="0" fontId="6" fillId="0" borderId="11" xfId="0" applyFont="1" applyFill="1" applyBorder="1"/>
    <xf numFmtId="0" fontId="6" fillId="6" borderId="1" xfId="0" applyFont="1" applyFill="1" applyBorder="1" applyAlignment="1">
      <alignment horizontal="center" wrapText="1"/>
    </xf>
    <xf numFmtId="166" fontId="7" fillId="6" borderId="1" xfId="2" applyNumberFormat="1" applyFont="1" applyFill="1" applyBorder="1" applyProtection="1">
      <protection locked="0"/>
    </xf>
    <xf numFmtId="165" fontId="7" fillId="6" borderId="1" xfId="1" applyNumberFormat="1" applyFont="1" applyFill="1" applyBorder="1" applyProtection="1">
      <protection locked="0"/>
    </xf>
    <xf numFmtId="43" fontId="6" fillId="6" borderId="1" xfId="1" applyFont="1" applyFill="1" applyBorder="1"/>
    <xf numFmtId="165" fontId="6" fillId="6" borderId="1" xfId="1" applyNumberFormat="1" applyFont="1" applyFill="1" applyBorder="1"/>
    <xf numFmtId="0" fontId="6" fillId="6" borderId="1" xfId="0" applyFont="1" applyFill="1" applyBorder="1"/>
    <xf numFmtId="165" fontId="0" fillId="6" borderId="0" xfId="1" applyNumberFormat="1" applyFont="1" applyFill="1"/>
    <xf numFmtId="43" fontId="6" fillId="6" borderId="1" xfId="0" applyNumberFormat="1" applyFont="1" applyFill="1" applyBorder="1"/>
    <xf numFmtId="43" fontId="6" fillId="6" borderId="12" xfId="0" applyNumberFormat="1" applyFont="1" applyFill="1" applyBorder="1"/>
    <xf numFmtId="0" fontId="7" fillId="6" borderId="1" xfId="0" applyFont="1" applyFill="1" applyBorder="1" applyProtection="1">
      <protection locked="0"/>
    </xf>
    <xf numFmtId="166" fontId="6" fillId="6" borderId="1" xfId="2" applyNumberFormat="1" applyFont="1" applyFill="1" applyBorder="1"/>
    <xf numFmtId="165" fontId="7" fillId="6" borderId="1" xfId="1" applyNumberFormat="1" applyFont="1" applyFill="1" applyBorder="1"/>
    <xf numFmtId="166" fontId="0" fillId="6" borderId="0" xfId="0" applyNumberFormat="1" applyFill="1"/>
    <xf numFmtId="165" fontId="0" fillId="6" borderId="0" xfId="0" applyNumberFormat="1" applyFill="1"/>
    <xf numFmtId="43" fontId="0" fillId="6" borderId="0" xfId="0" applyNumberFormat="1" applyFill="1"/>
    <xf numFmtId="0" fontId="6" fillId="0" borderId="1" xfId="0" applyFont="1" applyFill="1" applyBorder="1" applyAlignment="1">
      <alignment horizontal="center" wrapText="1"/>
    </xf>
    <xf numFmtId="165" fontId="6" fillId="6" borderId="1" xfId="0" applyNumberFormat="1" applyFont="1" applyFill="1" applyBorder="1"/>
    <xf numFmtId="165" fontId="6" fillId="6" borderId="12" xfId="0" applyNumberFormat="1" applyFont="1" applyFill="1" applyBorder="1"/>
    <xf numFmtId="0" fontId="6" fillId="0" borderId="1" xfId="0" applyFont="1" applyFill="1" applyBorder="1" applyAlignment="1">
      <alignment horizontal="center" wrapText="1"/>
    </xf>
    <xf numFmtId="165" fontId="7" fillId="7" borderId="1" xfId="1" applyNumberFormat="1" applyFont="1" applyFill="1" applyBorder="1" applyProtection="1">
      <protection locked="0"/>
    </xf>
    <xf numFmtId="165" fontId="7" fillId="7" borderId="8" xfId="1" applyNumberFormat="1" applyFont="1" applyFill="1" applyBorder="1" applyProtection="1">
      <protection locked="0"/>
    </xf>
    <xf numFmtId="165" fontId="6" fillId="7" borderId="1" xfId="1" applyNumberFormat="1" applyFont="1" applyFill="1" applyBorder="1"/>
    <xf numFmtId="165" fontId="6" fillId="7" borderId="8" xfId="1" applyNumberFormat="1" applyFont="1" applyFill="1" applyBorder="1"/>
    <xf numFmtId="0" fontId="8" fillId="0" borderId="1" xfId="0" applyFont="1" applyBorder="1"/>
    <xf numFmtId="0" fontId="8" fillId="0" borderId="12" xfId="0" applyFont="1" applyBorder="1"/>
    <xf numFmtId="17" fontId="8" fillId="0" borderId="12" xfId="0" applyNumberFormat="1" applyFont="1" applyBorder="1"/>
    <xf numFmtId="0" fontId="8" fillId="0" borderId="29" xfId="0" applyFont="1" applyBorder="1"/>
    <xf numFmtId="0" fontId="8" fillId="0" borderId="30" xfId="0" applyFont="1" applyBorder="1"/>
    <xf numFmtId="0" fontId="8" fillId="0" borderId="19" xfId="0" applyFont="1" applyBorder="1"/>
    <xf numFmtId="3" fontId="9" fillId="0" borderId="19" xfId="0" applyNumberFormat="1" applyFont="1" applyBorder="1"/>
    <xf numFmtId="3" fontId="9" fillId="0" borderId="12" xfId="0" applyNumberFormat="1" applyFont="1" applyBorder="1"/>
    <xf numFmtId="0" fontId="9" fillId="0" borderId="19" xfId="0" applyFont="1" applyBorder="1"/>
    <xf numFmtId="3" fontId="8" fillId="0" borderId="19" xfId="0" applyNumberFormat="1" applyFont="1" applyBorder="1"/>
    <xf numFmtId="0" fontId="0" fillId="0" borderId="0" xfId="0" applyAlignment="1">
      <alignment wrapText="1"/>
    </xf>
    <xf numFmtId="0" fontId="0" fillId="7" borderId="0" xfId="0" applyFill="1" applyAlignment="1">
      <alignment wrapText="1"/>
    </xf>
    <xf numFmtId="0" fontId="0" fillId="0" borderId="0" xfId="0" applyFill="1"/>
    <xf numFmtId="165" fontId="0" fillId="0" borderId="0" xfId="1" applyNumberFormat="1" applyFont="1" applyFill="1"/>
    <xf numFmtId="3" fontId="0" fillId="0" borderId="0" xfId="1" applyNumberFormat="1" applyFont="1" applyFill="1"/>
    <xf numFmtId="165" fontId="0" fillId="7" borderId="0" xfId="1" applyNumberFormat="1" applyFont="1" applyFill="1"/>
    <xf numFmtId="0" fontId="12" fillId="8" borderId="0" xfId="0" applyFont="1" applyFill="1" applyAlignment="1">
      <alignment wrapText="1"/>
    </xf>
    <xf numFmtId="0" fontId="12" fillId="8" borderId="0" xfId="0" applyFont="1" applyFill="1"/>
    <xf numFmtId="0" fontId="12" fillId="0" borderId="0" xfId="0" applyFont="1"/>
    <xf numFmtId="0" fontId="12" fillId="0" borderId="0" xfId="0" applyFont="1" applyAlignment="1">
      <alignment wrapText="1"/>
    </xf>
    <xf numFmtId="165" fontId="12" fillId="0" borderId="0" xfId="1" applyNumberFormat="1" applyFont="1"/>
    <xf numFmtId="165" fontId="12" fillId="8" borderId="0" xfId="1" applyNumberFormat="1" applyFont="1" applyFill="1"/>
    <xf numFmtId="0" fontId="12" fillId="0" borderId="0" xfId="0" applyFont="1" applyAlignment="1">
      <alignment horizontal="center" vertical="center" wrapText="1"/>
    </xf>
    <xf numFmtId="0" fontId="6" fillId="0" borderId="3" xfId="0" applyFont="1" applyFill="1" applyBorder="1" applyAlignment="1">
      <alignment horizontal="center" wrapText="1"/>
    </xf>
    <xf numFmtId="0" fontId="6" fillId="0" borderId="4" xfId="0" applyFont="1" applyFill="1" applyBorder="1" applyAlignment="1">
      <alignment horizontal="center" wrapText="1"/>
    </xf>
    <xf numFmtId="0" fontId="6" fillId="0" borderId="5" xfId="0" applyFont="1" applyFill="1" applyBorder="1" applyAlignment="1">
      <alignment horizontal="center" wrapText="1"/>
    </xf>
    <xf numFmtId="0" fontId="6" fillId="6" borderId="1" xfId="0" applyFont="1" applyFill="1" applyBorder="1" applyAlignment="1">
      <alignment horizontal="center" wrapText="1"/>
    </xf>
    <xf numFmtId="0" fontId="6" fillId="6" borderId="2" xfId="0" applyFont="1" applyFill="1" applyBorder="1" applyAlignment="1">
      <alignment horizontal="center" wrapText="1"/>
    </xf>
    <xf numFmtId="0" fontId="6" fillId="6" borderId="6" xfId="0" applyFont="1" applyFill="1" applyBorder="1" applyAlignment="1">
      <alignment horizontal="center" wrapText="1"/>
    </xf>
    <xf numFmtId="0" fontId="6" fillId="6" borderId="12" xfId="0" applyFont="1" applyFill="1" applyBorder="1" applyAlignment="1">
      <alignment horizontal="center" wrapText="1"/>
    </xf>
    <xf numFmtId="0" fontId="6" fillId="0" borderId="7" xfId="0" applyFont="1" applyFill="1" applyBorder="1" applyAlignment="1">
      <alignment horizontal="center" wrapText="1"/>
    </xf>
    <xf numFmtId="0" fontId="6" fillId="0" borderId="1" xfId="0" applyFont="1" applyFill="1" applyBorder="1" applyAlignment="1">
      <alignment horizontal="center" wrapText="1"/>
    </xf>
    <xf numFmtId="0" fontId="6" fillId="0" borderId="8" xfId="0" applyFont="1" applyFill="1" applyBorder="1" applyAlignment="1">
      <alignment horizontal="center" wrapText="1"/>
    </xf>
    <xf numFmtId="0" fontId="6" fillId="0" borderId="12" xfId="0" applyFont="1" applyFill="1" applyBorder="1" applyAlignment="1">
      <alignment horizontal="center" wrapText="1"/>
    </xf>
    <xf numFmtId="0" fontId="6" fillId="0" borderId="23" xfId="0" applyFont="1" applyFill="1" applyBorder="1" applyAlignment="1">
      <alignment horizontal="center" wrapText="1"/>
    </xf>
    <xf numFmtId="0" fontId="6" fillId="0" borderId="24" xfId="0" applyFont="1" applyFill="1" applyBorder="1" applyAlignment="1">
      <alignment horizontal="center" wrapText="1"/>
    </xf>
    <xf numFmtId="0" fontId="6" fillId="0" borderId="25" xfId="0" applyFont="1" applyFill="1" applyBorder="1" applyAlignment="1">
      <alignment horizontal="center" wrapText="1"/>
    </xf>
    <xf numFmtId="0" fontId="6" fillId="0" borderId="2" xfId="0" applyFont="1" applyBorder="1" applyAlignment="1">
      <alignment horizontal="center" wrapText="1"/>
    </xf>
    <xf numFmtId="0" fontId="6" fillId="0" borderId="26" xfId="0" applyFont="1" applyBorder="1" applyAlignment="1">
      <alignment horizontal="center" wrapText="1"/>
    </xf>
    <xf numFmtId="0" fontId="6" fillId="0" borderId="6" xfId="0" applyFont="1" applyBorder="1" applyAlignment="1">
      <alignment horizontal="center" wrapText="1"/>
    </xf>
    <xf numFmtId="0" fontId="6" fillId="0" borderId="12" xfId="0" applyFont="1" applyBorder="1" applyAlignment="1">
      <alignment horizontal="center" wrapText="1"/>
    </xf>
    <xf numFmtId="0" fontId="6" fillId="0" borderId="27" xfId="0" applyFont="1" applyBorder="1" applyAlignment="1">
      <alignment horizontal="center" wrapText="1"/>
    </xf>
    <xf numFmtId="0" fontId="6" fillId="0" borderId="14" xfId="0" applyFont="1" applyBorder="1" applyAlignment="1">
      <alignment horizontal="center" wrapText="1"/>
    </xf>
    <xf numFmtId="0" fontId="6" fillId="0" borderId="15" xfId="0" applyFont="1" applyBorder="1" applyAlignment="1">
      <alignment horizontal="center" wrapText="1"/>
    </xf>
    <xf numFmtId="0" fontId="6" fillId="0" borderId="16" xfId="0" applyFont="1" applyBorder="1" applyAlignment="1">
      <alignment horizontal="center" wrapText="1"/>
    </xf>
    <xf numFmtId="0" fontId="6" fillId="6" borderId="17" xfId="0" applyFont="1" applyFill="1" applyBorder="1" applyAlignment="1">
      <alignment horizontal="center" wrapText="1"/>
    </xf>
    <xf numFmtId="0" fontId="6" fillId="6" borderId="18" xfId="0" applyFont="1" applyFill="1" applyBorder="1" applyAlignment="1">
      <alignment horizontal="center" wrapText="1"/>
    </xf>
    <xf numFmtId="0" fontId="6" fillId="6" borderId="19" xfId="0" applyFont="1" applyFill="1" applyBorder="1" applyAlignment="1">
      <alignment horizontal="center" wrapText="1"/>
    </xf>
    <xf numFmtId="0" fontId="6" fillId="0" borderId="20" xfId="0" applyFont="1" applyFill="1" applyBorder="1" applyAlignment="1">
      <alignment horizontal="center" wrapText="1"/>
    </xf>
    <xf numFmtId="0" fontId="0" fillId="0" borderId="21" xfId="0" applyFill="1" applyBorder="1" applyAlignment="1">
      <alignment horizontal="center"/>
    </xf>
    <xf numFmtId="0" fontId="0" fillId="0" borderId="22" xfId="0" applyFill="1" applyBorder="1" applyAlignment="1">
      <alignment horizontal="center"/>
    </xf>
    <xf numFmtId="0" fontId="0" fillId="0" borderId="4" xfId="0" applyFill="1" applyBorder="1" applyAlignment="1">
      <alignment horizontal="center"/>
    </xf>
    <xf numFmtId="0" fontId="0" fillId="0" borderId="13" xfId="0" applyFill="1" applyBorder="1" applyAlignment="1">
      <alignment horizontal="center"/>
    </xf>
  </cellXfs>
  <cellStyles count="127">
    <cellStyle name="Comma" xfId="1" builtinId="3"/>
    <cellStyle name="Currency" xfId="2" builtinId="4"/>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externalLink" Target="externalLinks/externalLink2.xml"/><Relationship Id="rId14" Type="http://schemas.openxmlformats.org/officeDocument/2006/relationships/externalLink" Target="externalLinks/externalLink3.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gohil/Library/Application%20Support/Microsoft/Office/Office%202011%20AutoRecovery/Sera%20Conservancy%20M%20&amp;%20E%20Reporting%20e_Annual__2014%20(version%201).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gohil/Library/Application%20Support/Microsoft/Office/Office%202011%20AutoRecovery/Namunyak%20Conservancy%20Reporting%20Template%20Annual%202014%20(version%201).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gohil/Library/Application%20Support/Microsoft/Office/Office%202011%20AutoRecovery/Lekurruki%20Conservancy%20Reporting%20_Annual_7Nov_2014%20(version%201).xlsb"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nservancy Details"/>
      <sheetName val="2014"/>
      <sheetName val="Training"/>
      <sheetName val="Annual Summary"/>
      <sheetName val="Notes"/>
      <sheetName val="Lists"/>
    </sheetNames>
    <sheetDataSet>
      <sheetData sheetId="0" refreshError="1"/>
      <sheetData sheetId="1" refreshError="1"/>
      <sheetData sheetId="2" refreshError="1"/>
      <sheetData sheetId="3" refreshError="1"/>
      <sheetData sheetId="4" refreshError="1"/>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nservancy Details"/>
      <sheetName val="2014"/>
      <sheetName val="Training"/>
      <sheetName val="Annual Summary"/>
      <sheetName val="Notes"/>
      <sheetName val="Lists"/>
      <sheetName val="DETAILED MEETINGS RECORDS"/>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nservancy Details"/>
      <sheetName val="2014"/>
      <sheetName val="Training"/>
      <sheetName val="Annual Summary"/>
      <sheetName val="Notes"/>
      <sheetName val="Lists"/>
    </sheetNames>
    <sheetDataSet>
      <sheetData sheetId="0"/>
      <sheetData sheetId="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2"/>
  <sheetViews>
    <sheetView topLeftCell="A12" workbookViewId="0">
      <selection activeCell="D30" sqref="D30"/>
    </sheetView>
  </sheetViews>
  <sheetFormatPr baseColWidth="10" defaultColWidth="11" defaultRowHeight="15" x14ac:dyDescent="0"/>
  <cols>
    <col min="2" max="2" width="25.5" bestFit="1" customWidth="1"/>
    <col min="4" max="4" width="46.1640625" style="124" bestFit="1" customWidth="1"/>
  </cols>
  <sheetData>
    <row r="1" spans="1:5">
      <c r="C1" t="s">
        <v>95</v>
      </c>
      <c r="D1" s="124" t="s">
        <v>166</v>
      </c>
      <c r="E1" t="s">
        <v>167</v>
      </c>
    </row>
    <row r="2" spans="1:5">
      <c r="B2" t="s">
        <v>1</v>
      </c>
    </row>
    <row r="3" spans="1:5">
      <c r="A3">
        <v>1</v>
      </c>
      <c r="B3" t="s">
        <v>7</v>
      </c>
      <c r="C3" t="s">
        <v>168</v>
      </c>
      <c r="D3" s="124" t="s">
        <v>169</v>
      </c>
      <c r="E3" t="s">
        <v>170</v>
      </c>
    </row>
    <row r="4" spans="1:5" ht="45">
      <c r="A4">
        <v>2</v>
      </c>
      <c r="B4" t="s">
        <v>8</v>
      </c>
      <c r="C4" t="s">
        <v>168</v>
      </c>
      <c r="D4" s="124" t="s">
        <v>171</v>
      </c>
      <c r="E4" t="s">
        <v>170</v>
      </c>
    </row>
    <row r="5" spans="1:5" ht="30">
      <c r="A5">
        <v>3</v>
      </c>
      <c r="B5" t="s">
        <v>9</v>
      </c>
      <c r="D5" s="124" t="s">
        <v>172</v>
      </c>
    </row>
    <row r="7" spans="1:5">
      <c r="B7" t="s">
        <v>2</v>
      </c>
    </row>
    <row r="8" spans="1:5">
      <c r="A8">
        <v>1</v>
      </c>
      <c r="B8" t="s">
        <v>10</v>
      </c>
      <c r="C8" t="s">
        <v>168</v>
      </c>
      <c r="D8" s="124" t="s">
        <v>173</v>
      </c>
      <c r="E8" t="s">
        <v>170</v>
      </c>
    </row>
    <row r="9" spans="1:5" ht="75">
      <c r="A9">
        <v>2</v>
      </c>
      <c r="B9" t="s">
        <v>11</v>
      </c>
      <c r="C9" t="s">
        <v>168</v>
      </c>
      <c r="D9" s="124" t="s">
        <v>174</v>
      </c>
      <c r="E9" t="s">
        <v>175</v>
      </c>
    </row>
    <row r="10" spans="1:5">
      <c r="A10">
        <v>3</v>
      </c>
      <c r="B10" t="s">
        <v>12</v>
      </c>
      <c r="C10" t="s">
        <v>168</v>
      </c>
      <c r="D10" s="124" t="s">
        <v>176</v>
      </c>
    </row>
    <row r="11" spans="1:5" ht="30">
      <c r="A11">
        <v>4</v>
      </c>
      <c r="B11" t="s">
        <v>13</v>
      </c>
      <c r="C11" t="s">
        <v>168</v>
      </c>
      <c r="D11" s="124" t="s">
        <v>177</v>
      </c>
      <c r="E11" t="s">
        <v>178</v>
      </c>
    </row>
    <row r="13" spans="1:5">
      <c r="B13" t="s">
        <v>3</v>
      </c>
    </row>
    <row r="14" spans="1:5" ht="30">
      <c r="A14">
        <v>1</v>
      </c>
      <c r="B14" t="s">
        <v>10</v>
      </c>
      <c r="C14" t="s">
        <v>183</v>
      </c>
      <c r="D14" s="125" t="s">
        <v>179</v>
      </c>
      <c r="E14" t="s">
        <v>181</v>
      </c>
    </row>
    <row r="15" spans="1:5" ht="30">
      <c r="A15">
        <v>2</v>
      </c>
      <c r="B15" t="s">
        <v>11</v>
      </c>
      <c r="C15" t="s">
        <v>183</v>
      </c>
      <c r="D15" s="124" t="s">
        <v>180</v>
      </c>
      <c r="E15" t="s">
        <v>181</v>
      </c>
    </row>
    <row r="16" spans="1:5">
      <c r="A16">
        <v>3</v>
      </c>
      <c r="B16" t="s">
        <v>12</v>
      </c>
      <c r="C16" t="s">
        <v>183</v>
      </c>
      <c r="D16" s="124" t="s">
        <v>176</v>
      </c>
    </row>
    <row r="17" spans="1:5" ht="30">
      <c r="A17">
        <v>4</v>
      </c>
      <c r="B17" t="s">
        <v>13</v>
      </c>
      <c r="C17" t="s">
        <v>183</v>
      </c>
      <c r="D17" s="124" t="s">
        <v>182</v>
      </c>
      <c r="E17" t="s">
        <v>181</v>
      </c>
    </row>
    <row r="19" spans="1:5">
      <c r="B19" t="s">
        <v>4</v>
      </c>
    </row>
    <row r="20" spans="1:5" ht="30">
      <c r="A20">
        <v>1</v>
      </c>
      <c r="B20" t="s">
        <v>14</v>
      </c>
      <c r="D20" s="124" t="s">
        <v>187</v>
      </c>
      <c r="E20" t="s">
        <v>181</v>
      </c>
    </row>
    <row r="21" spans="1:5" ht="45">
      <c r="A21">
        <v>2</v>
      </c>
      <c r="B21" t="s">
        <v>15</v>
      </c>
      <c r="D21" s="124" t="s">
        <v>186</v>
      </c>
      <c r="E21" t="s">
        <v>181</v>
      </c>
    </row>
    <row r="22" spans="1:5" ht="30">
      <c r="A22">
        <v>3</v>
      </c>
      <c r="B22" t="s">
        <v>13</v>
      </c>
      <c r="D22" s="124" t="s">
        <v>184</v>
      </c>
      <c r="E22" t="s">
        <v>181</v>
      </c>
    </row>
    <row r="24" spans="1:5">
      <c r="B24" t="s">
        <v>5</v>
      </c>
    </row>
    <row r="25" spans="1:5" ht="45">
      <c r="A25">
        <v>1</v>
      </c>
      <c r="B25" t="s">
        <v>10</v>
      </c>
      <c r="D25" s="124" t="s">
        <v>188</v>
      </c>
      <c r="E25" t="s">
        <v>181</v>
      </c>
    </row>
    <row r="26" spans="1:5" ht="45">
      <c r="A26">
        <v>2</v>
      </c>
      <c r="B26" t="s">
        <v>11</v>
      </c>
      <c r="D26" s="124" t="s">
        <v>189</v>
      </c>
      <c r="E26" t="s">
        <v>181</v>
      </c>
    </row>
    <row r="27" spans="1:5" ht="30">
      <c r="A27">
        <v>3</v>
      </c>
      <c r="B27" t="s">
        <v>12</v>
      </c>
      <c r="D27" s="124" t="s">
        <v>185</v>
      </c>
      <c r="E27" t="s">
        <v>181</v>
      </c>
    </row>
    <row r="28" spans="1:5" ht="30">
      <c r="A28">
        <v>4</v>
      </c>
      <c r="B28" t="s">
        <v>13</v>
      </c>
      <c r="D28" s="124" t="s">
        <v>185</v>
      </c>
      <c r="E28" t="s">
        <v>181</v>
      </c>
    </row>
    <row r="30" spans="1:5">
      <c r="B30" t="s">
        <v>6</v>
      </c>
    </row>
    <row r="31" spans="1:5">
      <c r="A31">
        <v>1</v>
      </c>
      <c r="B31" t="s">
        <v>15</v>
      </c>
    </row>
    <row r="32" spans="1:5">
      <c r="A32">
        <v>2</v>
      </c>
      <c r="B32" t="s">
        <v>13</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sqref="A1:E18"/>
    </sheetView>
  </sheetViews>
  <sheetFormatPr baseColWidth="10" defaultColWidth="11" defaultRowHeight="15" x14ac:dyDescent="0"/>
  <cols>
    <col min="2" max="2" width="13.5" bestFit="1" customWidth="1"/>
    <col min="3" max="3" width="24.1640625" bestFit="1" customWidth="1"/>
    <col min="5" max="5" width="16.1640625" bestFit="1" customWidth="1"/>
  </cols>
  <sheetData>
    <row r="1" spans="1:5">
      <c r="A1" t="s">
        <v>154</v>
      </c>
      <c r="B1" t="s">
        <v>156</v>
      </c>
      <c r="C1" t="s">
        <v>157</v>
      </c>
      <c r="E1" t="s">
        <v>158</v>
      </c>
    </row>
    <row r="2" spans="1:5">
      <c r="A2" t="s">
        <v>155</v>
      </c>
    </row>
    <row r="3" spans="1:5">
      <c r="A3" t="s">
        <v>159</v>
      </c>
      <c r="C3">
        <v>44</v>
      </c>
      <c r="E3">
        <v>1</v>
      </c>
    </row>
    <row r="4" spans="1:5">
      <c r="A4">
        <v>2006</v>
      </c>
      <c r="B4" t="s">
        <v>27</v>
      </c>
      <c r="C4">
        <v>185</v>
      </c>
      <c r="E4">
        <v>8</v>
      </c>
    </row>
    <row r="5" spans="1:5">
      <c r="A5">
        <v>2007</v>
      </c>
      <c r="B5" t="s">
        <v>160</v>
      </c>
      <c r="C5">
        <v>455</v>
      </c>
      <c r="E5">
        <v>18</v>
      </c>
    </row>
    <row r="6" spans="1:5">
      <c r="A6">
        <v>2008</v>
      </c>
      <c r="B6" t="s">
        <v>33</v>
      </c>
      <c r="C6">
        <v>107</v>
      </c>
      <c r="E6">
        <v>6</v>
      </c>
    </row>
    <row r="7" spans="1:5">
      <c r="A7">
        <v>2009</v>
      </c>
      <c r="B7" t="s">
        <v>31</v>
      </c>
      <c r="C7">
        <v>236</v>
      </c>
      <c r="E7">
        <v>14</v>
      </c>
    </row>
    <row r="8" spans="1:5">
      <c r="A8">
        <v>2010</v>
      </c>
      <c r="B8" t="s">
        <v>37</v>
      </c>
      <c r="C8">
        <v>280</v>
      </c>
      <c r="E8">
        <v>16</v>
      </c>
    </row>
    <row r="9" spans="1:5">
      <c r="A9">
        <v>2011</v>
      </c>
      <c r="B9" t="s">
        <v>19</v>
      </c>
      <c r="C9">
        <v>113</v>
      </c>
      <c r="E9">
        <v>6</v>
      </c>
    </row>
    <row r="10" spans="1:5">
      <c r="A10">
        <v>2011</v>
      </c>
      <c r="B10" t="s">
        <v>20</v>
      </c>
      <c r="C10">
        <v>250</v>
      </c>
      <c r="E10">
        <v>13</v>
      </c>
    </row>
    <row r="11" spans="1:5">
      <c r="A11">
        <v>2012</v>
      </c>
      <c r="B11" t="s">
        <v>110</v>
      </c>
      <c r="C11">
        <v>150</v>
      </c>
      <c r="E11">
        <v>16</v>
      </c>
    </row>
    <row r="12" spans="1:5">
      <c r="A12">
        <v>2013</v>
      </c>
      <c r="B12" t="s">
        <v>22</v>
      </c>
      <c r="C12">
        <v>493</v>
      </c>
      <c r="E12">
        <v>19</v>
      </c>
    </row>
    <row r="13" spans="1:5">
      <c r="A13">
        <v>2013</v>
      </c>
      <c r="B13" t="s">
        <v>29</v>
      </c>
      <c r="C13">
        <v>256</v>
      </c>
      <c r="E13">
        <v>15</v>
      </c>
    </row>
    <row r="14" spans="1:5">
      <c r="A14">
        <v>2014</v>
      </c>
      <c r="B14" t="s">
        <v>25</v>
      </c>
      <c r="C14">
        <v>299</v>
      </c>
      <c r="E14">
        <v>18</v>
      </c>
    </row>
    <row r="15" spans="1:5">
      <c r="A15">
        <v>2014</v>
      </c>
      <c r="B15" t="s">
        <v>161</v>
      </c>
      <c r="C15">
        <v>185</v>
      </c>
      <c r="E15">
        <v>8</v>
      </c>
    </row>
    <row r="16" spans="1:5">
      <c r="A16">
        <v>2014</v>
      </c>
      <c r="B16" t="s">
        <v>28</v>
      </c>
      <c r="C16">
        <v>136</v>
      </c>
      <c r="E16">
        <v>4</v>
      </c>
    </row>
    <row r="17" spans="1:5">
      <c r="A17">
        <v>2014</v>
      </c>
      <c r="B17" t="s">
        <v>30</v>
      </c>
      <c r="C17">
        <v>157</v>
      </c>
      <c r="E17">
        <v>8</v>
      </c>
    </row>
    <row r="18" spans="1:5">
      <c r="A18" t="s">
        <v>47</v>
      </c>
      <c r="C18">
        <v>3346</v>
      </c>
      <c r="E18">
        <v>170</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workbookViewId="0">
      <selection activeCell="B29" sqref="B29"/>
    </sheetView>
  </sheetViews>
  <sheetFormatPr baseColWidth="10" defaultColWidth="11" defaultRowHeight="15" x14ac:dyDescent="0"/>
  <cols>
    <col min="1" max="1" width="29" customWidth="1"/>
    <col min="2" max="2" width="17.83203125" bestFit="1" customWidth="1"/>
  </cols>
  <sheetData>
    <row r="1" spans="1:3">
      <c r="A1" t="s">
        <v>154</v>
      </c>
      <c r="B1" t="s">
        <v>156</v>
      </c>
      <c r="C1" t="s">
        <v>162</v>
      </c>
    </row>
    <row r="2" spans="1:3">
      <c r="A2" t="s">
        <v>155</v>
      </c>
    </row>
    <row r="3" spans="1:3">
      <c r="A3">
        <v>2007</v>
      </c>
      <c r="B3" t="s">
        <v>27</v>
      </c>
      <c r="C3">
        <v>89</v>
      </c>
    </row>
    <row r="4" spans="1:3">
      <c r="A4">
        <v>2007</v>
      </c>
      <c r="B4" t="s">
        <v>160</v>
      </c>
      <c r="C4">
        <v>88</v>
      </c>
    </row>
    <row r="5" spans="1:3">
      <c r="A5">
        <v>2008</v>
      </c>
      <c r="B5" t="s">
        <v>33</v>
      </c>
      <c r="C5">
        <v>100</v>
      </c>
    </row>
    <row r="6" spans="1:3">
      <c r="A6">
        <v>2009</v>
      </c>
      <c r="B6" t="s">
        <v>31</v>
      </c>
      <c r="C6">
        <v>197</v>
      </c>
    </row>
    <row r="7" spans="1:3">
      <c r="A7">
        <v>2011</v>
      </c>
      <c r="B7" t="s">
        <v>37</v>
      </c>
      <c r="C7">
        <v>120</v>
      </c>
    </row>
    <row r="8" spans="1:3">
      <c r="A8">
        <v>2011</v>
      </c>
      <c r="B8" t="s">
        <v>163</v>
      </c>
      <c r="C8">
        <v>60</v>
      </c>
    </row>
    <row r="9" spans="1:3">
      <c r="A9">
        <v>2011</v>
      </c>
      <c r="B9" t="s">
        <v>19</v>
      </c>
      <c r="C9">
        <v>75</v>
      </c>
    </row>
    <row r="10" spans="1:3">
      <c r="A10">
        <v>2011</v>
      </c>
      <c r="B10" t="s">
        <v>20</v>
      </c>
      <c r="C10">
        <v>65</v>
      </c>
    </row>
    <row r="11" spans="1:3">
      <c r="A11">
        <v>2013</v>
      </c>
      <c r="B11" t="s">
        <v>110</v>
      </c>
      <c r="C11">
        <v>96</v>
      </c>
    </row>
    <row r="12" spans="1:3">
      <c r="A12">
        <v>2013</v>
      </c>
      <c r="B12" t="s">
        <v>22</v>
      </c>
      <c r="C12">
        <v>118</v>
      </c>
    </row>
    <row r="13" spans="1:3">
      <c r="A13">
        <v>2013</v>
      </c>
      <c r="B13" t="s">
        <v>29</v>
      </c>
      <c r="C13">
        <v>102</v>
      </c>
    </row>
    <row r="14" spans="1:3">
      <c r="A14">
        <v>2014</v>
      </c>
      <c r="B14" t="s">
        <v>25</v>
      </c>
      <c r="C14">
        <v>57</v>
      </c>
    </row>
    <row r="15" spans="1:3">
      <c r="A15">
        <v>2014</v>
      </c>
      <c r="B15" t="s">
        <v>161</v>
      </c>
      <c r="C15">
        <v>121</v>
      </c>
    </row>
    <row r="16" spans="1:3">
      <c r="A16">
        <v>2014</v>
      </c>
      <c r="B16" t="s">
        <v>30</v>
      </c>
      <c r="C16">
        <v>65</v>
      </c>
    </row>
    <row r="17" spans="1:3">
      <c r="A17" t="s">
        <v>47</v>
      </c>
      <c r="C17">
        <v>1353</v>
      </c>
    </row>
    <row r="21" spans="1:3" ht="45">
      <c r="A21" t="s">
        <v>155</v>
      </c>
      <c r="B21" s="124" t="s">
        <v>164</v>
      </c>
      <c r="C21" t="s">
        <v>165</v>
      </c>
    </row>
    <row r="22" spans="1:3">
      <c r="A22">
        <v>2007</v>
      </c>
      <c r="B22">
        <f>C3+C4</f>
        <v>177</v>
      </c>
      <c r="C22">
        <v>2</v>
      </c>
    </row>
    <row r="23" spans="1:3">
      <c r="A23">
        <v>2008</v>
      </c>
      <c r="B23">
        <f>C5</f>
        <v>100</v>
      </c>
      <c r="C23">
        <v>1</v>
      </c>
    </row>
    <row r="24" spans="1:3">
      <c r="A24">
        <v>2009</v>
      </c>
      <c r="B24">
        <f>C6</f>
        <v>197</v>
      </c>
      <c r="C24">
        <v>1</v>
      </c>
    </row>
    <row r="25" spans="1:3">
      <c r="A25">
        <v>2010</v>
      </c>
      <c r="B25">
        <v>0</v>
      </c>
      <c r="C25">
        <v>0</v>
      </c>
    </row>
    <row r="26" spans="1:3">
      <c r="A26">
        <v>2011</v>
      </c>
      <c r="B26">
        <f>SUM(C7:C10)</f>
        <v>320</v>
      </c>
      <c r="C26">
        <v>4</v>
      </c>
    </row>
    <row r="27" spans="1:3">
      <c r="A27">
        <v>2012</v>
      </c>
      <c r="B27">
        <v>0</v>
      </c>
      <c r="C27">
        <v>0</v>
      </c>
    </row>
    <row r="28" spans="1:3">
      <c r="A28">
        <v>2013</v>
      </c>
      <c r="B28">
        <f>SUM(C11:C13)</f>
        <v>316</v>
      </c>
      <c r="C28">
        <v>3</v>
      </c>
    </row>
    <row r="29" spans="1:3">
      <c r="A29">
        <v>2014</v>
      </c>
      <c r="B29">
        <f>SUM(C14:C16)</f>
        <v>243</v>
      </c>
      <c r="C29">
        <v>3</v>
      </c>
    </row>
    <row r="30" spans="1:3">
      <c r="B30">
        <f>SUM(B22:B29)</f>
        <v>1353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7"/>
  <sheetViews>
    <sheetView workbookViewId="0">
      <selection sqref="A1:F13"/>
    </sheetView>
  </sheetViews>
  <sheetFormatPr baseColWidth="10" defaultColWidth="11" defaultRowHeight="15" x14ac:dyDescent="0"/>
  <cols>
    <col min="1" max="1" width="19.6640625" bestFit="1" customWidth="1"/>
    <col min="2" max="2" width="25.5" bestFit="1" customWidth="1"/>
    <col min="3" max="3" width="17" bestFit="1" customWidth="1"/>
    <col min="4" max="4" width="14.1640625" bestFit="1" customWidth="1"/>
    <col min="5" max="5" width="11.5" bestFit="1" customWidth="1"/>
    <col min="6" max="6" width="12.5" style="126" bestFit="1" customWidth="1"/>
    <col min="8" max="8" width="17.5" customWidth="1"/>
  </cols>
  <sheetData>
    <row r="1" spans="1:6">
      <c r="A1" t="s">
        <v>0</v>
      </c>
      <c r="C1">
        <v>2011</v>
      </c>
      <c r="D1">
        <v>2012</v>
      </c>
      <c r="E1">
        <v>2013</v>
      </c>
      <c r="F1" s="126">
        <v>2014</v>
      </c>
    </row>
    <row r="3" spans="1:6" ht="16" customHeight="1">
      <c r="A3" t="s">
        <v>1</v>
      </c>
      <c r="B3" t="s">
        <v>7</v>
      </c>
      <c r="C3" s="2">
        <v>422</v>
      </c>
      <c r="D3" s="2">
        <v>496</v>
      </c>
      <c r="E3" s="2">
        <v>655</v>
      </c>
      <c r="F3" s="127">
        <v>765</v>
      </c>
    </row>
    <row r="4" spans="1:6">
      <c r="B4" t="s">
        <v>8</v>
      </c>
      <c r="C4" s="2">
        <v>170</v>
      </c>
      <c r="D4" s="2">
        <v>846</v>
      </c>
      <c r="E4" s="2">
        <v>830</v>
      </c>
      <c r="F4" s="127">
        <v>643</v>
      </c>
    </row>
    <row r="5" spans="1:6">
      <c r="B5" t="s">
        <v>9</v>
      </c>
      <c r="C5" s="2">
        <v>200</v>
      </c>
      <c r="D5" s="2">
        <v>175</v>
      </c>
      <c r="E5" s="2">
        <v>154</v>
      </c>
      <c r="F5" s="127">
        <v>54</v>
      </c>
    </row>
    <row r="7" spans="1:6">
      <c r="A7" t="s">
        <v>2</v>
      </c>
      <c r="B7" t="s">
        <v>10</v>
      </c>
      <c r="C7" s="2">
        <v>33568840</v>
      </c>
      <c r="D7" s="2">
        <v>42198000</v>
      </c>
      <c r="E7" s="2">
        <v>23724000</v>
      </c>
      <c r="F7" s="127">
        <f>MetaData!BU31</f>
        <v>68997000</v>
      </c>
    </row>
    <row r="8" spans="1:6">
      <c r="B8" t="s">
        <v>11</v>
      </c>
      <c r="C8" s="1">
        <v>451</v>
      </c>
      <c r="D8" s="2">
        <v>593</v>
      </c>
      <c r="E8" s="2">
        <v>371</v>
      </c>
      <c r="F8" s="127">
        <f>MetaData!BW31</f>
        <v>1063</v>
      </c>
    </row>
    <row r="9" spans="1:6" ht="16" customHeight="1">
      <c r="B9" t="s">
        <v>12</v>
      </c>
      <c r="C9" s="2">
        <v>74432</v>
      </c>
      <c r="D9" s="2">
        <v>71160</v>
      </c>
      <c r="E9" s="2">
        <v>63946</v>
      </c>
      <c r="F9" s="127">
        <f>F7/F8</f>
        <v>64907.808090310442</v>
      </c>
    </row>
    <row r="10" spans="1:6" ht="18" customHeight="1">
      <c r="B10" t="s">
        <v>13</v>
      </c>
      <c r="C10" s="2">
        <v>7</v>
      </c>
      <c r="D10" s="2">
        <v>9</v>
      </c>
      <c r="E10" s="2">
        <v>5</v>
      </c>
      <c r="F10" s="127">
        <v>10</v>
      </c>
    </row>
    <row r="11" spans="1:6" ht="18" customHeight="1"/>
    <row r="12" spans="1:6">
      <c r="A12" t="s">
        <v>3</v>
      </c>
      <c r="B12" t="s">
        <v>10</v>
      </c>
      <c r="C12" s="2">
        <v>5935000</v>
      </c>
      <c r="D12" s="2">
        <v>6232000</v>
      </c>
      <c r="E12" s="2">
        <v>8844686</v>
      </c>
      <c r="F12" s="128">
        <v>10563681</v>
      </c>
    </row>
    <row r="13" spans="1:6">
      <c r="B13" t="s">
        <v>11</v>
      </c>
      <c r="C13" s="2">
        <v>710</v>
      </c>
      <c r="D13" s="2">
        <v>720</v>
      </c>
      <c r="E13" s="2">
        <v>805</v>
      </c>
      <c r="F13" s="127">
        <v>860</v>
      </c>
    </row>
    <row r="14" spans="1:6">
      <c r="B14" t="s">
        <v>12</v>
      </c>
      <c r="C14" s="2">
        <v>8359</v>
      </c>
      <c r="D14" s="2">
        <v>8656</v>
      </c>
      <c r="E14" s="2">
        <v>10987</v>
      </c>
      <c r="F14" s="127">
        <f>F12/F13</f>
        <v>12283.35</v>
      </c>
    </row>
    <row r="15" spans="1:6">
      <c r="B15" t="s">
        <v>13</v>
      </c>
      <c r="C15" s="129">
        <v>5</v>
      </c>
      <c r="D15" s="129">
        <v>5</v>
      </c>
      <c r="E15" s="2">
        <v>5</v>
      </c>
      <c r="F15" s="127">
        <v>5</v>
      </c>
    </row>
    <row r="16" spans="1:6">
      <c r="C16" s="2"/>
      <c r="D16" s="2"/>
      <c r="E16" s="2"/>
      <c r="F16" s="127"/>
    </row>
    <row r="17" spans="1:6">
      <c r="A17" t="s">
        <v>4</v>
      </c>
      <c r="B17" t="s">
        <v>14</v>
      </c>
      <c r="C17" s="2">
        <v>82</v>
      </c>
      <c r="D17" s="2">
        <v>98</v>
      </c>
      <c r="E17" s="2">
        <v>132</v>
      </c>
      <c r="F17" s="129">
        <f>8+9+13+6</f>
        <v>36</v>
      </c>
    </row>
    <row r="18" spans="1:6">
      <c r="B18" t="s">
        <v>15</v>
      </c>
      <c r="C18" s="2">
        <v>1626</v>
      </c>
      <c r="D18" s="2">
        <v>1776</v>
      </c>
      <c r="E18" s="2">
        <v>2525</v>
      </c>
      <c r="F18" s="129">
        <v>737</v>
      </c>
    </row>
    <row r="19" spans="1:6">
      <c r="B19" t="s">
        <v>13</v>
      </c>
      <c r="C19" s="2">
        <v>7</v>
      </c>
      <c r="D19" s="2">
        <v>8</v>
      </c>
      <c r="E19" s="2">
        <v>10</v>
      </c>
      <c r="F19" s="129">
        <v>9</v>
      </c>
    </row>
    <row r="20" spans="1:6">
      <c r="C20" s="2"/>
      <c r="D20" s="2"/>
      <c r="E20" s="2"/>
      <c r="F20" s="127"/>
    </row>
    <row r="21" spans="1:6">
      <c r="A21" t="s">
        <v>5</v>
      </c>
      <c r="B21" t="s">
        <v>10</v>
      </c>
      <c r="C21" s="2">
        <v>1290000</v>
      </c>
      <c r="D21" s="2">
        <v>2440000</v>
      </c>
      <c r="E21" s="2">
        <v>3450000</v>
      </c>
      <c r="F21" s="129">
        <v>1800000</v>
      </c>
    </row>
    <row r="22" spans="1:6">
      <c r="B22" t="s">
        <v>11</v>
      </c>
      <c r="C22" s="2">
        <v>138</v>
      </c>
      <c r="D22" s="2">
        <v>270</v>
      </c>
      <c r="E22" s="2">
        <v>327</v>
      </c>
      <c r="F22" s="129">
        <v>98</v>
      </c>
    </row>
    <row r="23" spans="1:6">
      <c r="B23" t="s">
        <v>12</v>
      </c>
      <c r="C23" s="2">
        <v>9348</v>
      </c>
      <c r="D23" s="2">
        <v>9037</v>
      </c>
      <c r="E23" s="2">
        <v>10550</v>
      </c>
      <c r="F23" s="129">
        <f>F21/F22</f>
        <v>18367.34693877551</v>
      </c>
    </row>
    <row r="24" spans="1:6">
      <c r="B24" t="s">
        <v>13</v>
      </c>
      <c r="C24" s="2">
        <v>5</v>
      </c>
      <c r="D24" s="2">
        <v>7</v>
      </c>
      <c r="E24" s="2">
        <v>10</v>
      </c>
      <c r="F24" s="129">
        <v>3</v>
      </c>
    </row>
    <row r="25" spans="1:6">
      <c r="C25" s="2"/>
      <c r="D25" s="2"/>
      <c r="E25" s="2"/>
      <c r="F25" s="127"/>
    </row>
    <row r="26" spans="1:6">
      <c r="A26" t="s">
        <v>6</v>
      </c>
      <c r="B26" t="s">
        <v>15</v>
      </c>
      <c r="C26" s="2">
        <v>794</v>
      </c>
      <c r="D26" s="2">
        <v>794</v>
      </c>
      <c r="E26" s="2">
        <v>1110</v>
      </c>
      <c r="F26" s="127">
        <f>'Business Development'!B29</f>
        <v>243</v>
      </c>
    </row>
    <row r="27" spans="1:6">
      <c r="B27" t="s">
        <v>13</v>
      </c>
      <c r="C27" s="2">
        <v>8</v>
      </c>
      <c r="D27" s="2">
        <v>8</v>
      </c>
      <c r="E27" s="2">
        <v>10</v>
      </c>
      <c r="F27" s="127">
        <v>3</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B23" sqref="B23"/>
    </sheetView>
  </sheetViews>
  <sheetFormatPr baseColWidth="10" defaultColWidth="8.83203125" defaultRowHeight="15" x14ac:dyDescent="0"/>
  <cols>
    <col min="1" max="1" width="12.6640625" style="133" bestFit="1" customWidth="1"/>
    <col min="2" max="2" width="23.1640625" style="132" bestFit="1" customWidth="1"/>
    <col min="3" max="6" width="14.1640625" style="132" bestFit="1" customWidth="1"/>
    <col min="7" max="16384" width="8.83203125" style="132"/>
  </cols>
  <sheetData>
    <row r="1" spans="1:6">
      <c r="A1" s="130"/>
      <c r="B1" s="131"/>
      <c r="C1" s="131"/>
      <c r="D1" s="131"/>
      <c r="E1" s="131"/>
      <c r="F1" s="131"/>
    </row>
    <row r="2" spans="1:6" ht="31.5" customHeight="1">
      <c r="A2" s="136" t="s">
        <v>4</v>
      </c>
      <c r="B2" s="132" t="s">
        <v>200</v>
      </c>
      <c r="C2" s="134">
        <v>82</v>
      </c>
      <c r="D2" s="134">
        <v>98</v>
      </c>
      <c r="E2" s="134">
        <v>132</v>
      </c>
      <c r="F2" s="134">
        <v>36</v>
      </c>
    </row>
    <row r="3" spans="1:6">
      <c r="A3" s="136"/>
      <c r="B3" s="132" t="s">
        <v>11</v>
      </c>
      <c r="C3" s="134">
        <v>1626</v>
      </c>
      <c r="D3" s="134">
        <v>1776</v>
      </c>
      <c r="E3" s="134">
        <v>2525</v>
      </c>
      <c r="F3" s="134">
        <v>737</v>
      </c>
    </row>
    <row r="4" spans="1:6">
      <c r="A4" s="136"/>
      <c r="B4" s="132" t="s">
        <v>13</v>
      </c>
      <c r="C4" s="134">
        <v>7</v>
      </c>
      <c r="D4" s="134">
        <v>8</v>
      </c>
      <c r="E4" s="134">
        <v>10</v>
      </c>
      <c r="F4" s="134">
        <v>9</v>
      </c>
    </row>
    <row r="5" spans="1:6">
      <c r="A5" s="130"/>
      <c r="B5" s="131"/>
      <c r="C5" s="135"/>
      <c r="D5" s="135"/>
      <c r="E5" s="135"/>
      <c r="F5" s="135"/>
    </row>
    <row r="6" spans="1:6">
      <c r="A6" s="136" t="s">
        <v>5</v>
      </c>
      <c r="B6" s="132" t="s">
        <v>10</v>
      </c>
      <c r="C6" s="134">
        <v>1290000</v>
      </c>
      <c r="D6" s="134">
        <v>2440000</v>
      </c>
      <c r="E6" s="134">
        <v>3450000</v>
      </c>
      <c r="F6" s="134">
        <v>1800000</v>
      </c>
    </row>
    <row r="7" spans="1:6">
      <c r="A7" s="136"/>
      <c r="B7" s="132" t="s">
        <v>11</v>
      </c>
      <c r="C7" s="134">
        <v>138</v>
      </c>
      <c r="D7" s="134">
        <v>270</v>
      </c>
      <c r="E7" s="134">
        <v>327</v>
      </c>
      <c r="F7" s="134">
        <v>98</v>
      </c>
    </row>
    <row r="8" spans="1:6">
      <c r="A8" s="136"/>
      <c r="B8" s="132" t="s">
        <v>12</v>
      </c>
      <c r="C8" s="134">
        <v>9348</v>
      </c>
      <c r="D8" s="134">
        <v>9037</v>
      </c>
      <c r="E8" s="134">
        <v>10550</v>
      </c>
      <c r="F8" s="134">
        <v>18367.34693877551</v>
      </c>
    </row>
    <row r="9" spans="1:6">
      <c r="A9" s="136"/>
      <c r="B9" s="132" t="s">
        <v>13</v>
      </c>
      <c r="C9" s="134">
        <v>5</v>
      </c>
      <c r="D9" s="134">
        <v>7</v>
      </c>
      <c r="E9" s="134">
        <v>10</v>
      </c>
      <c r="F9" s="134">
        <v>3</v>
      </c>
    </row>
    <row r="10" spans="1:6">
      <c r="A10" s="130"/>
      <c r="B10" s="131"/>
      <c r="C10" s="135"/>
      <c r="D10" s="135"/>
      <c r="E10" s="135"/>
      <c r="F10" s="135"/>
    </row>
    <row r="11" spans="1:6" ht="31.5" customHeight="1">
      <c r="A11" s="136" t="s">
        <v>6</v>
      </c>
      <c r="B11" s="132" t="s">
        <v>15</v>
      </c>
      <c r="C11" s="134">
        <v>794</v>
      </c>
      <c r="D11" s="134">
        <v>794</v>
      </c>
      <c r="E11" s="134">
        <v>1110</v>
      </c>
      <c r="F11" s="134">
        <v>243</v>
      </c>
    </row>
    <row r="12" spans="1:6">
      <c r="A12" s="136"/>
      <c r="B12" s="132" t="s">
        <v>13</v>
      </c>
      <c r="C12" s="134">
        <v>8</v>
      </c>
      <c r="D12" s="134">
        <v>8</v>
      </c>
      <c r="E12" s="134">
        <v>10</v>
      </c>
      <c r="F12" s="134">
        <v>3</v>
      </c>
    </row>
    <row r="13" spans="1:6">
      <c r="A13" s="130"/>
      <c r="B13" s="131"/>
      <c r="C13" s="131"/>
      <c r="D13" s="131"/>
      <c r="E13" s="131"/>
      <c r="F13" s="131"/>
    </row>
  </sheetData>
  <mergeCells count="3">
    <mergeCell ref="A2:A4"/>
    <mergeCell ref="A6:A9"/>
    <mergeCell ref="A11:A12"/>
  </mergeCells>
  <pageMargins left="0.7" right="0.7" top="0.75" bottom="0.75" header="0.3" footer="0.3"/>
  <pageSetup orientation="portrait" horizontalDpi="4294967295" verticalDpi="429496729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
  <sheetViews>
    <sheetView workbookViewId="0">
      <selection activeCell="D7" sqref="D7"/>
    </sheetView>
  </sheetViews>
  <sheetFormatPr baseColWidth="10" defaultColWidth="8.83203125" defaultRowHeight="15" x14ac:dyDescent="0"/>
  <cols>
    <col min="1" max="1" width="25.6640625" bestFit="1" customWidth="1"/>
    <col min="2" max="2" width="21.83203125" bestFit="1" customWidth="1"/>
    <col min="3" max="3" width="18.5" bestFit="1" customWidth="1"/>
    <col min="4" max="4" width="25.6640625" bestFit="1" customWidth="1"/>
  </cols>
  <sheetData>
    <row r="1" spans="1:4">
      <c r="A1" t="s">
        <v>194</v>
      </c>
      <c r="B1" t="s">
        <v>197</v>
      </c>
      <c r="C1" t="s">
        <v>198</v>
      </c>
      <c r="D1" t="s">
        <v>199</v>
      </c>
    </row>
    <row r="2" spans="1:4">
      <c r="A2">
        <v>2011</v>
      </c>
      <c r="B2" s="2">
        <v>422</v>
      </c>
      <c r="C2" s="2">
        <v>170</v>
      </c>
      <c r="D2" s="2">
        <v>200</v>
      </c>
    </row>
    <row r="3" spans="1:4">
      <c r="A3">
        <v>2012</v>
      </c>
      <c r="B3" s="2">
        <v>496</v>
      </c>
      <c r="C3" s="2">
        <v>846</v>
      </c>
      <c r="D3" s="2">
        <v>175</v>
      </c>
    </row>
    <row r="4" spans="1:4">
      <c r="A4">
        <v>2013</v>
      </c>
      <c r="B4" s="2">
        <v>655</v>
      </c>
      <c r="C4" s="2">
        <v>830</v>
      </c>
      <c r="D4" s="2">
        <v>154</v>
      </c>
    </row>
    <row r="5" spans="1:4">
      <c r="A5" s="126">
        <v>2014</v>
      </c>
      <c r="B5" s="127">
        <v>765</v>
      </c>
      <c r="C5" s="129">
        <v>641</v>
      </c>
      <c r="D5" s="129">
        <v>54</v>
      </c>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
  <sheetViews>
    <sheetView workbookViewId="0">
      <selection activeCell="E1" sqref="E1"/>
    </sheetView>
  </sheetViews>
  <sheetFormatPr baseColWidth="10" defaultColWidth="8.83203125" defaultRowHeight="15" x14ac:dyDescent="0"/>
  <cols>
    <col min="1" max="1" width="21" bestFit="1" customWidth="1"/>
    <col min="2" max="2" width="13.6640625" bestFit="1" customWidth="1"/>
    <col min="3" max="3" width="18.6640625" bestFit="1" customWidth="1"/>
    <col min="4" max="4" width="16.5" bestFit="1" customWidth="1"/>
    <col min="5" max="5" width="21" bestFit="1" customWidth="1"/>
  </cols>
  <sheetData>
    <row r="1" spans="1:5">
      <c r="A1" t="s">
        <v>194</v>
      </c>
      <c r="B1" t="s">
        <v>190</v>
      </c>
      <c r="C1" t="s">
        <v>195</v>
      </c>
      <c r="D1" t="s">
        <v>196</v>
      </c>
      <c r="E1" t="s">
        <v>193</v>
      </c>
    </row>
    <row r="2" spans="1:5">
      <c r="A2">
        <v>2011</v>
      </c>
      <c r="B2" s="2">
        <v>33568840</v>
      </c>
      <c r="C2" s="2">
        <v>451</v>
      </c>
      <c r="D2" s="2">
        <v>74432</v>
      </c>
      <c r="E2" s="2">
        <v>7</v>
      </c>
    </row>
    <row r="3" spans="1:5">
      <c r="A3">
        <v>2012</v>
      </c>
      <c r="B3" s="2">
        <v>42198000</v>
      </c>
      <c r="C3" s="2">
        <v>593</v>
      </c>
      <c r="D3" s="2">
        <v>71160</v>
      </c>
      <c r="E3" s="2">
        <v>9</v>
      </c>
    </row>
    <row r="4" spans="1:5">
      <c r="A4">
        <v>2013</v>
      </c>
      <c r="B4" s="2">
        <v>23724000</v>
      </c>
      <c r="C4" s="2">
        <v>371</v>
      </c>
      <c r="D4" s="2">
        <v>63946</v>
      </c>
      <c r="E4" s="2">
        <v>5</v>
      </c>
    </row>
    <row r="5" spans="1:5">
      <c r="A5" s="126">
        <v>2014</v>
      </c>
      <c r="B5" s="2">
        <f>Overview!F7</f>
        <v>68997000</v>
      </c>
      <c r="C5" s="2">
        <f>Overview!F8</f>
        <v>1063</v>
      </c>
      <c r="D5" s="2">
        <f>B5/C5</f>
        <v>64907.808090310442</v>
      </c>
      <c r="E5" s="2">
        <v>10</v>
      </c>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
  <sheetViews>
    <sheetView tabSelected="1" workbookViewId="0">
      <selection activeCell="G21" sqref="G21"/>
    </sheetView>
  </sheetViews>
  <sheetFormatPr baseColWidth="10" defaultColWidth="8.83203125" defaultRowHeight="15" x14ac:dyDescent="0"/>
  <cols>
    <col min="2" max="2" width="10.1640625" bestFit="1" customWidth="1"/>
    <col min="3" max="3" width="14.6640625" bestFit="1" customWidth="1"/>
    <col min="4" max="4" width="16.5" bestFit="1" customWidth="1"/>
    <col min="5" max="5" width="21" bestFit="1" customWidth="1"/>
  </cols>
  <sheetData>
    <row r="1" spans="1:5">
      <c r="A1" t="s">
        <v>194</v>
      </c>
      <c r="B1" t="s">
        <v>190</v>
      </c>
      <c r="C1" t="s">
        <v>191</v>
      </c>
      <c r="D1" t="s">
        <v>192</v>
      </c>
      <c r="E1" t="s">
        <v>193</v>
      </c>
    </row>
    <row r="2" spans="1:5">
      <c r="A2">
        <v>2011</v>
      </c>
      <c r="B2" s="2">
        <v>5935000</v>
      </c>
      <c r="C2" s="2">
        <v>710</v>
      </c>
      <c r="D2" s="2">
        <v>8359</v>
      </c>
      <c r="E2" s="129">
        <v>5</v>
      </c>
    </row>
    <row r="3" spans="1:5">
      <c r="A3">
        <v>2012</v>
      </c>
      <c r="B3" s="2">
        <v>6232000</v>
      </c>
      <c r="C3" s="2">
        <v>720</v>
      </c>
      <c r="D3" s="2">
        <v>8656</v>
      </c>
      <c r="E3" s="129">
        <v>5</v>
      </c>
    </row>
    <row r="4" spans="1:5">
      <c r="A4">
        <v>2013</v>
      </c>
      <c r="B4" s="2">
        <v>8844686</v>
      </c>
      <c r="C4" s="2">
        <v>805</v>
      </c>
      <c r="D4" s="2">
        <v>10987</v>
      </c>
      <c r="E4" s="2">
        <v>5</v>
      </c>
    </row>
    <row r="5" spans="1:5">
      <c r="A5" s="126">
        <v>2014</v>
      </c>
      <c r="B5" s="128">
        <v>10563681</v>
      </c>
      <c r="C5" s="127">
        <v>860</v>
      </c>
      <c r="D5" s="127">
        <f>B5/C5</f>
        <v>12283.35</v>
      </c>
      <c r="E5" s="127">
        <v>5</v>
      </c>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I31"/>
  <sheetViews>
    <sheetView workbookViewId="0">
      <pane xSplit="2" ySplit="1" topLeftCell="AL5" activePane="bottomRight" state="frozen"/>
      <selection pane="topRight" activeCell="C1" sqref="C1"/>
      <selection pane="bottomLeft" activeCell="A2" sqref="A2"/>
      <selection pane="bottomRight" activeCell="AP16" activeCellId="1" sqref="AP19 AP16"/>
    </sheetView>
  </sheetViews>
  <sheetFormatPr baseColWidth="10" defaultColWidth="11" defaultRowHeight="15" x14ac:dyDescent="0"/>
  <cols>
    <col min="1" max="1" width="4.5" customWidth="1"/>
    <col min="2" max="2" width="20.6640625" bestFit="1" customWidth="1"/>
    <col min="3" max="3" width="41.83203125" customWidth="1"/>
    <col min="6" max="6" width="13.5" bestFit="1" customWidth="1"/>
    <col min="8" max="8" width="11.83203125" customWidth="1"/>
    <col min="11" max="11" width="13.5" bestFit="1" customWidth="1"/>
    <col min="12" max="13" width="14.6640625" customWidth="1"/>
    <col min="17" max="17" width="13" customWidth="1"/>
    <col min="26" max="31" width="0" hidden="1" customWidth="1"/>
    <col min="32" max="32" width="12.33203125" customWidth="1"/>
    <col min="37" max="37" width="13" customWidth="1"/>
    <col min="38" max="38" width="12" customWidth="1"/>
    <col min="39" max="40" width="14.5" bestFit="1" customWidth="1"/>
    <col min="41" max="41" width="13.5" bestFit="1" customWidth="1"/>
    <col min="42" max="44" width="11" bestFit="1" customWidth="1"/>
    <col min="45" max="45" width="13.1640625" bestFit="1" customWidth="1"/>
    <col min="46" max="46" width="14.1640625" customWidth="1"/>
    <col min="47" max="47" width="11" bestFit="1" customWidth="1"/>
    <col min="73" max="73" width="14.33203125" customWidth="1"/>
    <col min="74" max="74" width="12.33203125" customWidth="1"/>
  </cols>
  <sheetData>
    <row r="1" spans="1:87" ht="31" thickBot="1">
      <c r="A1" s="5" t="s">
        <v>16</v>
      </c>
      <c r="B1" s="6" t="s">
        <v>53</v>
      </c>
      <c r="C1" s="156" t="s">
        <v>54</v>
      </c>
      <c r="D1" s="157"/>
      <c r="E1" s="157"/>
      <c r="F1" s="157"/>
      <c r="G1" s="157"/>
      <c r="H1" s="157"/>
      <c r="I1" s="157"/>
      <c r="J1" s="157"/>
      <c r="K1" s="157"/>
      <c r="L1" s="157"/>
      <c r="M1" s="157"/>
      <c r="N1" s="157"/>
      <c r="O1" s="158"/>
      <c r="P1" s="156" t="s">
        <v>3</v>
      </c>
      <c r="Q1" s="157"/>
      <c r="R1" s="157"/>
      <c r="S1" s="157"/>
      <c r="T1" s="158"/>
      <c r="U1" s="156" t="s">
        <v>2</v>
      </c>
      <c r="V1" s="157"/>
      <c r="W1" s="157"/>
      <c r="X1" s="157"/>
      <c r="Y1" s="158"/>
      <c r="Z1" s="7"/>
      <c r="AA1" s="7"/>
      <c r="AB1" s="7"/>
      <c r="AC1" s="7"/>
      <c r="AD1" s="7"/>
      <c r="AE1" s="7"/>
      <c r="AF1" s="156" t="s">
        <v>51</v>
      </c>
      <c r="AG1" s="157"/>
      <c r="AH1" s="157"/>
      <c r="AI1" s="157"/>
      <c r="AJ1" s="158"/>
      <c r="AK1" s="8"/>
      <c r="AL1" s="9"/>
      <c r="AM1" s="159" t="s">
        <v>62</v>
      </c>
      <c r="AN1" s="160"/>
      <c r="AO1" s="160"/>
      <c r="AP1" s="160"/>
      <c r="AQ1" s="160"/>
      <c r="AR1" s="161"/>
      <c r="AS1" s="141" t="s">
        <v>63</v>
      </c>
      <c r="AT1" s="142"/>
      <c r="AU1" s="142"/>
      <c r="AV1" s="142"/>
      <c r="AW1" s="142"/>
      <c r="AX1" s="143"/>
      <c r="AY1" s="10"/>
      <c r="AZ1" s="11"/>
      <c r="BA1" s="12"/>
      <c r="BB1" s="12"/>
      <c r="BC1" s="12"/>
      <c r="BD1" s="13"/>
      <c r="BE1" s="14"/>
      <c r="BF1" s="137" t="s">
        <v>46</v>
      </c>
      <c r="BG1" s="138"/>
      <c r="BH1" s="138"/>
      <c r="BI1" s="138"/>
      <c r="BJ1" s="138"/>
      <c r="BK1" s="138"/>
      <c r="BL1" s="139"/>
      <c r="BM1" s="162" t="s">
        <v>50</v>
      </c>
      <c r="BN1" s="138"/>
      <c r="BO1" s="138"/>
      <c r="BP1" s="138"/>
      <c r="BQ1" s="138"/>
      <c r="BR1" s="138"/>
      <c r="BS1" s="139"/>
      <c r="BT1" s="163" t="s">
        <v>2</v>
      </c>
      <c r="BU1" s="164"/>
      <c r="BV1" s="165"/>
      <c r="BW1" s="166"/>
      <c r="BX1" s="148" t="s">
        <v>51</v>
      </c>
      <c r="BY1" s="149"/>
      <c r="BZ1" s="149"/>
      <c r="CA1" s="149"/>
      <c r="CB1" s="149"/>
      <c r="CC1" s="150"/>
      <c r="CD1" s="148" t="s">
        <v>52</v>
      </c>
      <c r="CE1" s="149"/>
      <c r="CF1" s="149"/>
      <c r="CG1" s="149"/>
      <c r="CH1" s="149"/>
      <c r="CI1" s="150"/>
    </row>
    <row r="2" spans="1:87" ht="45" customHeight="1">
      <c r="A2" s="5" t="s">
        <v>16</v>
      </c>
      <c r="B2" t="s">
        <v>17</v>
      </c>
      <c r="C2" s="15"/>
      <c r="D2" s="16"/>
      <c r="E2" s="16"/>
      <c r="F2" s="17"/>
      <c r="G2" s="17"/>
      <c r="H2" s="17"/>
      <c r="I2" s="17"/>
      <c r="J2" s="17"/>
      <c r="K2" s="151" t="s">
        <v>73</v>
      </c>
      <c r="L2" s="153"/>
      <c r="M2" s="154"/>
      <c r="N2" s="151"/>
      <c r="O2" s="152"/>
      <c r="P2" s="155" t="s">
        <v>73</v>
      </c>
      <c r="Q2" s="153"/>
      <c r="R2" s="154"/>
      <c r="S2" s="151"/>
      <c r="T2" s="152"/>
      <c r="U2" s="155" t="s">
        <v>73</v>
      </c>
      <c r="V2" s="153"/>
      <c r="W2" s="154"/>
      <c r="X2" s="151"/>
      <c r="Y2" s="152"/>
      <c r="Z2" s="18"/>
      <c r="AA2" s="151" t="s">
        <v>73</v>
      </c>
      <c r="AB2" s="153"/>
      <c r="AC2" s="154"/>
      <c r="AD2" s="151"/>
      <c r="AE2" s="154"/>
      <c r="AF2" s="155" t="s">
        <v>73</v>
      </c>
      <c r="AG2" s="153"/>
      <c r="AH2" s="154"/>
      <c r="AI2" s="151"/>
      <c r="AJ2" s="152"/>
      <c r="AK2" s="8"/>
      <c r="AL2" s="9"/>
      <c r="AM2" s="140" t="s">
        <v>10</v>
      </c>
      <c r="AN2" s="140"/>
      <c r="AO2" s="140"/>
      <c r="AP2" s="140" t="s">
        <v>45</v>
      </c>
      <c r="AQ2" s="140"/>
      <c r="AR2" s="140"/>
      <c r="AS2" s="141" t="s">
        <v>10</v>
      </c>
      <c r="AT2" s="142"/>
      <c r="AU2" s="143"/>
      <c r="AV2" s="141" t="s">
        <v>45</v>
      </c>
      <c r="AW2" s="142"/>
      <c r="AX2" s="143"/>
      <c r="AY2" s="10"/>
      <c r="AZ2" s="19"/>
      <c r="BA2" s="16"/>
      <c r="BB2" s="16"/>
      <c r="BC2" s="16"/>
      <c r="BD2" s="20"/>
      <c r="BE2" s="14"/>
      <c r="BF2" s="144" t="s">
        <v>71</v>
      </c>
      <c r="BG2" s="145"/>
      <c r="BH2" s="145"/>
      <c r="BI2" s="106"/>
      <c r="BJ2" s="145" t="s">
        <v>45</v>
      </c>
      <c r="BK2" s="145"/>
      <c r="BL2" s="146"/>
      <c r="BM2" s="147" t="s">
        <v>71</v>
      </c>
      <c r="BN2" s="145"/>
      <c r="BO2" s="145"/>
      <c r="BP2" s="106"/>
      <c r="BQ2" s="21" t="s">
        <v>45</v>
      </c>
      <c r="BR2" s="21"/>
      <c r="BS2" s="22"/>
      <c r="BT2" s="23"/>
      <c r="BU2" s="24" t="s">
        <v>71</v>
      </c>
      <c r="BV2" s="25" t="s">
        <v>45</v>
      </c>
      <c r="BW2" s="26"/>
      <c r="BX2" s="137" t="s">
        <v>71</v>
      </c>
      <c r="BY2" s="138"/>
      <c r="BZ2" s="139"/>
      <c r="CA2" s="27" t="s">
        <v>45</v>
      </c>
      <c r="CB2" s="24"/>
      <c r="CC2" s="28"/>
      <c r="CD2" s="137" t="s">
        <v>71</v>
      </c>
      <c r="CE2" s="138"/>
      <c r="CF2" s="139"/>
      <c r="CG2" s="137" t="s">
        <v>45</v>
      </c>
      <c r="CH2" s="138"/>
      <c r="CI2" s="139"/>
    </row>
    <row r="3" spans="1:87" ht="135">
      <c r="A3" s="5"/>
      <c r="C3" s="15" t="s">
        <v>74</v>
      </c>
      <c r="D3" s="16" t="s">
        <v>59</v>
      </c>
      <c r="E3" s="16" t="s">
        <v>60</v>
      </c>
      <c r="F3" s="29" t="s">
        <v>75</v>
      </c>
      <c r="G3" s="29" t="s">
        <v>76</v>
      </c>
      <c r="H3" s="29" t="s">
        <v>77</v>
      </c>
      <c r="I3" s="29" t="s">
        <v>78</v>
      </c>
      <c r="J3" s="29" t="s">
        <v>79</v>
      </c>
      <c r="K3" s="5" t="s">
        <v>47</v>
      </c>
      <c r="L3" s="5" t="s">
        <v>17</v>
      </c>
      <c r="M3" s="5" t="s">
        <v>55</v>
      </c>
      <c r="N3" s="5" t="s">
        <v>56</v>
      </c>
      <c r="O3" s="30" t="s">
        <v>57</v>
      </c>
      <c r="P3" s="15" t="s">
        <v>47</v>
      </c>
      <c r="Q3" s="5" t="s">
        <v>17</v>
      </c>
      <c r="R3" s="5" t="s">
        <v>55</v>
      </c>
      <c r="S3" s="5" t="s">
        <v>56</v>
      </c>
      <c r="T3" s="30" t="s">
        <v>57</v>
      </c>
      <c r="U3" s="15" t="s">
        <v>47</v>
      </c>
      <c r="V3" s="5" t="s">
        <v>17</v>
      </c>
      <c r="W3" s="5" t="s">
        <v>55</v>
      </c>
      <c r="X3" s="5" t="s">
        <v>56</v>
      </c>
      <c r="Y3" s="30" t="s">
        <v>57</v>
      </c>
      <c r="Z3" s="18" t="s">
        <v>58</v>
      </c>
      <c r="AA3" s="31" t="s">
        <v>47</v>
      </c>
      <c r="AB3" s="31" t="s">
        <v>17</v>
      </c>
      <c r="AC3" s="31" t="s">
        <v>55</v>
      </c>
      <c r="AD3" s="31" t="s">
        <v>56</v>
      </c>
      <c r="AE3" s="31" t="s">
        <v>57</v>
      </c>
      <c r="AF3" s="15" t="s">
        <v>47</v>
      </c>
      <c r="AG3" s="5" t="s">
        <v>17</v>
      </c>
      <c r="AH3" s="5" t="s">
        <v>55</v>
      </c>
      <c r="AI3" s="5" t="s">
        <v>56</v>
      </c>
      <c r="AJ3" s="30" t="s">
        <v>57</v>
      </c>
      <c r="AK3" s="8" t="s">
        <v>1</v>
      </c>
      <c r="AL3" s="9" t="s">
        <v>61</v>
      </c>
      <c r="AM3" s="91" t="s">
        <v>47</v>
      </c>
      <c r="AN3" s="91" t="s">
        <v>48</v>
      </c>
      <c r="AO3" s="91" t="s">
        <v>49</v>
      </c>
      <c r="AP3" s="91" t="s">
        <v>47</v>
      </c>
      <c r="AQ3" s="91" t="s">
        <v>48</v>
      </c>
      <c r="AR3" s="91" t="s">
        <v>49</v>
      </c>
      <c r="AS3" s="91" t="s">
        <v>47</v>
      </c>
      <c r="AT3" s="91" t="s">
        <v>48</v>
      </c>
      <c r="AU3" s="91" t="s">
        <v>49</v>
      </c>
      <c r="AV3" s="91" t="s">
        <v>47</v>
      </c>
      <c r="AW3" s="91" t="s">
        <v>48</v>
      </c>
      <c r="AX3" s="91" t="s">
        <v>49</v>
      </c>
      <c r="AY3" s="10" t="s">
        <v>64</v>
      </c>
      <c r="AZ3" s="19" t="s">
        <v>65</v>
      </c>
      <c r="BA3" s="16" t="s">
        <v>80</v>
      </c>
      <c r="BB3" s="16" t="s">
        <v>66</v>
      </c>
      <c r="BC3" s="16" t="s">
        <v>67</v>
      </c>
      <c r="BD3" s="20" t="s">
        <v>68</v>
      </c>
      <c r="BE3" s="14" t="s">
        <v>81</v>
      </c>
      <c r="BF3" s="32" t="s">
        <v>47</v>
      </c>
      <c r="BG3" s="21" t="s">
        <v>48</v>
      </c>
      <c r="BH3" s="21" t="s">
        <v>49</v>
      </c>
      <c r="BI3" s="109" t="s">
        <v>94</v>
      </c>
      <c r="BJ3" s="21" t="s">
        <v>47</v>
      </c>
      <c r="BK3" s="21" t="s">
        <v>48</v>
      </c>
      <c r="BL3" s="22" t="s">
        <v>49</v>
      </c>
      <c r="BM3" s="25" t="s">
        <v>47</v>
      </c>
      <c r="BN3" s="21" t="s">
        <v>48</v>
      </c>
      <c r="BO3" s="21" t="s">
        <v>49</v>
      </c>
      <c r="BP3" s="106" t="s">
        <v>94</v>
      </c>
      <c r="BQ3" s="21" t="s">
        <v>47</v>
      </c>
      <c r="BR3" s="21" t="s">
        <v>48</v>
      </c>
      <c r="BS3" s="22" t="s">
        <v>49</v>
      </c>
      <c r="BT3" s="33" t="s">
        <v>72</v>
      </c>
      <c r="BU3" s="34" t="s">
        <v>47</v>
      </c>
      <c r="BV3" s="35" t="s">
        <v>82</v>
      </c>
      <c r="BW3" s="36" t="s">
        <v>83</v>
      </c>
      <c r="BX3" s="32" t="s">
        <v>47</v>
      </c>
      <c r="BY3" s="21" t="s">
        <v>48</v>
      </c>
      <c r="BZ3" s="22" t="s">
        <v>49</v>
      </c>
      <c r="CA3" s="32" t="s">
        <v>47</v>
      </c>
      <c r="CB3" s="21" t="s">
        <v>48</v>
      </c>
      <c r="CC3" s="22" t="s">
        <v>49</v>
      </c>
      <c r="CD3" s="32" t="s">
        <v>47</v>
      </c>
      <c r="CE3" s="21" t="s">
        <v>48</v>
      </c>
      <c r="CF3" s="22" t="s">
        <v>49</v>
      </c>
      <c r="CG3" s="32" t="s">
        <v>47</v>
      </c>
      <c r="CH3" s="21" t="s">
        <v>48</v>
      </c>
      <c r="CI3" s="22" t="s">
        <v>49</v>
      </c>
    </row>
    <row r="4" spans="1:87">
      <c r="A4" s="3">
        <v>1</v>
      </c>
      <c r="B4" s="3" t="s">
        <v>18</v>
      </c>
      <c r="C4" s="37" t="s">
        <v>84</v>
      </c>
      <c r="D4" s="38"/>
      <c r="E4" s="38">
        <v>1</v>
      </c>
      <c r="F4" s="39"/>
      <c r="G4" s="40"/>
      <c r="H4" s="40"/>
      <c r="I4" s="40"/>
      <c r="J4" s="40"/>
      <c r="K4" s="41">
        <v>2180000</v>
      </c>
      <c r="L4" s="42">
        <f>K4*0.4</f>
        <v>872000</v>
      </c>
      <c r="M4" s="42">
        <f>L4*0.6</f>
        <v>523200</v>
      </c>
      <c r="N4" s="43">
        <v>0</v>
      </c>
      <c r="O4" s="44">
        <v>0</v>
      </c>
      <c r="P4" s="45">
        <v>980000</v>
      </c>
      <c r="Q4" s="46">
        <f>P4*0.4</f>
        <v>392000</v>
      </c>
      <c r="R4" s="46">
        <f>Q4*0.6</f>
        <v>235200</v>
      </c>
      <c r="S4" s="47">
        <v>50</v>
      </c>
      <c r="T4" s="48">
        <v>0</v>
      </c>
      <c r="U4" s="45">
        <v>120000</v>
      </c>
      <c r="V4" s="46">
        <f>U4*0.4</f>
        <v>48000</v>
      </c>
      <c r="W4" s="46">
        <f>V4*0.6</f>
        <v>28800</v>
      </c>
      <c r="X4" s="47">
        <v>0</v>
      </c>
      <c r="Y4" s="48">
        <v>0</v>
      </c>
      <c r="Z4" s="49"/>
      <c r="AA4" s="38"/>
      <c r="AB4" s="38"/>
      <c r="AC4" s="38"/>
      <c r="AD4" s="38"/>
      <c r="AE4" s="38"/>
      <c r="AF4" s="50"/>
      <c r="AG4" s="38"/>
      <c r="AH4" s="38"/>
      <c r="AI4" s="38"/>
      <c r="AJ4" s="51"/>
      <c r="AK4" s="52"/>
      <c r="AL4" s="53"/>
      <c r="AM4" s="92">
        <f t="shared" ref="AM4:AM15" si="0">AN4+AO4</f>
        <v>0</v>
      </c>
      <c r="AN4" s="92">
        <v>0</v>
      </c>
      <c r="AO4" s="92">
        <v>0</v>
      </c>
      <c r="AP4" s="93">
        <v>39</v>
      </c>
      <c r="AQ4" s="93">
        <v>29</v>
      </c>
      <c r="AR4" s="93">
        <v>10</v>
      </c>
      <c r="AS4" s="94">
        <f>AT4+AU4</f>
        <v>0</v>
      </c>
      <c r="AT4" s="94">
        <v>0</v>
      </c>
      <c r="AU4" s="94">
        <v>0</v>
      </c>
      <c r="AV4" s="94">
        <f>AW4+AX4</f>
        <v>0</v>
      </c>
      <c r="AW4" s="94">
        <v>0</v>
      </c>
      <c r="AX4" s="94">
        <v>0</v>
      </c>
      <c r="AY4" s="54"/>
      <c r="AZ4" s="55">
        <v>5</v>
      </c>
      <c r="BA4" s="47">
        <v>22</v>
      </c>
      <c r="BB4" s="47">
        <v>60</v>
      </c>
      <c r="BC4" s="47">
        <v>60</v>
      </c>
      <c r="BD4" s="48">
        <v>0</v>
      </c>
      <c r="BE4" s="56"/>
      <c r="BF4" s="55">
        <v>6</v>
      </c>
      <c r="BG4" s="47">
        <v>0</v>
      </c>
      <c r="BH4" s="47">
        <v>2676930</v>
      </c>
      <c r="BI4" s="43">
        <v>0</v>
      </c>
      <c r="BJ4" s="43">
        <v>42</v>
      </c>
      <c r="BK4" s="43">
        <v>0</v>
      </c>
      <c r="BL4" s="44">
        <v>42</v>
      </c>
      <c r="BM4" s="57">
        <v>0</v>
      </c>
      <c r="BN4" s="47">
        <v>0</v>
      </c>
      <c r="BO4" s="47">
        <v>0</v>
      </c>
      <c r="BP4" s="47"/>
      <c r="BQ4" s="47">
        <v>0</v>
      </c>
      <c r="BR4" s="47">
        <v>0</v>
      </c>
      <c r="BS4" s="48">
        <v>0</v>
      </c>
      <c r="BT4" s="58">
        <v>62</v>
      </c>
      <c r="BU4" s="59">
        <v>1756000</v>
      </c>
      <c r="BV4" s="60">
        <v>228</v>
      </c>
      <c r="BW4" s="61">
        <v>38</v>
      </c>
      <c r="BX4" s="37"/>
      <c r="BY4" s="62"/>
      <c r="BZ4" s="63"/>
      <c r="CA4" s="37"/>
      <c r="CB4" s="62"/>
      <c r="CC4" s="63"/>
      <c r="CD4" s="37"/>
      <c r="CE4" s="62"/>
      <c r="CF4" s="63"/>
      <c r="CG4" s="37"/>
      <c r="CH4" s="62"/>
      <c r="CI4" s="63"/>
    </row>
    <row r="5" spans="1:87">
      <c r="A5" s="3">
        <v>2</v>
      </c>
      <c r="B5" s="3" t="s">
        <v>19</v>
      </c>
      <c r="C5" s="37" t="s">
        <v>85</v>
      </c>
      <c r="D5" s="64" t="s">
        <v>69</v>
      </c>
      <c r="E5" s="47">
        <v>1</v>
      </c>
      <c r="F5" s="40"/>
      <c r="G5" s="40"/>
      <c r="H5" s="40"/>
      <c r="I5" s="40"/>
      <c r="J5" s="40"/>
      <c r="K5" s="41">
        <v>3444980</v>
      </c>
      <c r="L5" s="42">
        <f>K5*0.4</f>
        <v>1377992</v>
      </c>
      <c r="M5" s="42">
        <f>L5*0.6</f>
        <v>826795.2</v>
      </c>
      <c r="N5" s="43">
        <v>0</v>
      </c>
      <c r="O5" s="44">
        <v>0</v>
      </c>
      <c r="P5" s="45">
        <v>712122</v>
      </c>
      <c r="Q5" s="46">
        <f>P5*0.4</f>
        <v>284848.8</v>
      </c>
      <c r="R5" s="46">
        <f>Q5*0.6</f>
        <v>170909.28</v>
      </c>
      <c r="S5" s="47">
        <v>0</v>
      </c>
      <c r="T5" s="48">
        <v>0</v>
      </c>
      <c r="U5" s="45">
        <v>4550000</v>
      </c>
      <c r="V5" s="46">
        <f>U5*0.4</f>
        <v>1820000</v>
      </c>
      <c r="W5" s="46">
        <f>V5*0.6</f>
        <v>1092000</v>
      </c>
      <c r="X5" s="47">
        <v>0</v>
      </c>
      <c r="Y5" s="48">
        <v>0</v>
      </c>
      <c r="Z5" s="49"/>
      <c r="AA5" s="38"/>
      <c r="AB5" s="38"/>
      <c r="AC5" s="38"/>
      <c r="AD5" s="38"/>
      <c r="AE5" s="38"/>
      <c r="AF5" s="45">
        <v>76000</v>
      </c>
      <c r="AG5" s="46">
        <f>AF5*0.4</f>
        <v>30400</v>
      </c>
      <c r="AH5" s="46">
        <f>AG5*0.6</f>
        <v>18240</v>
      </c>
      <c r="AI5" s="47">
        <v>0</v>
      </c>
      <c r="AJ5" s="48">
        <v>0</v>
      </c>
      <c r="AK5" s="52"/>
      <c r="AL5" s="53"/>
      <c r="AM5" s="92">
        <f t="shared" ref="AM5:AM12" si="1">AN5+AO5</f>
        <v>0</v>
      </c>
      <c r="AN5" s="92">
        <v>0</v>
      </c>
      <c r="AO5" s="92">
        <v>0</v>
      </c>
      <c r="AP5" s="93">
        <v>54</v>
      </c>
      <c r="AQ5" s="95">
        <v>54</v>
      </c>
      <c r="AR5" s="95">
        <v>0</v>
      </c>
      <c r="AS5" s="95">
        <f t="shared" ref="AS5:AS9" si="2">AT5+AU5</f>
        <v>0</v>
      </c>
      <c r="AT5" s="95">
        <v>0</v>
      </c>
      <c r="AU5" s="95">
        <v>0</v>
      </c>
      <c r="AV5" s="94">
        <f t="shared" ref="AV5:AV9" si="3">AW5+AX5</f>
        <v>0</v>
      </c>
      <c r="AW5" s="94">
        <v>0</v>
      </c>
      <c r="AX5" s="94">
        <v>0</v>
      </c>
      <c r="AY5" s="54"/>
      <c r="AZ5" s="55">
        <v>7</v>
      </c>
      <c r="BA5" s="47">
        <v>0</v>
      </c>
      <c r="BB5" s="47">
        <v>1</v>
      </c>
      <c r="BC5" s="47">
        <v>153</v>
      </c>
      <c r="BD5" s="48">
        <v>0</v>
      </c>
      <c r="BE5" s="56"/>
      <c r="BF5" s="45">
        <v>712122</v>
      </c>
      <c r="BG5" s="47">
        <v>0</v>
      </c>
      <c r="BH5" s="65">
        <v>712122</v>
      </c>
      <c r="BI5" s="43">
        <v>4</v>
      </c>
      <c r="BJ5" s="43">
        <v>60</v>
      </c>
      <c r="BK5" s="43">
        <v>0</v>
      </c>
      <c r="BL5" s="44">
        <v>60</v>
      </c>
      <c r="BM5" s="66">
        <v>600000</v>
      </c>
      <c r="BN5" s="47">
        <v>0</v>
      </c>
      <c r="BO5" s="65">
        <f>BM5</f>
        <v>600000</v>
      </c>
      <c r="BP5" s="65">
        <v>4</v>
      </c>
      <c r="BQ5" s="47">
        <v>60</v>
      </c>
      <c r="BR5" s="47">
        <v>0</v>
      </c>
      <c r="BS5" s="48">
        <v>60</v>
      </c>
      <c r="BT5" s="58">
        <v>155</v>
      </c>
      <c r="BU5" s="67">
        <v>4600000</v>
      </c>
      <c r="BV5" s="68">
        <v>300</v>
      </c>
      <c r="BW5" s="69">
        <v>50</v>
      </c>
      <c r="BX5" s="70">
        <v>0</v>
      </c>
      <c r="BY5" s="71">
        <v>0</v>
      </c>
      <c r="BZ5" s="72">
        <v>0</v>
      </c>
      <c r="CA5" s="70">
        <v>0</v>
      </c>
      <c r="CB5" s="71">
        <v>0</v>
      </c>
      <c r="CC5" s="72">
        <v>0</v>
      </c>
      <c r="CD5" s="37"/>
      <c r="CE5" s="62"/>
      <c r="CF5" s="63"/>
      <c r="CG5" s="37"/>
      <c r="CH5" s="62"/>
      <c r="CI5" s="63"/>
    </row>
    <row r="6" spans="1:87" ht="30">
      <c r="A6" s="3">
        <v>3</v>
      </c>
      <c r="B6" s="3" t="s">
        <v>20</v>
      </c>
      <c r="C6" s="15" t="s">
        <v>86</v>
      </c>
      <c r="D6" s="38"/>
      <c r="E6" s="38">
        <v>5</v>
      </c>
      <c r="F6" s="40"/>
      <c r="G6" s="40"/>
      <c r="H6" s="40"/>
      <c r="I6" s="40"/>
      <c r="J6" s="40"/>
      <c r="K6" s="73"/>
      <c r="L6" s="73"/>
      <c r="M6" s="73"/>
      <c r="N6" s="74"/>
      <c r="O6" s="75"/>
      <c r="P6" s="50"/>
      <c r="Q6" s="38"/>
      <c r="R6" s="38"/>
      <c r="S6" s="38"/>
      <c r="T6" s="51"/>
      <c r="U6" s="50"/>
      <c r="V6" s="38"/>
      <c r="W6" s="38"/>
      <c r="X6" s="38"/>
      <c r="Y6" s="51"/>
      <c r="Z6" s="49"/>
      <c r="AA6" s="38"/>
      <c r="AB6" s="38"/>
      <c r="AC6" s="38"/>
      <c r="AD6" s="38"/>
      <c r="AE6" s="38"/>
      <c r="AF6" s="50"/>
      <c r="AG6" s="38"/>
      <c r="AH6" s="38"/>
      <c r="AI6" s="38"/>
      <c r="AJ6" s="51"/>
      <c r="AK6" s="52"/>
      <c r="AL6" s="53"/>
      <c r="AM6" s="92">
        <f t="shared" si="1"/>
        <v>0</v>
      </c>
      <c r="AN6" s="92">
        <v>0</v>
      </c>
      <c r="AO6" s="92">
        <v>0</v>
      </c>
      <c r="AP6" s="95">
        <v>0</v>
      </c>
      <c r="AQ6" s="95">
        <v>0</v>
      </c>
      <c r="AR6" s="95">
        <v>0</v>
      </c>
      <c r="AS6" s="95">
        <f t="shared" si="2"/>
        <v>0</v>
      </c>
      <c r="AT6" s="95">
        <v>0</v>
      </c>
      <c r="AU6" s="95">
        <v>0</v>
      </c>
      <c r="AV6" s="94">
        <f t="shared" si="3"/>
        <v>0</v>
      </c>
      <c r="AW6" s="94">
        <v>0</v>
      </c>
      <c r="AX6" s="94">
        <v>0</v>
      </c>
      <c r="AY6" s="54"/>
      <c r="AZ6" s="50"/>
      <c r="BA6" s="38"/>
      <c r="BB6" s="38"/>
      <c r="BC6" s="38"/>
      <c r="BD6" s="51"/>
      <c r="BE6" s="56"/>
      <c r="BF6" s="50"/>
      <c r="BG6" s="38"/>
      <c r="BH6" s="38"/>
      <c r="BI6" s="74">
        <v>9</v>
      </c>
      <c r="BJ6" s="74">
        <v>67</v>
      </c>
      <c r="BK6" s="74">
        <v>0</v>
      </c>
      <c r="BL6" s="75">
        <v>67</v>
      </c>
      <c r="BM6" s="66">
        <f>80000+80000+85000+90000+80000+90000+60000+50000+85000</f>
        <v>700000</v>
      </c>
      <c r="BN6" s="38">
        <v>0</v>
      </c>
      <c r="BO6" s="38">
        <v>700000</v>
      </c>
      <c r="BP6" s="38">
        <v>9</v>
      </c>
      <c r="BQ6" s="38">
        <v>67</v>
      </c>
      <c r="BR6" s="38">
        <v>0</v>
      </c>
      <c r="BS6" s="51">
        <v>67</v>
      </c>
      <c r="BT6" s="58">
        <v>0</v>
      </c>
      <c r="BU6" s="59">
        <v>0</v>
      </c>
      <c r="BV6" s="60">
        <v>0</v>
      </c>
      <c r="BW6" s="61">
        <v>0</v>
      </c>
      <c r="BX6" s="37"/>
      <c r="BY6" s="62"/>
      <c r="BZ6" s="63"/>
      <c r="CA6" s="37"/>
      <c r="CB6" s="62"/>
      <c r="CC6" s="63"/>
      <c r="CD6" s="37"/>
      <c r="CE6" s="62"/>
      <c r="CF6" s="63"/>
      <c r="CG6" s="37"/>
      <c r="CH6" s="62"/>
      <c r="CI6" s="63"/>
    </row>
    <row r="7" spans="1:87">
      <c r="A7" s="3">
        <v>4</v>
      </c>
      <c r="B7" s="3" t="s">
        <v>21</v>
      </c>
      <c r="C7" s="37"/>
      <c r="D7" s="38"/>
      <c r="E7" s="38">
        <v>0</v>
      </c>
      <c r="F7" s="40"/>
      <c r="G7" s="40"/>
      <c r="H7" s="40"/>
      <c r="I7" s="40"/>
      <c r="J7" s="40"/>
      <c r="K7" s="73"/>
      <c r="L7" s="73"/>
      <c r="M7" s="73"/>
      <c r="N7" s="74"/>
      <c r="O7" s="75"/>
      <c r="P7" s="50"/>
      <c r="Q7" s="38"/>
      <c r="R7" s="38"/>
      <c r="S7" s="38"/>
      <c r="T7" s="51"/>
      <c r="U7" s="50"/>
      <c r="V7" s="38"/>
      <c r="W7" s="38"/>
      <c r="X7" s="38"/>
      <c r="Y7" s="51"/>
      <c r="Z7" s="49"/>
      <c r="AA7" s="38"/>
      <c r="AB7" s="38"/>
      <c r="AC7" s="38"/>
      <c r="AD7" s="38"/>
      <c r="AE7" s="38"/>
      <c r="AF7" s="50"/>
      <c r="AG7" s="38"/>
      <c r="AH7" s="38"/>
      <c r="AI7" s="38"/>
      <c r="AJ7" s="51"/>
      <c r="AK7" s="52"/>
      <c r="AL7" s="53"/>
      <c r="AM7" s="92">
        <f t="shared" si="1"/>
        <v>0</v>
      </c>
      <c r="AN7" s="92">
        <v>0</v>
      </c>
      <c r="AO7" s="92">
        <v>0</v>
      </c>
      <c r="AP7" s="95">
        <v>0</v>
      </c>
      <c r="AQ7" s="95">
        <v>0</v>
      </c>
      <c r="AR7" s="95">
        <v>0</v>
      </c>
      <c r="AS7" s="95">
        <f t="shared" si="2"/>
        <v>0</v>
      </c>
      <c r="AT7" s="95">
        <v>0</v>
      </c>
      <c r="AU7" s="95">
        <v>0</v>
      </c>
      <c r="AV7" s="94">
        <f t="shared" si="3"/>
        <v>0</v>
      </c>
      <c r="AW7" s="94">
        <v>0</v>
      </c>
      <c r="AX7" s="94">
        <v>0</v>
      </c>
      <c r="AY7" s="54"/>
      <c r="AZ7" s="50"/>
      <c r="BA7" s="38"/>
      <c r="BB7" s="38"/>
      <c r="BC7" s="38"/>
      <c r="BD7" s="51"/>
      <c r="BE7" s="56"/>
      <c r="BF7" s="50"/>
      <c r="BG7" s="38"/>
      <c r="BH7" s="38"/>
      <c r="BI7" s="74">
        <v>6</v>
      </c>
      <c r="BJ7" s="74">
        <v>60</v>
      </c>
      <c r="BK7" s="74">
        <v>0</v>
      </c>
      <c r="BL7" s="75">
        <v>60</v>
      </c>
      <c r="BM7" s="49">
        <v>600000</v>
      </c>
      <c r="BN7" s="38"/>
      <c r="BO7" s="38">
        <v>600000</v>
      </c>
      <c r="BP7" s="38">
        <v>6</v>
      </c>
      <c r="BQ7" s="38">
        <v>60</v>
      </c>
      <c r="BR7" s="38">
        <v>0</v>
      </c>
      <c r="BS7" s="51">
        <v>60</v>
      </c>
      <c r="BT7" s="58">
        <v>281</v>
      </c>
      <c r="BU7" s="59">
        <v>8727000</v>
      </c>
      <c r="BV7" s="60">
        <v>756</v>
      </c>
      <c r="BW7" s="61">
        <v>126</v>
      </c>
      <c r="BX7" s="37"/>
      <c r="BY7" s="62"/>
      <c r="BZ7" s="63"/>
      <c r="CA7" s="37"/>
      <c r="CB7" s="62"/>
      <c r="CC7" s="63"/>
      <c r="CD7" s="37"/>
      <c r="CE7" s="62"/>
      <c r="CF7" s="63"/>
      <c r="CG7" s="37"/>
      <c r="CH7" s="62"/>
      <c r="CI7" s="63"/>
    </row>
    <row r="8" spans="1:87">
      <c r="A8" s="3">
        <v>5</v>
      </c>
      <c r="B8" s="3" t="s">
        <v>22</v>
      </c>
      <c r="C8" s="37" t="s">
        <v>87</v>
      </c>
      <c r="D8" s="38"/>
      <c r="E8" s="38"/>
      <c r="F8" s="40"/>
      <c r="G8" s="40"/>
      <c r="H8" s="40"/>
      <c r="I8" s="40"/>
      <c r="J8" s="40"/>
      <c r="K8" s="73"/>
      <c r="L8" s="73"/>
      <c r="M8" s="73"/>
      <c r="N8" s="74"/>
      <c r="O8" s="75"/>
      <c r="P8" s="50"/>
      <c r="Q8" s="38"/>
      <c r="R8" s="38"/>
      <c r="S8" s="38"/>
      <c r="T8" s="51"/>
      <c r="U8" s="50"/>
      <c r="V8" s="38"/>
      <c r="W8" s="38"/>
      <c r="X8" s="38"/>
      <c r="Y8" s="51"/>
      <c r="Z8" s="49"/>
      <c r="AA8" s="38"/>
      <c r="AB8" s="38"/>
      <c r="AC8" s="38"/>
      <c r="AD8" s="38"/>
      <c r="AE8" s="38"/>
      <c r="AF8" s="50"/>
      <c r="AG8" s="38"/>
      <c r="AH8" s="38"/>
      <c r="AI8" s="38"/>
      <c r="AJ8" s="51"/>
      <c r="AK8" s="52"/>
      <c r="AL8" s="53"/>
      <c r="AM8" s="92">
        <f t="shared" si="1"/>
        <v>0</v>
      </c>
      <c r="AN8" s="92">
        <v>0</v>
      </c>
      <c r="AO8" s="92">
        <v>0</v>
      </c>
      <c r="AP8" s="93">
        <v>23</v>
      </c>
      <c r="AQ8" s="93">
        <v>21</v>
      </c>
      <c r="AR8" s="93">
        <v>2</v>
      </c>
      <c r="AS8" s="95">
        <f t="shared" si="2"/>
        <v>0</v>
      </c>
      <c r="AT8" s="95">
        <v>0</v>
      </c>
      <c r="AU8" s="95">
        <v>0</v>
      </c>
      <c r="AV8" s="94">
        <f t="shared" si="3"/>
        <v>0</v>
      </c>
      <c r="AW8" s="94">
        <v>0</v>
      </c>
      <c r="AX8" s="94">
        <v>0</v>
      </c>
      <c r="AY8" s="54"/>
      <c r="AZ8" s="55">
        <v>2</v>
      </c>
      <c r="BA8" s="47">
        <v>9</v>
      </c>
      <c r="BB8" s="47"/>
      <c r="BC8" s="47">
        <v>178</v>
      </c>
      <c r="BD8" s="48">
        <v>0</v>
      </c>
      <c r="BE8" s="56"/>
      <c r="BF8" s="55">
        <v>0</v>
      </c>
      <c r="BG8" s="47">
        <v>0</v>
      </c>
      <c r="BH8" s="47">
        <v>12</v>
      </c>
      <c r="BI8" s="43">
        <v>0</v>
      </c>
      <c r="BJ8" s="110">
        <v>0</v>
      </c>
      <c r="BK8" s="110">
        <v>0</v>
      </c>
      <c r="BL8" s="111">
        <v>0</v>
      </c>
      <c r="BM8" s="57">
        <f>70000+80000+80000+60000+60000+60000+70000+60000+60000</f>
        <v>600000</v>
      </c>
      <c r="BN8" s="65">
        <v>10000</v>
      </c>
      <c r="BO8" s="65">
        <v>590000</v>
      </c>
      <c r="BP8" s="65">
        <v>9</v>
      </c>
      <c r="BQ8" s="47">
        <v>57</v>
      </c>
      <c r="BR8" s="47">
        <v>1</v>
      </c>
      <c r="BS8" s="48">
        <v>56</v>
      </c>
      <c r="BT8" s="58">
        <v>178</v>
      </c>
      <c r="BU8" s="67">
        <v>5513000</v>
      </c>
      <c r="BV8" s="68">
        <v>630</v>
      </c>
      <c r="BW8" s="69">
        <v>105</v>
      </c>
      <c r="BX8" s="37"/>
      <c r="BY8" s="62"/>
      <c r="BZ8" s="63"/>
      <c r="CA8" s="37"/>
      <c r="CB8" s="62"/>
      <c r="CC8" s="63"/>
      <c r="CD8" s="37"/>
      <c r="CE8" s="62"/>
      <c r="CF8" s="63"/>
      <c r="CG8" s="37"/>
      <c r="CH8" s="62"/>
      <c r="CI8" s="63"/>
    </row>
    <row r="9" spans="1:87">
      <c r="A9" s="3">
        <v>6</v>
      </c>
      <c r="B9" s="3" t="s">
        <v>23</v>
      </c>
      <c r="C9" s="37" t="s">
        <v>88</v>
      </c>
      <c r="D9" s="38"/>
      <c r="E9" s="38">
        <v>0</v>
      </c>
      <c r="F9" s="40"/>
      <c r="G9" s="40"/>
      <c r="H9" s="40"/>
      <c r="I9" s="40"/>
      <c r="J9" s="40"/>
      <c r="K9" s="73"/>
      <c r="L9" s="73"/>
      <c r="M9" s="73"/>
      <c r="N9" s="74"/>
      <c r="O9" s="75"/>
      <c r="P9" s="50"/>
      <c r="Q9" s="38"/>
      <c r="R9" s="38"/>
      <c r="S9" s="38"/>
      <c r="T9" s="51"/>
      <c r="U9" s="55">
        <v>588600</v>
      </c>
      <c r="V9" s="46">
        <f>U9*0.4</f>
        <v>235440</v>
      </c>
      <c r="W9" s="46">
        <f>V9*0.6</f>
        <v>141264</v>
      </c>
      <c r="X9" s="47">
        <v>0</v>
      </c>
      <c r="Y9" s="48">
        <v>0</v>
      </c>
      <c r="Z9" s="49"/>
      <c r="AA9" s="38"/>
      <c r="AB9" s="38"/>
      <c r="AC9" s="38"/>
      <c r="AD9" s="38"/>
      <c r="AE9" s="38"/>
      <c r="AF9" s="50"/>
      <c r="AG9" s="38"/>
      <c r="AH9" s="38"/>
      <c r="AI9" s="38"/>
      <c r="AJ9" s="51"/>
      <c r="AK9" s="52"/>
      <c r="AL9" s="53"/>
      <c r="AM9" s="92">
        <f t="shared" si="1"/>
        <v>0</v>
      </c>
      <c r="AN9" s="92">
        <v>0</v>
      </c>
      <c r="AO9" s="92">
        <v>0</v>
      </c>
      <c r="AP9" s="95">
        <v>0</v>
      </c>
      <c r="AQ9" s="95">
        <v>0</v>
      </c>
      <c r="AR9" s="95">
        <v>0</v>
      </c>
      <c r="AS9" s="95">
        <f t="shared" si="2"/>
        <v>0</v>
      </c>
      <c r="AT9" s="95">
        <v>0</v>
      </c>
      <c r="AU9" s="95">
        <v>0</v>
      </c>
      <c r="AV9" s="94">
        <f t="shared" si="3"/>
        <v>0</v>
      </c>
      <c r="AW9" s="94">
        <v>0</v>
      </c>
      <c r="AX9" s="94">
        <v>0</v>
      </c>
      <c r="AY9" s="54"/>
      <c r="AZ9" s="55">
        <v>0</v>
      </c>
      <c r="BA9" s="47">
        <v>0</v>
      </c>
      <c r="BB9" s="47">
        <v>0</v>
      </c>
      <c r="BC9" s="47">
        <v>218</v>
      </c>
      <c r="BD9" s="48">
        <v>65400</v>
      </c>
      <c r="BE9" s="56"/>
      <c r="BF9" s="50"/>
      <c r="BG9" s="38"/>
      <c r="BH9" s="38"/>
      <c r="BI9" s="74">
        <v>0</v>
      </c>
      <c r="BJ9" s="74">
        <v>0</v>
      </c>
      <c r="BK9" s="74">
        <v>0</v>
      </c>
      <c r="BL9" s="75">
        <v>0</v>
      </c>
      <c r="BM9" s="49"/>
      <c r="BN9" s="38"/>
      <c r="BO9" s="38"/>
      <c r="BP9" s="38"/>
      <c r="BQ9" s="38"/>
      <c r="BR9" s="38"/>
      <c r="BS9" s="51"/>
      <c r="BT9" s="58">
        <v>218</v>
      </c>
      <c r="BU9" s="59">
        <v>6123000</v>
      </c>
      <c r="BV9" s="60">
        <v>402</v>
      </c>
      <c r="BW9" s="61">
        <v>67</v>
      </c>
      <c r="BX9" s="37"/>
      <c r="BY9" s="62"/>
      <c r="BZ9" s="63"/>
      <c r="CA9" s="37"/>
      <c r="CB9" s="62"/>
      <c r="CC9" s="63"/>
      <c r="CD9" s="37"/>
      <c r="CE9" s="62"/>
      <c r="CF9" s="63"/>
      <c r="CG9" s="37"/>
      <c r="CH9" s="62"/>
      <c r="CI9" s="63"/>
    </row>
    <row r="10" spans="1:87">
      <c r="A10" s="3">
        <v>7</v>
      </c>
      <c r="B10" s="3" t="s">
        <v>24</v>
      </c>
      <c r="C10" s="37" t="s">
        <v>89</v>
      </c>
      <c r="D10" s="38"/>
      <c r="E10" s="38">
        <v>1</v>
      </c>
      <c r="F10" s="76">
        <v>1918298</v>
      </c>
      <c r="G10" s="40">
        <v>0</v>
      </c>
      <c r="H10" s="40">
        <v>16000</v>
      </c>
      <c r="I10" s="40">
        <v>0</v>
      </c>
      <c r="J10" s="40">
        <v>0</v>
      </c>
      <c r="K10" s="41">
        <v>1562000</v>
      </c>
      <c r="L10" s="42">
        <f>K10*0.4</f>
        <v>624800</v>
      </c>
      <c r="M10" s="42">
        <f>L10*0.6</f>
        <v>374880</v>
      </c>
      <c r="N10" s="43">
        <v>0</v>
      </c>
      <c r="O10" s="44">
        <v>0</v>
      </c>
      <c r="P10" s="50"/>
      <c r="Q10" s="38"/>
      <c r="R10" s="38"/>
      <c r="S10" s="38"/>
      <c r="T10" s="51"/>
      <c r="U10" s="50"/>
      <c r="V10" s="38"/>
      <c r="W10" s="38"/>
      <c r="X10" s="38"/>
      <c r="Y10" s="51"/>
      <c r="Z10" s="49"/>
      <c r="AA10" s="38"/>
      <c r="AB10" s="38"/>
      <c r="AC10" s="38"/>
      <c r="AD10" s="38"/>
      <c r="AE10" s="38"/>
      <c r="AF10" s="50"/>
      <c r="AG10" s="38"/>
      <c r="AH10" s="38"/>
      <c r="AI10" s="38"/>
      <c r="AJ10" s="51"/>
      <c r="AK10" s="52"/>
      <c r="AL10" s="53"/>
      <c r="AM10" s="92">
        <f t="shared" si="1"/>
        <v>0</v>
      </c>
      <c r="AN10" s="92">
        <v>0</v>
      </c>
      <c r="AO10" s="92">
        <v>0</v>
      </c>
      <c r="AP10" s="93">
        <v>30</v>
      </c>
      <c r="AQ10" s="93">
        <v>30</v>
      </c>
      <c r="AR10" s="95">
        <v>0</v>
      </c>
      <c r="AS10" s="95">
        <f t="shared" ref="AS10:AS12" si="4">AT10+AU10</f>
        <v>0</v>
      </c>
      <c r="AT10" s="95">
        <v>0</v>
      </c>
      <c r="AU10" s="95">
        <v>0</v>
      </c>
      <c r="AV10" s="96">
        <v>3</v>
      </c>
      <c r="AW10" s="96">
        <v>3</v>
      </c>
      <c r="AX10" s="94">
        <v>0</v>
      </c>
      <c r="AY10" s="54"/>
      <c r="AZ10" s="55">
        <v>8</v>
      </c>
      <c r="BA10" s="47">
        <v>8</v>
      </c>
      <c r="BB10" s="47">
        <v>189</v>
      </c>
      <c r="BC10" s="47">
        <v>0</v>
      </c>
      <c r="BD10" s="77">
        <v>56700</v>
      </c>
      <c r="BE10" s="56"/>
      <c r="BF10" s="50"/>
      <c r="BG10" s="38"/>
      <c r="BH10" s="38"/>
      <c r="BI10" s="74">
        <v>0</v>
      </c>
      <c r="BJ10" s="74">
        <v>0</v>
      </c>
      <c r="BK10" s="74">
        <v>0</v>
      </c>
      <c r="BL10" s="75">
        <v>0</v>
      </c>
      <c r="BM10" s="49"/>
      <c r="BN10" s="38"/>
      <c r="BO10" s="38"/>
      <c r="BP10" s="38"/>
      <c r="BQ10" s="38"/>
      <c r="BR10" s="38"/>
      <c r="BS10" s="51"/>
      <c r="BT10" s="58">
        <v>189</v>
      </c>
      <c r="BU10" s="59">
        <v>5322500</v>
      </c>
      <c r="BV10" s="60">
        <v>300</v>
      </c>
      <c r="BW10" s="61">
        <v>50</v>
      </c>
      <c r="BX10" s="37"/>
      <c r="BY10" s="62"/>
      <c r="BZ10" s="63"/>
      <c r="CA10" s="37"/>
      <c r="CB10" s="62"/>
      <c r="CC10" s="63"/>
      <c r="CD10" s="37"/>
      <c r="CE10" s="62"/>
      <c r="CF10" s="63"/>
      <c r="CG10" s="37"/>
      <c r="CH10" s="62"/>
      <c r="CI10" s="63"/>
    </row>
    <row r="11" spans="1:87">
      <c r="A11" s="3">
        <v>8</v>
      </c>
      <c r="B11" s="3" t="s">
        <v>25</v>
      </c>
      <c r="C11" s="37" t="s">
        <v>88</v>
      </c>
      <c r="D11" s="38"/>
      <c r="E11" s="38">
        <v>0</v>
      </c>
      <c r="F11" s="40"/>
      <c r="G11" s="40"/>
      <c r="H11" s="40"/>
      <c r="I11" s="40"/>
      <c r="J11" s="40"/>
      <c r="K11" s="73"/>
      <c r="L11" s="73"/>
      <c r="M11" s="73"/>
      <c r="N11" s="74"/>
      <c r="O11" s="75"/>
      <c r="P11" s="50"/>
      <c r="Q11" s="38"/>
      <c r="R11" s="38"/>
      <c r="S11" s="38"/>
      <c r="T11" s="51"/>
      <c r="U11" s="50"/>
      <c r="V11" s="38"/>
      <c r="W11" s="38"/>
      <c r="X11" s="38"/>
      <c r="Y11" s="51"/>
      <c r="Z11" s="49"/>
      <c r="AA11" s="38"/>
      <c r="AB11" s="38"/>
      <c r="AC11" s="38"/>
      <c r="AD11" s="38"/>
      <c r="AE11" s="38"/>
      <c r="AF11" s="50"/>
      <c r="AG11" s="38"/>
      <c r="AH11" s="38"/>
      <c r="AI11" s="38"/>
      <c r="AJ11" s="51"/>
      <c r="AK11" s="52"/>
      <c r="AL11" s="53"/>
      <c r="AM11" s="92">
        <f t="shared" si="1"/>
        <v>0</v>
      </c>
      <c r="AN11" s="92">
        <v>0</v>
      </c>
      <c r="AO11" s="92">
        <v>0</v>
      </c>
      <c r="AP11" s="95">
        <v>0</v>
      </c>
      <c r="AQ11" s="95">
        <v>0</v>
      </c>
      <c r="AR11" s="95">
        <v>0</v>
      </c>
      <c r="AS11" s="95">
        <f t="shared" si="4"/>
        <v>0</v>
      </c>
      <c r="AT11" s="95">
        <v>0</v>
      </c>
      <c r="AU11" s="95">
        <v>0</v>
      </c>
      <c r="AV11" s="94">
        <f t="shared" ref="AV11" si="5">AW11+AX11</f>
        <v>0</v>
      </c>
      <c r="AW11" s="94">
        <v>0</v>
      </c>
      <c r="AX11" s="94">
        <v>0</v>
      </c>
      <c r="AY11" s="54"/>
      <c r="AZ11" s="50"/>
      <c r="BA11" s="38"/>
      <c r="BB11" s="38"/>
      <c r="BC11" s="38"/>
      <c r="BD11" s="51"/>
      <c r="BE11" s="56"/>
      <c r="BF11" s="50"/>
      <c r="BG11" s="38"/>
      <c r="BH11" s="38"/>
      <c r="BI11" s="74">
        <v>0</v>
      </c>
      <c r="BJ11" s="74">
        <v>0</v>
      </c>
      <c r="BK11" s="74">
        <v>0</v>
      </c>
      <c r="BL11" s="75">
        <v>0</v>
      </c>
      <c r="BM11" s="49"/>
      <c r="BN11" s="38"/>
      <c r="BO11" s="38"/>
      <c r="BP11" s="38"/>
      <c r="BQ11" s="38"/>
      <c r="BR11" s="38"/>
      <c r="BS11" s="51"/>
      <c r="BT11" s="58">
        <v>212</v>
      </c>
      <c r="BU11" s="59">
        <v>5905000</v>
      </c>
      <c r="BV11" s="60">
        <v>330</v>
      </c>
      <c r="BW11" s="61">
        <v>55</v>
      </c>
      <c r="BX11" s="37"/>
      <c r="BY11" s="62"/>
      <c r="BZ11" s="63"/>
      <c r="CA11" s="37"/>
      <c r="CB11" s="62"/>
      <c r="CC11" s="63"/>
      <c r="CD11" s="37"/>
      <c r="CE11" s="62"/>
      <c r="CF11" s="63"/>
      <c r="CG11" s="37"/>
      <c r="CH11" s="62"/>
      <c r="CI11" s="63"/>
    </row>
    <row r="12" spans="1:87">
      <c r="A12" s="3">
        <v>9</v>
      </c>
      <c r="B12" s="3" t="s">
        <v>26</v>
      </c>
      <c r="C12" s="37"/>
      <c r="D12" s="38"/>
      <c r="E12" s="38"/>
      <c r="F12" s="40"/>
      <c r="G12" s="40"/>
      <c r="H12" s="40"/>
      <c r="I12" s="40"/>
      <c r="J12" s="40"/>
      <c r="K12" s="73"/>
      <c r="L12" s="73"/>
      <c r="M12" s="73"/>
      <c r="N12" s="74"/>
      <c r="O12" s="75"/>
      <c r="P12" s="50"/>
      <c r="Q12" s="38"/>
      <c r="R12" s="38"/>
      <c r="S12" s="38"/>
      <c r="T12" s="51"/>
      <c r="U12" s="50"/>
      <c r="V12" s="38"/>
      <c r="W12" s="38"/>
      <c r="X12" s="38"/>
      <c r="Y12" s="51"/>
      <c r="Z12" s="49"/>
      <c r="AA12" s="38"/>
      <c r="AB12" s="38"/>
      <c r="AC12" s="38"/>
      <c r="AD12" s="38"/>
      <c r="AE12" s="38"/>
      <c r="AF12" s="50"/>
      <c r="AG12" s="38"/>
      <c r="AH12" s="38"/>
      <c r="AI12" s="38"/>
      <c r="AJ12" s="51"/>
      <c r="AK12" s="52"/>
      <c r="AL12" s="53"/>
      <c r="AM12" s="92">
        <f t="shared" si="1"/>
        <v>0</v>
      </c>
      <c r="AN12" s="92">
        <v>0</v>
      </c>
      <c r="AO12" s="92">
        <v>0</v>
      </c>
      <c r="AP12" s="95">
        <v>0</v>
      </c>
      <c r="AQ12" s="95">
        <v>0</v>
      </c>
      <c r="AR12" s="95">
        <v>0</v>
      </c>
      <c r="AS12" s="95">
        <f t="shared" si="4"/>
        <v>0</v>
      </c>
      <c r="AT12" s="95">
        <v>0</v>
      </c>
      <c r="AU12" s="95">
        <v>0</v>
      </c>
      <c r="AV12" s="94">
        <f t="shared" ref="AV12" si="6">AW12+AX12</f>
        <v>0</v>
      </c>
      <c r="AW12" s="94">
        <v>0</v>
      </c>
      <c r="AX12" s="94">
        <v>0</v>
      </c>
      <c r="AY12" s="54"/>
      <c r="AZ12" s="50"/>
      <c r="BA12" s="38"/>
      <c r="BB12" s="38"/>
      <c r="BC12" s="38"/>
      <c r="BD12" s="51"/>
      <c r="BE12" s="56"/>
      <c r="BF12" s="50"/>
      <c r="BG12" s="38"/>
      <c r="BH12" s="38"/>
      <c r="BI12" s="74">
        <v>0</v>
      </c>
      <c r="BJ12" s="74">
        <v>0</v>
      </c>
      <c r="BK12" s="74">
        <v>0</v>
      </c>
      <c r="BL12" s="75">
        <v>0</v>
      </c>
      <c r="BM12" s="49"/>
      <c r="BN12" s="38"/>
      <c r="BO12" s="38"/>
      <c r="BP12" s="38"/>
      <c r="BQ12" s="38"/>
      <c r="BR12" s="38"/>
      <c r="BS12" s="51"/>
      <c r="BT12" s="58">
        <v>0</v>
      </c>
      <c r="BU12" s="59">
        <v>0</v>
      </c>
      <c r="BV12" s="60">
        <v>0</v>
      </c>
      <c r="BW12" s="61">
        <v>0</v>
      </c>
      <c r="BX12" s="37"/>
      <c r="BY12" s="62"/>
      <c r="BZ12" s="63"/>
      <c r="CA12" s="37"/>
      <c r="CB12" s="62"/>
      <c r="CC12" s="63"/>
      <c r="CD12" s="37"/>
      <c r="CE12" s="62"/>
      <c r="CF12" s="63"/>
      <c r="CG12" s="37"/>
      <c r="CH12" s="62"/>
      <c r="CI12" s="63"/>
    </row>
    <row r="13" spans="1:87">
      <c r="A13" s="3">
        <v>10</v>
      </c>
      <c r="B13" s="3" t="s">
        <v>27</v>
      </c>
      <c r="C13" s="37" t="s">
        <v>90</v>
      </c>
      <c r="D13" s="38"/>
      <c r="E13" s="38">
        <v>2</v>
      </c>
      <c r="F13" s="40"/>
      <c r="G13" s="40"/>
      <c r="H13" s="40"/>
      <c r="I13" s="40"/>
      <c r="J13" s="40"/>
      <c r="K13" s="41">
        <v>7800000</v>
      </c>
      <c r="L13" s="73"/>
      <c r="M13" s="73"/>
      <c r="N13" s="43">
        <v>300</v>
      </c>
      <c r="O13" s="44">
        <v>1576</v>
      </c>
      <c r="P13" s="50"/>
      <c r="Q13" s="38"/>
      <c r="R13" s="38"/>
      <c r="S13" s="38"/>
      <c r="T13" s="51"/>
      <c r="U13" s="50"/>
      <c r="V13" s="38"/>
      <c r="W13" s="38"/>
      <c r="X13" s="38"/>
      <c r="Y13" s="51"/>
      <c r="Z13" s="49"/>
      <c r="AA13" s="38"/>
      <c r="AB13" s="38"/>
      <c r="AC13" s="38"/>
      <c r="AD13" s="38"/>
      <c r="AE13" s="38"/>
      <c r="AF13" s="50"/>
      <c r="AG13" s="38"/>
      <c r="AH13" s="38"/>
      <c r="AI13" s="38"/>
      <c r="AJ13" s="51"/>
      <c r="AK13" s="52"/>
      <c r="AL13" s="53"/>
      <c r="AM13" s="92">
        <f t="shared" si="0"/>
        <v>6616623</v>
      </c>
      <c r="AN13" s="92">
        <v>6259983</v>
      </c>
      <c r="AO13" s="92">
        <v>356640</v>
      </c>
      <c r="AP13" s="97">
        <v>29</v>
      </c>
      <c r="AQ13" s="95">
        <v>27</v>
      </c>
      <c r="AR13" s="95">
        <v>2</v>
      </c>
      <c r="AS13" s="93">
        <v>103488</v>
      </c>
      <c r="AT13" s="93">
        <v>103488</v>
      </c>
      <c r="AU13" s="93">
        <v>0</v>
      </c>
      <c r="AV13" s="96">
        <v>2</v>
      </c>
      <c r="AW13" s="96">
        <v>2</v>
      </c>
      <c r="AX13" s="94">
        <v>0</v>
      </c>
      <c r="AY13" s="54"/>
      <c r="AZ13" s="55">
        <v>6</v>
      </c>
      <c r="BA13" s="47">
        <v>10</v>
      </c>
      <c r="BB13" s="47">
        <v>0</v>
      </c>
      <c r="BC13" s="47">
        <v>0</v>
      </c>
      <c r="BD13" s="48">
        <v>0</v>
      </c>
      <c r="BE13" s="56"/>
      <c r="BF13" s="50"/>
      <c r="BG13" s="38"/>
      <c r="BH13" s="38"/>
      <c r="BI13" s="74">
        <v>7</v>
      </c>
      <c r="BJ13" s="74">
        <v>47</v>
      </c>
      <c r="BK13" s="74">
        <v>0</v>
      </c>
      <c r="BL13" s="75">
        <v>47</v>
      </c>
      <c r="BM13" s="49">
        <f>63000+63000+63000+73500+63000+52500+63000</f>
        <v>441000</v>
      </c>
      <c r="BN13" s="38">
        <v>0</v>
      </c>
      <c r="BO13" s="38">
        <v>441000</v>
      </c>
      <c r="BP13" s="38">
        <v>7</v>
      </c>
      <c r="BQ13" s="38">
        <v>47</v>
      </c>
      <c r="BR13" s="38">
        <v>0</v>
      </c>
      <c r="BS13" s="51">
        <v>47</v>
      </c>
      <c r="BT13" s="58">
        <v>0</v>
      </c>
      <c r="BU13" s="59">
        <v>0</v>
      </c>
      <c r="BV13" s="60">
        <v>0</v>
      </c>
      <c r="BW13" s="61">
        <v>0</v>
      </c>
      <c r="BX13" s="37"/>
      <c r="BY13" s="62"/>
      <c r="BZ13" s="63"/>
      <c r="CA13" s="37"/>
      <c r="CB13" s="62"/>
      <c r="CC13" s="63"/>
      <c r="CD13" s="37"/>
      <c r="CE13" s="62"/>
      <c r="CF13" s="63"/>
      <c r="CG13" s="37"/>
      <c r="CH13" s="62"/>
      <c r="CI13" s="63"/>
    </row>
    <row r="14" spans="1:87">
      <c r="A14" s="3">
        <v>11</v>
      </c>
      <c r="B14" s="3" t="s">
        <v>28</v>
      </c>
      <c r="C14" s="37" t="s">
        <v>88</v>
      </c>
      <c r="D14" s="38"/>
      <c r="E14" s="38">
        <v>0</v>
      </c>
      <c r="F14" s="40"/>
      <c r="G14" s="40"/>
      <c r="H14" s="40"/>
      <c r="I14" s="40"/>
      <c r="J14" s="40"/>
      <c r="K14" s="73"/>
      <c r="L14" s="73"/>
      <c r="M14" s="73"/>
      <c r="N14" s="74"/>
      <c r="O14" s="75"/>
      <c r="P14" s="50"/>
      <c r="Q14" s="38"/>
      <c r="R14" s="38"/>
      <c r="S14" s="38"/>
      <c r="T14" s="51"/>
      <c r="U14" s="50"/>
      <c r="V14" s="38"/>
      <c r="W14" s="38"/>
      <c r="X14" s="38"/>
      <c r="Y14" s="51"/>
      <c r="Z14" s="49"/>
      <c r="AA14" s="38"/>
      <c r="AB14" s="38"/>
      <c r="AC14" s="38"/>
      <c r="AD14" s="38"/>
      <c r="AE14" s="38"/>
      <c r="AF14" s="50"/>
      <c r="AG14" s="38"/>
      <c r="AH14" s="38"/>
      <c r="AI14" s="38"/>
      <c r="AJ14" s="51"/>
      <c r="AK14" s="52"/>
      <c r="AL14" s="53"/>
      <c r="AM14" s="92">
        <f t="shared" si="0"/>
        <v>213541</v>
      </c>
      <c r="AN14" s="92">
        <v>119941</v>
      </c>
      <c r="AO14" s="92">
        <v>93600</v>
      </c>
      <c r="AP14" s="95">
        <v>24</v>
      </c>
      <c r="AQ14" s="95">
        <v>24</v>
      </c>
      <c r="AR14" s="95">
        <v>0</v>
      </c>
      <c r="AS14" s="95">
        <f>AT14+AU14</f>
        <v>0</v>
      </c>
      <c r="AT14" s="95">
        <v>0</v>
      </c>
      <c r="AU14" s="95">
        <v>0</v>
      </c>
      <c r="AV14" s="94">
        <f>AW14+AX14</f>
        <v>0</v>
      </c>
      <c r="AW14" s="94">
        <v>0</v>
      </c>
      <c r="AX14" s="94">
        <v>0</v>
      </c>
      <c r="AY14" s="54"/>
      <c r="AZ14" s="50"/>
      <c r="BA14" s="38"/>
      <c r="BB14" s="38"/>
      <c r="BC14" s="38"/>
      <c r="BD14" s="51"/>
      <c r="BE14" s="56"/>
      <c r="BF14" s="50"/>
      <c r="BG14" s="38"/>
      <c r="BH14" s="38"/>
      <c r="BI14" s="74">
        <v>0</v>
      </c>
      <c r="BJ14" s="74">
        <v>0</v>
      </c>
      <c r="BK14" s="74">
        <v>0</v>
      </c>
      <c r="BL14" s="75">
        <v>0</v>
      </c>
      <c r="BM14" s="49"/>
      <c r="BN14" s="38"/>
      <c r="BO14" s="38"/>
      <c r="BP14" s="38"/>
      <c r="BQ14" s="38"/>
      <c r="BR14" s="38"/>
      <c r="BS14" s="51"/>
      <c r="BT14" s="58">
        <v>0</v>
      </c>
      <c r="BU14" s="59">
        <v>0</v>
      </c>
      <c r="BV14" s="60">
        <v>0</v>
      </c>
      <c r="BW14" s="61">
        <v>0</v>
      </c>
      <c r="BX14" s="37"/>
      <c r="BY14" s="62"/>
      <c r="BZ14" s="63"/>
      <c r="CA14" s="37"/>
      <c r="CB14" s="62"/>
      <c r="CC14" s="63"/>
      <c r="CD14" s="37"/>
      <c r="CE14" s="62"/>
      <c r="CF14" s="63"/>
      <c r="CG14" s="37"/>
      <c r="CH14" s="62"/>
      <c r="CI14" s="63"/>
    </row>
    <row r="15" spans="1:87">
      <c r="A15" s="3">
        <v>12</v>
      </c>
      <c r="B15" s="3" t="s">
        <v>29</v>
      </c>
      <c r="C15" s="37" t="s">
        <v>88</v>
      </c>
      <c r="D15" s="38"/>
      <c r="E15" s="38">
        <v>0</v>
      </c>
      <c r="F15" s="40"/>
      <c r="G15" s="40"/>
      <c r="H15" s="40"/>
      <c r="I15" s="40"/>
      <c r="J15" s="40"/>
      <c r="K15" s="73"/>
      <c r="L15" s="73"/>
      <c r="M15" s="73"/>
      <c r="N15" s="74"/>
      <c r="O15" s="75"/>
      <c r="P15" s="50"/>
      <c r="Q15" s="38"/>
      <c r="R15" s="38"/>
      <c r="S15" s="38"/>
      <c r="T15" s="51"/>
      <c r="U15" s="50"/>
      <c r="V15" s="38"/>
      <c r="W15" s="38"/>
      <c r="X15" s="38"/>
      <c r="Y15" s="51"/>
      <c r="Z15" s="49"/>
      <c r="AA15" s="38"/>
      <c r="AB15" s="38"/>
      <c r="AC15" s="38"/>
      <c r="AD15" s="38"/>
      <c r="AE15" s="38"/>
      <c r="AF15" s="50"/>
      <c r="AG15" s="38"/>
      <c r="AH15" s="38"/>
      <c r="AI15" s="38"/>
      <c r="AJ15" s="51"/>
      <c r="AK15" s="52"/>
      <c r="AL15" s="53"/>
      <c r="AM15" s="92">
        <f t="shared" si="0"/>
        <v>0</v>
      </c>
      <c r="AN15" s="92">
        <v>0</v>
      </c>
      <c r="AO15" s="92">
        <v>0</v>
      </c>
      <c r="AP15" s="95">
        <v>0</v>
      </c>
      <c r="AQ15" s="95">
        <v>0</v>
      </c>
      <c r="AR15" s="95">
        <v>0</v>
      </c>
      <c r="AS15" s="95">
        <f t="shared" ref="AS15:AS16" si="7">AT15+AU15</f>
        <v>0</v>
      </c>
      <c r="AT15" s="95">
        <v>0</v>
      </c>
      <c r="AU15" s="95">
        <v>0</v>
      </c>
      <c r="AV15" s="98" t="s">
        <v>93</v>
      </c>
      <c r="AW15" s="99" t="s">
        <v>93</v>
      </c>
      <c r="AX15" s="99" t="s">
        <v>93</v>
      </c>
      <c r="AY15" s="54"/>
      <c r="AZ15" s="55">
        <v>0</v>
      </c>
      <c r="BA15" s="47">
        <v>15</v>
      </c>
      <c r="BB15" s="47">
        <v>0</v>
      </c>
      <c r="BC15" s="47">
        <v>0</v>
      </c>
      <c r="BD15" s="48">
        <v>0</v>
      </c>
      <c r="BE15" s="56"/>
      <c r="BF15" s="50"/>
      <c r="BG15" s="38"/>
      <c r="BH15" s="38"/>
      <c r="BI15" s="43">
        <v>0</v>
      </c>
      <c r="BJ15" s="112">
        <v>0</v>
      </c>
      <c r="BK15" s="112">
        <v>0</v>
      </c>
      <c r="BL15" s="113">
        <v>0</v>
      </c>
      <c r="BM15" s="49">
        <f>10000*60</f>
        <v>600000</v>
      </c>
      <c r="BN15" s="47">
        <v>0</v>
      </c>
      <c r="BO15" s="47">
        <v>600000</v>
      </c>
      <c r="BP15" s="47">
        <v>36</v>
      </c>
      <c r="BQ15" s="47">
        <f>BR15+BS15</f>
        <v>60</v>
      </c>
      <c r="BR15" s="47">
        <v>0</v>
      </c>
      <c r="BS15" s="48">
        <v>60</v>
      </c>
      <c r="BT15" s="58">
        <v>0</v>
      </c>
      <c r="BU15" s="59">
        <v>0</v>
      </c>
      <c r="BV15" s="60">
        <v>0</v>
      </c>
      <c r="BW15" s="61">
        <v>0</v>
      </c>
      <c r="BX15" s="37"/>
      <c r="BY15" s="62"/>
      <c r="BZ15" s="63"/>
      <c r="CA15" s="37"/>
      <c r="CB15" s="62"/>
      <c r="CC15" s="63"/>
      <c r="CD15" s="37"/>
      <c r="CE15" s="62"/>
      <c r="CF15" s="63"/>
      <c r="CG15" s="37"/>
      <c r="CH15" s="62"/>
      <c r="CI15" s="63"/>
    </row>
    <row r="16" spans="1:87">
      <c r="A16" s="3">
        <v>13</v>
      </c>
      <c r="B16" s="3" t="s">
        <v>30</v>
      </c>
      <c r="C16" s="37"/>
      <c r="D16" s="64" t="s">
        <v>69</v>
      </c>
      <c r="E16" s="47">
        <v>2</v>
      </c>
      <c r="F16" s="40"/>
      <c r="G16" s="40"/>
      <c r="H16" s="40"/>
      <c r="I16" s="40"/>
      <c r="J16" s="40"/>
      <c r="K16" s="41">
        <v>14376779</v>
      </c>
      <c r="L16" s="42">
        <f>K16*0.4</f>
        <v>5750711.6000000006</v>
      </c>
      <c r="M16" s="42">
        <f>L16*0.6</f>
        <v>3450426.9600000004</v>
      </c>
      <c r="N16" s="43">
        <v>333</v>
      </c>
      <c r="O16" s="44">
        <v>20000</v>
      </c>
      <c r="P16" s="50"/>
      <c r="Q16" s="38"/>
      <c r="R16" s="38"/>
      <c r="S16" s="38"/>
      <c r="T16" s="51"/>
      <c r="U16" s="50"/>
      <c r="V16" s="38"/>
      <c r="W16" s="38"/>
      <c r="X16" s="38"/>
      <c r="Y16" s="51"/>
      <c r="Z16" s="49"/>
      <c r="AA16" s="38"/>
      <c r="AB16" s="38"/>
      <c r="AC16" s="38"/>
      <c r="AD16" s="38"/>
      <c r="AE16" s="38"/>
      <c r="AF16" s="45">
        <v>3687640</v>
      </c>
      <c r="AG16" s="46">
        <f>AF16*0.4</f>
        <v>1475056</v>
      </c>
      <c r="AH16" s="46">
        <f>AG16*0.6</f>
        <v>885033.6</v>
      </c>
      <c r="AI16" s="47">
        <v>0</v>
      </c>
      <c r="AJ16" s="48">
        <v>0</v>
      </c>
      <c r="AK16" s="52"/>
      <c r="AL16" s="53"/>
      <c r="AM16" s="92">
        <f>AN16+AO16</f>
        <v>1458079</v>
      </c>
      <c r="AN16" s="92">
        <v>1427449</v>
      </c>
      <c r="AO16" s="92">
        <v>30630</v>
      </c>
      <c r="AP16" s="95">
        <v>80</v>
      </c>
      <c r="AQ16" s="95">
        <v>77</v>
      </c>
      <c r="AR16" s="95">
        <v>3</v>
      </c>
      <c r="AS16" s="95">
        <f t="shared" si="7"/>
        <v>0</v>
      </c>
      <c r="AT16" s="95">
        <v>0</v>
      </c>
      <c r="AU16" s="95">
        <v>0</v>
      </c>
      <c r="AV16" s="98" t="s">
        <v>93</v>
      </c>
      <c r="AW16" s="99" t="s">
        <v>93</v>
      </c>
      <c r="AX16" s="99" t="s">
        <v>93</v>
      </c>
      <c r="AY16" s="54"/>
      <c r="AZ16" s="55">
        <v>0</v>
      </c>
      <c r="BA16" s="47">
        <v>50</v>
      </c>
      <c r="BB16" s="47">
        <v>303</v>
      </c>
      <c r="BC16" s="47">
        <v>0</v>
      </c>
      <c r="BD16" s="48">
        <v>0</v>
      </c>
      <c r="BE16" s="56"/>
      <c r="BF16" s="50"/>
      <c r="BG16" s="38"/>
      <c r="BH16" s="38"/>
      <c r="BI16" s="2">
        <v>0</v>
      </c>
      <c r="BJ16" s="74">
        <v>0</v>
      </c>
      <c r="BK16" s="74">
        <v>0</v>
      </c>
      <c r="BL16" s="75">
        <v>0</v>
      </c>
      <c r="BT16" s="58">
        <f>239+303</f>
        <v>542</v>
      </c>
      <c r="BU16" s="59">
        <f>6490000+7818500</f>
        <v>14308500</v>
      </c>
      <c r="BV16" s="68">
        <v>1464</v>
      </c>
      <c r="BW16" s="61">
        <v>244</v>
      </c>
      <c r="BX16" s="37"/>
      <c r="BY16" s="62"/>
      <c r="BZ16" s="63"/>
      <c r="CA16" s="37"/>
      <c r="CB16" s="62"/>
      <c r="CC16" s="63"/>
      <c r="CD16" s="37"/>
      <c r="CE16" s="62"/>
      <c r="CF16" s="63"/>
      <c r="CG16" s="37"/>
      <c r="CH16" s="62"/>
      <c r="CI16" s="63"/>
    </row>
    <row r="17" spans="1:87">
      <c r="A17" s="3">
        <v>14</v>
      </c>
      <c r="B17" s="3" t="s">
        <v>31</v>
      </c>
      <c r="C17" s="37" t="s">
        <v>91</v>
      </c>
      <c r="D17" s="64" t="s">
        <v>70</v>
      </c>
      <c r="E17" s="38">
        <v>2</v>
      </c>
      <c r="F17" s="76">
        <v>1158162</v>
      </c>
      <c r="G17" s="40"/>
      <c r="H17" s="40"/>
      <c r="I17" s="40"/>
      <c r="J17" s="76">
        <v>1050000</v>
      </c>
      <c r="K17" s="41">
        <v>1350000</v>
      </c>
      <c r="L17" s="42">
        <f>K17*0.4</f>
        <v>540000</v>
      </c>
      <c r="M17" s="42">
        <f>L17*0.6</f>
        <v>324000</v>
      </c>
      <c r="N17" s="43">
        <v>0</v>
      </c>
      <c r="O17" s="44">
        <v>0</v>
      </c>
      <c r="P17" s="55">
        <v>0</v>
      </c>
      <c r="Q17" s="46">
        <f>P17*0.4</f>
        <v>0</v>
      </c>
      <c r="R17" s="46">
        <f>Q17*0.6</f>
        <v>0</v>
      </c>
      <c r="S17" s="47">
        <v>0</v>
      </c>
      <c r="T17" s="48">
        <v>0</v>
      </c>
      <c r="U17" s="55">
        <v>88500</v>
      </c>
      <c r="V17" s="46">
        <f>U17*0.4</f>
        <v>35400</v>
      </c>
      <c r="W17" s="46">
        <f>V17*0.6</f>
        <v>21240</v>
      </c>
      <c r="X17" s="47">
        <v>0</v>
      </c>
      <c r="Y17" s="48">
        <v>0</v>
      </c>
      <c r="Z17" s="49"/>
      <c r="AA17" s="47">
        <v>0</v>
      </c>
      <c r="AB17" s="46">
        <f>AA17*0.4</f>
        <v>0</v>
      </c>
      <c r="AC17" s="46">
        <f>AB17*0.6</f>
        <v>0</v>
      </c>
      <c r="AD17" s="47">
        <v>0</v>
      </c>
      <c r="AE17" s="47">
        <v>0</v>
      </c>
      <c r="AF17" s="55">
        <v>0</v>
      </c>
      <c r="AG17" s="46">
        <f>AF17*0.4</f>
        <v>0</v>
      </c>
      <c r="AH17" s="46">
        <f>AG17*0.6</f>
        <v>0</v>
      </c>
      <c r="AI17" s="47">
        <v>0</v>
      </c>
      <c r="AJ17" s="48">
        <v>0</v>
      </c>
      <c r="AK17" s="52"/>
      <c r="AL17" s="53"/>
      <c r="AM17" s="92">
        <f t="shared" ref="AM17:AM23" si="8">AN17+AO17</f>
        <v>6910256</v>
      </c>
      <c r="AN17" s="92">
        <v>6520988</v>
      </c>
      <c r="AO17" s="92">
        <v>389268</v>
      </c>
      <c r="AP17" s="95">
        <v>34</v>
      </c>
      <c r="AQ17" s="95">
        <v>34</v>
      </c>
      <c r="AR17" s="95">
        <v>0</v>
      </c>
      <c r="AS17" s="95">
        <f>AT17</f>
        <v>9262080</v>
      </c>
      <c r="AT17" s="93">
        <v>9262080</v>
      </c>
      <c r="AU17" s="93">
        <v>0</v>
      </c>
      <c r="AV17" s="100">
        <v>48</v>
      </c>
      <c r="AW17" s="100">
        <v>48</v>
      </c>
      <c r="AX17" s="96"/>
      <c r="AY17" s="54"/>
      <c r="AZ17" s="55">
        <v>14</v>
      </c>
      <c r="BA17" s="47">
        <v>0</v>
      </c>
      <c r="BB17" s="47">
        <v>295</v>
      </c>
      <c r="BC17" s="47">
        <v>0</v>
      </c>
      <c r="BD17" s="48">
        <v>88500</v>
      </c>
      <c r="BE17" s="56"/>
      <c r="BF17" s="50"/>
      <c r="BG17" s="38"/>
      <c r="BH17" s="38"/>
      <c r="BI17" s="74">
        <v>5</v>
      </c>
      <c r="BJ17" s="74">
        <f>BK17+BL17</f>
        <v>40</v>
      </c>
      <c r="BK17" s="74">
        <v>0</v>
      </c>
      <c r="BL17" s="75">
        <v>40</v>
      </c>
      <c r="BM17" s="49">
        <f>100000+100000+100000+100000+100000</f>
        <v>500000</v>
      </c>
      <c r="BN17" s="38"/>
      <c r="BO17" s="38"/>
      <c r="BP17" s="38">
        <v>5</v>
      </c>
      <c r="BQ17" s="38">
        <f>BR17+BS17</f>
        <v>40</v>
      </c>
      <c r="BR17" s="38">
        <v>0</v>
      </c>
      <c r="BS17" s="51">
        <v>40</v>
      </c>
      <c r="BT17" s="58">
        <v>295</v>
      </c>
      <c r="BU17" s="67">
        <v>9352000</v>
      </c>
      <c r="BV17" s="60">
        <v>996</v>
      </c>
      <c r="BW17" s="61">
        <v>166</v>
      </c>
      <c r="BX17" s="37"/>
      <c r="BY17" s="62"/>
      <c r="BZ17" s="63"/>
      <c r="CA17" s="37"/>
      <c r="CB17" s="62"/>
      <c r="CC17" s="63"/>
      <c r="CD17" s="37"/>
      <c r="CE17" s="62"/>
      <c r="CF17" s="63"/>
      <c r="CG17" s="37"/>
      <c r="CH17" s="62"/>
      <c r="CI17" s="63"/>
    </row>
    <row r="18" spans="1:87">
      <c r="A18" s="3">
        <v>15</v>
      </c>
      <c r="B18" s="3" t="s">
        <v>32</v>
      </c>
      <c r="C18" s="37" t="s">
        <v>92</v>
      </c>
      <c r="D18" s="38" t="s">
        <v>70</v>
      </c>
      <c r="E18" s="38">
        <v>1</v>
      </c>
      <c r="F18" s="40"/>
      <c r="G18" s="40"/>
      <c r="H18" s="40"/>
      <c r="I18" s="40"/>
      <c r="J18" s="40"/>
      <c r="K18" s="41">
        <v>4386971</v>
      </c>
      <c r="L18" s="42">
        <f>K18*0.4</f>
        <v>1754788.4000000001</v>
      </c>
      <c r="M18" s="42">
        <f>L18*0.6</f>
        <v>1052873.04</v>
      </c>
      <c r="N18" s="43">
        <v>1356</v>
      </c>
      <c r="O18" s="44">
        <v>5000</v>
      </c>
      <c r="P18" s="55">
        <v>650000</v>
      </c>
      <c r="Q18" s="46">
        <f>P18*0.4</f>
        <v>260000</v>
      </c>
      <c r="R18" s="46">
        <f>Q18*0.6</f>
        <v>156000</v>
      </c>
      <c r="S18" s="47">
        <v>230</v>
      </c>
      <c r="T18" s="48">
        <v>0</v>
      </c>
      <c r="U18" s="45">
        <v>7300000</v>
      </c>
      <c r="V18" s="46">
        <f>U18*0.4</f>
        <v>2920000</v>
      </c>
      <c r="W18" s="46">
        <f>V18*0.6</f>
        <v>1752000</v>
      </c>
      <c r="X18" s="47">
        <v>234</v>
      </c>
      <c r="Y18" s="48">
        <v>0</v>
      </c>
      <c r="Z18" s="49"/>
      <c r="AA18" s="38"/>
      <c r="AB18" s="38"/>
      <c r="AC18" s="38"/>
      <c r="AD18" s="38"/>
      <c r="AE18" s="38"/>
      <c r="AF18" s="50"/>
      <c r="AG18" s="38"/>
      <c r="AH18" s="38"/>
      <c r="AI18" s="38"/>
      <c r="AJ18" s="51"/>
      <c r="AK18" s="52"/>
      <c r="AL18" s="53"/>
      <c r="AM18" s="92">
        <f t="shared" si="8"/>
        <v>0</v>
      </c>
      <c r="AN18" s="101">
        <v>0</v>
      </c>
      <c r="AO18" s="101">
        <v>0</v>
      </c>
      <c r="AP18" s="93">
        <v>40</v>
      </c>
      <c r="AQ18" s="93">
        <v>38</v>
      </c>
      <c r="AR18" s="93">
        <v>2</v>
      </c>
      <c r="AS18" s="95">
        <f t="shared" ref="AS18" si="9">AT18+AU18</f>
        <v>0</v>
      </c>
      <c r="AT18" s="95">
        <v>0</v>
      </c>
      <c r="AU18" s="95">
        <v>0</v>
      </c>
      <c r="AV18" s="98" t="s">
        <v>93</v>
      </c>
      <c r="AW18" s="99" t="s">
        <v>93</v>
      </c>
      <c r="AX18" s="99" t="s">
        <v>93</v>
      </c>
      <c r="AY18" s="54"/>
      <c r="AZ18" s="55">
        <v>2</v>
      </c>
      <c r="BA18" s="47">
        <v>1</v>
      </c>
      <c r="BB18" s="47">
        <v>234</v>
      </c>
      <c r="BC18" s="47">
        <v>234</v>
      </c>
      <c r="BD18" s="77">
        <v>7300000</v>
      </c>
      <c r="BE18" s="56"/>
      <c r="BF18" s="55">
        <v>650000</v>
      </c>
      <c r="BG18" s="47">
        <v>0</v>
      </c>
      <c r="BH18" s="47">
        <v>650000</v>
      </c>
      <c r="BI18" s="43">
        <v>18</v>
      </c>
      <c r="BJ18" s="43">
        <f>BK18+BL18</f>
        <v>57</v>
      </c>
      <c r="BK18" s="43">
        <v>0</v>
      </c>
      <c r="BL18" s="44">
        <v>57</v>
      </c>
      <c r="BM18" s="57">
        <f>40000+90000+50000+50000+40000+20000+20000+20000+20000+20000+40000+40000+40000+40000+10000+60000+20000</f>
        <v>620000</v>
      </c>
      <c r="BN18" s="47">
        <v>0</v>
      </c>
      <c r="BO18" s="47">
        <f>BM18</f>
        <v>620000</v>
      </c>
      <c r="BP18" s="47">
        <v>18</v>
      </c>
      <c r="BQ18" s="47">
        <f>BR18+BS18</f>
        <v>57</v>
      </c>
      <c r="BR18" s="47">
        <v>0</v>
      </c>
      <c r="BS18" s="48">
        <v>57</v>
      </c>
      <c r="BT18" s="58">
        <v>234</v>
      </c>
      <c r="BU18" s="67">
        <v>7390000</v>
      </c>
      <c r="BV18" s="68">
        <v>972</v>
      </c>
      <c r="BW18" s="69">
        <v>162</v>
      </c>
      <c r="BX18" s="70">
        <v>0</v>
      </c>
      <c r="BY18" s="71">
        <v>0</v>
      </c>
      <c r="BZ18" s="72">
        <v>0</v>
      </c>
      <c r="CA18" s="70">
        <v>0</v>
      </c>
      <c r="CB18" s="71">
        <v>0</v>
      </c>
      <c r="CC18" s="72">
        <v>0</v>
      </c>
      <c r="CD18" s="37"/>
      <c r="CE18" s="62"/>
      <c r="CF18" s="63"/>
      <c r="CG18" s="37"/>
      <c r="CH18" s="62"/>
      <c r="CI18" s="63"/>
    </row>
    <row r="19" spans="1:87">
      <c r="A19" s="3">
        <v>16</v>
      </c>
      <c r="B19" s="3" t="s">
        <v>33</v>
      </c>
      <c r="C19" s="37"/>
      <c r="D19" s="38" t="s">
        <v>70</v>
      </c>
      <c r="E19" s="38">
        <v>1</v>
      </c>
      <c r="F19" s="40"/>
      <c r="G19" s="40"/>
      <c r="H19" s="40"/>
      <c r="I19" s="40"/>
      <c r="J19" s="40"/>
      <c r="K19" s="73"/>
      <c r="L19" s="73"/>
      <c r="M19" s="73"/>
      <c r="N19" s="74"/>
      <c r="O19" s="75"/>
      <c r="P19" s="50"/>
      <c r="Q19" s="38"/>
      <c r="R19" s="38"/>
      <c r="S19" s="38"/>
      <c r="T19" s="51"/>
      <c r="U19" s="50"/>
      <c r="V19" s="38"/>
      <c r="W19" s="38"/>
      <c r="X19" s="38"/>
      <c r="Y19" s="51"/>
      <c r="Z19" s="49"/>
      <c r="AA19" s="38"/>
      <c r="AB19" s="38"/>
      <c r="AC19" s="38"/>
      <c r="AD19" s="38"/>
      <c r="AE19" s="38"/>
      <c r="AF19" s="50"/>
      <c r="AG19" s="38"/>
      <c r="AH19" s="38"/>
      <c r="AI19" s="38"/>
      <c r="AJ19" s="51"/>
      <c r="AK19" s="52"/>
      <c r="AL19" s="53"/>
      <c r="AM19" s="92">
        <f t="shared" si="8"/>
        <v>6536640</v>
      </c>
      <c r="AN19" s="92">
        <v>6397920</v>
      </c>
      <c r="AO19" s="92">
        <v>138720</v>
      </c>
      <c r="AP19" s="102">
        <v>37</v>
      </c>
      <c r="AQ19" s="102">
        <v>36</v>
      </c>
      <c r="AR19" s="102">
        <v>1</v>
      </c>
      <c r="AS19" s="93">
        <v>360000</v>
      </c>
      <c r="AT19" s="93">
        <v>360000</v>
      </c>
      <c r="AU19" s="93">
        <v>0</v>
      </c>
      <c r="AV19" s="107">
        <v>27</v>
      </c>
      <c r="AW19" s="108">
        <v>27</v>
      </c>
      <c r="AX19" s="99" t="s">
        <v>93</v>
      </c>
      <c r="AY19" s="54"/>
      <c r="AZ19" s="55">
        <v>6</v>
      </c>
      <c r="BA19" s="47">
        <v>6</v>
      </c>
      <c r="BB19" s="47">
        <v>0</v>
      </c>
      <c r="BC19" s="47">
        <v>0</v>
      </c>
      <c r="BD19" s="48">
        <v>0</v>
      </c>
      <c r="BE19" s="56"/>
      <c r="BF19" s="50"/>
      <c r="BG19" s="38"/>
      <c r="BH19" s="38"/>
      <c r="BI19" s="74">
        <v>6</v>
      </c>
      <c r="BJ19" s="74">
        <f>BK19+BL19</f>
        <v>50</v>
      </c>
      <c r="BK19" s="74">
        <v>0</v>
      </c>
      <c r="BL19" s="75">
        <v>50</v>
      </c>
      <c r="BM19" s="49">
        <f>100000+80000+80000+80000+80000+80000</f>
        <v>500000</v>
      </c>
      <c r="BN19" s="38">
        <v>0</v>
      </c>
      <c r="BO19" s="38">
        <v>500000</v>
      </c>
      <c r="BP19" s="38">
        <v>6</v>
      </c>
      <c r="BQ19" s="38">
        <f>BR19+BS19</f>
        <v>50</v>
      </c>
      <c r="BR19" s="38">
        <v>0</v>
      </c>
      <c r="BS19" s="51">
        <v>50</v>
      </c>
      <c r="BT19" s="58">
        <v>0</v>
      </c>
      <c r="BU19" s="59">
        <v>0</v>
      </c>
      <c r="BV19" s="60">
        <v>0</v>
      </c>
      <c r="BW19" s="60">
        <v>0</v>
      </c>
      <c r="BX19" s="37"/>
      <c r="BY19" s="62"/>
      <c r="BZ19" s="63"/>
      <c r="CA19" s="37"/>
      <c r="CB19" s="62"/>
      <c r="CC19" s="63"/>
      <c r="CD19" s="37"/>
      <c r="CE19" s="62"/>
      <c r="CF19" s="63"/>
      <c r="CG19" s="37"/>
      <c r="CH19" s="62"/>
      <c r="CI19" s="63"/>
    </row>
    <row r="20" spans="1:87">
      <c r="A20" s="3">
        <v>17</v>
      </c>
      <c r="B20" s="3" t="s">
        <v>34</v>
      </c>
      <c r="C20" s="37"/>
      <c r="D20" s="38"/>
      <c r="E20" s="38"/>
      <c r="F20" s="40"/>
      <c r="G20" s="40"/>
      <c r="H20" s="40"/>
      <c r="I20" s="40"/>
      <c r="J20" s="40"/>
      <c r="K20" s="73"/>
      <c r="L20" s="73"/>
      <c r="M20" s="73"/>
      <c r="N20" s="74"/>
      <c r="O20" s="75"/>
      <c r="P20" s="50"/>
      <c r="Q20" s="38"/>
      <c r="R20" s="38"/>
      <c r="S20" s="38"/>
      <c r="T20" s="51"/>
      <c r="U20" s="50"/>
      <c r="V20" s="38"/>
      <c r="W20" s="38"/>
      <c r="X20" s="38"/>
      <c r="Y20" s="51"/>
      <c r="Z20" s="49"/>
      <c r="AA20" s="38"/>
      <c r="AB20" s="38"/>
      <c r="AC20" s="38"/>
      <c r="AD20" s="38"/>
      <c r="AE20" s="38"/>
      <c r="AF20" s="50"/>
      <c r="AG20" s="38"/>
      <c r="AH20" s="38"/>
      <c r="AI20" s="38"/>
      <c r="AJ20" s="51"/>
      <c r="AK20" s="52"/>
      <c r="AL20" s="53"/>
      <c r="AM20" s="92">
        <f t="shared" si="8"/>
        <v>0</v>
      </c>
      <c r="AN20" s="101">
        <v>0</v>
      </c>
      <c r="AO20" s="101">
        <v>0</v>
      </c>
      <c r="AP20" s="93">
        <v>14</v>
      </c>
      <c r="AQ20" s="93">
        <v>14</v>
      </c>
      <c r="AR20" s="93">
        <v>0</v>
      </c>
      <c r="AS20" s="95">
        <f t="shared" ref="AS20" si="10">AT20+AU20</f>
        <v>0</v>
      </c>
      <c r="AT20" s="95">
        <v>0</v>
      </c>
      <c r="AU20" s="95">
        <v>0</v>
      </c>
      <c r="AV20" s="98" t="s">
        <v>93</v>
      </c>
      <c r="AW20" s="99" t="s">
        <v>93</v>
      </c>
      <c r="AX20" s="99" t="s">
        <v>93</v>
      </c>
      <c r="AY20" s="54"/>
      <c r="AZ20" s="50"/>
      <c r="BA20" s="38"/>
      <c r="BB20" s="38"/>
      <c r="BC20" s="38"/>
      <c r="BD20" s="51"/>
      <c r="BE20" s="56"/>
      <c r="BF20" s="50"/>
      <c r="BG20" s="38"/>
      <c r="BH20" s="38"/>
      <c r="BI20" s="74">
        <v>0</v>
      </c>
      <c r="BJ20" s="74">
        <v>0</v>
      </c>
      <c r="BK20" s="74">
        <v>0</v>
      </c>
      <c r="BL20" s="75">
        <v>0</v>
      </c>
      <c r="BM20" s="49"/>
      <c r="BN20" s="38"/>
      <c r="BO20" s="38"/>
      <c r="BP20" s="38"/>
      <c r="BQ20" s="38"/>
      <c r="BR20" s="38"/>
      <c r="BS20" s="51"/>
      <c r="BT20" s="58">
        <v>0</v>
      </c>
      <c r="BU20" s="59">
        <v>0</v>
      </c>
      <c r="BV20" s="60">
        <v>0</v>
      </c>
      <c r="BW20" s="60">
        <v>0</v>
      </c>
      <c r="BX20" s="37"/>
      <c r="BY20" s="62"/>
      <c r="BZ20" s="63"/>
      <c r="CA20" s="37"/>
      <c r="CB20" s="62"/>
      <c r="CC20" s="63"/>
      <c r="CD20" s="37"/>
      <c r="CE20" s="62"/>
      <c r="CF20" s="63"/>
      <c r="CG20" s="37"/>
      <c r="CH20" s="62"/>
      <c r="CI20" s="63"/>
    </row>
    <row r="21" spans="1:87">
      <c r="A21" s="3">
        <v>18</v>
      </c>
      <c r="B21" s="3" t="s">
        <v>35</v>
      </c>
      <c r="C21" s="37" t="s">
        <v>88</v>
      </c>
      <c r="D21" s="38"/>
      <c r="E21" s="38">
        <v>0</v>
      </c>
      <c r="F21" s="40"/>
      <c r="G21" s="40"/>
      <c r="H21" s="40"/>
      <c r="I21" s="40"/>
      <c r="J21" s="40"/>
      <c r="K21" s="73">
        <v>0</v>
      </c>
      <c r="L21" s="73">
        <v>0</v>
      </c>
      <c r="M21" s="73">
        <v>0</v>
      </c>
      <c r="N21" s="74">
        <v>0</v>
      </c>
      <c r="O21" s="75">
        <v>0</v>
      </c>
      <c r="P21" s="50"/>
      <c r="Q21" s="38"/>
      <c r="R21" s="38"/>
      <c r="S21" s="38"/>
      <c r="T21" s="51"/>
      <c r="U21" s="50"/>
      <c r="V21" s="38"/>
      <c r="W21" s="38"/>
      <c r="X21" s="38"/>
      <c r="Y21" s="51"/>
      <c r="Z21" s="49"/>
      <c r="AA21" s="38"/>
      <c r="AB21" s="38"/>
      <c r="AC21" s="38"/>
      <c r="AD21" s="38"/>
      <c r="AE21" s="38"/>
      <c r="AF21" s="50"/>
      <c r="AG21" s="38"/>
      <c r="AH21" s="38"/>
      <c r="AI21" s="38"/>
      <c r="AJ21" s="51"/>
      <c r="AK21" s="52"/>
      <c r="AL21" s="53"/>
      <c r="AM21" s="92">
        <f t="shared" si="8"/>
        <v>2483084</v>
      </c>
      <c r="AN21" s="92">
        <v>2483084</v>
      </c>
      <c r="AO21" s="101">
        <v>0</v>
      </c>
      <c r="AP21" s="95">
        <v>14</v>
      </c>
      <c r="AQ21" s="95">
        <v>14</v>
      </c>
      <c r="AR21" s="95">
        <v>0</v>
      </c>
      <c r="AS21" s="95">
        <f t="shared" ref="AS21:AS30" si="11">AT21+AU21</f>
        <v>0</v>
      </c>
      <c r="AT21" s="95">
        <v>0</v>
      </c>
      <c r="AU21" s="95">
        <v>0</v>
      </c>
      <c r="AV21" s="98" t="s">
        <v>93</v>
      </c>
      <c r="AW21" s="99" t="s">
        <v>93</v>
      </c>
      <c r="AX21" s="99" t="s">
        <v>93</v>
      </c>
      <c r="AY21" s="54"/>
      <c r="AZ21" s="50"/>
      <c r="BA21" s="38"/>
      <c r="BB21" s="38"/>
      <c r="BC21" s="38"/>
      <c r="BD21" s="51"/>
      <c r="BE21" s="56"/>
      <c r="BF21" s="50"/>
      <c r="BG21" s="38"/>
      <c r="BH21" s="38"/>
      <c r="BI21" s="74">
        <v>0</v>
      </c>
      <c r="BJ21" s="74">
        <v>0</v>
      </c>
      <c r="BK21" s="74">
        <v>0</v>
      </c>
      <c r="BL21" s="75">
        <v>0</v>
      </c>
      <c r="BM21" s="49"/>
      <c r="BN21" s="38"/>
      <c r="BO21" s="38"/>
      <c r="BP21" s="38"/>
      <c r="BQ21" s="38"/>
      <c r="BR21" s="38"/>
      <c r="BS21" s="51"/>
      <c r="BT21" s="58">
        <v>0</v>
      </c>
      <c r="BU21" s="59">
        <v>0</v>
      </c>
      <c r="BV21" s="60">
        <v>0</v>
      </c>
      <c r="BW21" s="60">
        <v>0</v>
      </c>
      <c r="BX21" s="37"/>
      <c r="BY21" s="62"/>
      <c r="BZ21" s="63"/>
      <c r="CA21" s="37"/>
      <c r="CB21" s="62"/>
      <c r="CC21" s="63"/>
      <c r="CD21" s="37"/>
      <c r="CE21" s="62"/>
      <c r="CF21" s="63"/>
      <c r="CG21" s="37"/>
      <c r="CH21" s="62"/>
      <c r="CI21" s="63"/>
    </row>
    <row r="22" spans="1:87">
      <c r="A22" s="3">
        <v>19</v>
      </c>
      <c r="B22" s="3" t="s">
        <v>36</v>
      </c>
      <c r="C22" s="37" t="s">
        <v>88</v>
      </c>
      <c r="D22" s="38"/>
      <c r="E22" s="38">
        <v>0</v>
      </c>
      <c r="F22" s="40"/>
      <c r="G22" s="40"/>
      <c r="H22" s="40"/>
      <c r="I22" s="40"/>
      <c r="J22" s="40"/>
      <c r="K22" s="73"/>
      <c r="L22" s="73"/>
      <c r="M22" s="73"/>
      <c r="N22" s="74"/>
      <c r="O22" s="75"/>
      <c r="P22" s="50"/>
      <c r="Q22" s="38"/>
      <c r="R22" s="38"/>
      <c r="S22" s="38"/>
      <c r="T22" s="51"/>
      <c r="U22" s="50"/>
      <c r="V22" s="38"/>
      <c r="W22" s="38"/>
      <c r="X22" s="38"/>
      <c r="Y22" s="51"/>
      <c r="Z22" s="49"/>
      <c r="AA22" s="38"/>
      <c r="AB22" s="38"/>
      <c r="AC22" s="38"/>
      <c r="AD22" s="38"/>
      <c r="AE22" s="38"/>
      <c r="AF22" s="50"/>
      <c r="AG22" s="38"/>
      <c r="AH22" s="38"/>
      <c r="AI22" s="38"/>
      <c r="AJ22" s="51"/>
      <c r="AK22" s="52"/>
      <c r="AL22" s="53"/>
      <c r="AM22" s="92">
        <f t="shared" si="8"/>
        <v>2484054</v>
      </c>
      <c r="AN22" s="92">
        <v>2484054</v>
      </c>
      <c r="AO22" s="101">
        <v>0</v>
      </c>
      <c r="AP22" s="95">
        <v>14</v>
      </c>
      <c r="AQ22" s="95">
        <v>14</v>
      </c>
      <c r="AR22" s="95">
        <v>0</v>
      </c>
      <c r="AS22" s="95">
        <f t="shared" si="11"/>
        <v>0</v>
      </c>
      <c r="AT22" s="95">
        <v>0</v>
      </c>
      <c r="AU22" s="95">
        <v>0</v>
      </c>
      <c r="AV22" s="98" t="s">
        <v>93</v>
      </c>
      <c r="AW22" s="99" t="s">
        <v>93</v>
      </c>
      <c r="AX22" s="99" t="s">
        <v>93</v>
      </c>
      <c r="AY22" s="54"/>
      <c r="AZ22" s="55">
        <v>0</v>
      </c>
      <c r="BA22" s="47">
        <v>0</v>
      </c>
      <c r="BB22" s="47">
        <v>0</v>
      </c>
      <c r="BC22" s="47">
        <v>0</v>
      </c>
      <c r="BD22" s="48">
        <v>0</v>
      </c>
      <c r="BE22" s="56"/>
      <c r="BF22" s="50"/>
      <c r="BG22" s="38"/>
      <c r="BH22" s="38"/>
      <c r="BI22" s="74">
        <v>0</v>
      </c>
      <c r="BJ22" s="74">
        <v>0</v>
      </c>
      <c r="BK22" s="74">
        <v>0</v>
      </c>
      <c r="BL22" s="75">
        <v>0</v>
      </c>
      <c r="BM22" s="49"/>
      <c r="BN22" s="38"/>
      <c r="BO22" s="38"/>
      <c r="BP22" s="38"/>
      <c r="BQ22" s="38"/>
      <c r="BR22" s="38"/>
      <c r="BS22" s="51"/>
      <c r="BT22" s="58">
        <v>0</v>
      </c>
      <c r="BU22" s="59">
        <v>0</v>
      </c>
      <c r="BV22" s="60">
        <v>0</v>
      </c>
      <c r="BW22" s="60">
        <v>0</v>
      </c>
      <c r="BX22" s="37"/>
      <c r="BY22" s="62"/>
      <c r="BZ22" s="63"/>
      <c r="CA22" s="37"/>
      <c r="CB22" s="62"/>
      <c r="CC22" s="63"/>
      <c r="CD22" s="37"/>
      <c r="CE22" s="62"/>
      <c r="CF22" s="63"/>
      <c r="CG22" s="37"/>
      <c r="CH22" s="62"/>
      <c r="CI22" s="63"/>
    </row>
    <row r="23" spans="1:87">
      <c r="A23" s="3">
        <v>20</v>
      </c>
      <c r="B23" s="3" t="s">
        <v>37</v>
      </c>
      <c r="C23" s="37" t="s">
        <v>88</v>
      </c>
      <c r="D23" s="38"/>
      <c r="E23" s="38">
        <v>0</v>
      </c>
      <c r="F23" s="76">
        <v>754000</v>
      </c>
      <c r="G23" s="76">
        <v>285750</v>
      </c>
      <c r="H23" s="40"/>
      <c r="I23" s="40"/>
      <c r="J23" s="40"/>
      <c r="K23" s="41">
        <v>350000</v>
      </c>
      <c r="L23" s="42">
        <f>K23*0.4</f>
        <v>140000</v>
      </c>
      <c r="M23" s="42">
        <f>L23*0.6</f>
        <v>84000</v>
      </c>
      <c r="N23" s="43">
        <v>0</v>
      </c>
      <c r="O23" s="44">
        <v>0</v>
      </c>
      <c r="P23" s="50"/>
      <c r="Q23" s="38"/>
      <c r="R23" s="38"/>
      <c r="S23" s="38"/>
      <c r="T23" s="51"/>
      <c r="U23" s="50"/>
      <c r="V23" s="38"/>
      <c r="W23" s="38"/>
      <c r="X23" s="38"/>
      <c r="Y23" s="51"/>
      <c r="Z23" s="49"/>
      <c r="AA23" s="38"/>
      <c r="AB23" s="38"/>
      <c r="AC23" s="38"/>
      <c r="AD23" s="38"/>
      <c r="AE23" s="38"/>
      <c r="AF23" s="50"/>
      <c r="AG23" s="38"/>
      <c r="AH23" s="38"/>
      <c r="AI23" s="38"/>
      <c r="AJ23" s="51"/>
      <c r="AK23" s="52"/>
      <c r="AL23" s="53"/>
      <c r="AM23" s="92">
        <f t="shared" si="8"/>
        <v>0</v>
      </c>
      <c r="AN23" s="101">
        <v>0</v>
      </c>
      <c r="AO23" s="101">
        <v>0</v>
      </c>
      <c r="AP23" s="93">
        <v>19</v>
      </c>
      <c r="AQ23" s="93">
        <v>16</v>
      </c>
      <c r="AR23" s="93">
        <v>3</v>
      </c>
      <c r="AS23" s="95">
        <f t="shared" si="11"/>
        <v>0</v>
      </c>
      <c r="AT23" s="95">
        <v>0</v>
      </c>
      <c r="AU23" s="95">
        <v>0</v>
      </c>
      <c r="AV23" s="98" t="s">
        <v>93</v>
      </c>
      <c r="AW23" s="99" t="s">
        <v>93</v>
      </c>
      <c r="AX23" s="99" t="s">
        <v>93</v>
      </c>
      <c r="AY23" s="54"/>
      <c r="AZ23" s="55">
        <v>1</v>
      </c>
      <c r="BA23" s="47">
        <v>5</v>
      </c>
      <c r="BB23" s="47">
        <v>0</v>
      </c>
      <c r="BC23" s="47">
        <v>0</v>
      </c>
      <c r="BD23" s="48">
        <v>0</v>
      </c>
      <c r="BE23" s="56"/>
      <c r="BF23" s="50"/>
      <c r="BG23" s="38"/>
      <c r="BH23" s="38"/>
      <c r="BI23" s="43">
        <v>0</v>
      </c>
      <c r="BJ23" s="112">
        <v>0</v>
      </c>
      <c r="BK23" s="112">
        <v>0</v>
      </c>
      <c r="BL23" s="113">
        <v>0</v>
      </c>
      <c r="BM23" s="57">
        <f>(6000*10)+(7000*20)+(8000*25)</f>
        <v>400000</v>
      </c>
      <c r="BN23" s="47">
        <v>0</v>
      </c>
      <c r="BO23" s="47">
        <v>400000</v>
      </c>
      <c r="BP23" s="47">
        <v>6</v>
      </c>
      <c r="BQ23" s="47">
        <v>56</v>
      </c>
      <c r="BR23" s="47">
        <v>0</v>
      </c>
      <c r="BS23" s="48">
        <v>56</v>
      </c>
      <c r="BT23" s="58">
        <v>0</v>
      </c>
      <c r="BU23" s="59">
        <v>0</v>
      </c>
      <c r="BV23" s="60">
        <v>0</v>
      </c>
      <c r="BW23" s="60">
        <v>0</v>
      </c>
      <c r="BX23" s="37"/>
      <c r="BY23" s="62"/>
      <c r="BZ23" s="63"/>
      <c r="CA23" s="37"/>
      <c r="CB23" s="62"/>
      <c r="CC23" s="63"/>
      <c r="CD23" s="37"/>
      <c r="CE23" s="62"/>
      <c r="CF23" s="63"/>
      <c r="CG23" s="37"/>
      <c r="CH23" s="62"/>
      <c r="CI23" s="63"/>
    </row>
    <row r="24" spans="1:87">
      <c r="A24" s="3">
        <v>21</v>
      </c>
      <c r="B24" s="3" t="s">
        <v>38</v>
      </c>
      <c r="C24" s="37"/>
      <c r="D24" s="38"/>
      <c r="E24" s="38"/>
      <c r="F24" s="40"/>
      <c r="G24" s="40"/>
      <c r="H24" s="40"/>
      <c r="I24" s="40"/>
      <c r="J24" s="40"/>
      <c r="K24" s="73"/>
      <c r="L24" s="73"/>
      <c r="M24" s="73"/>
      <c r="N24" s="74"/>
      <c r="O24" s="75"/>
      <c r="P24" s="50"/>
      <c r="Q24" s="38"/>
      <c r="R24" s="38"/>
      <c r="S24" s="38"/>
      <c r="T24" s="51"/>
      <c r="U24" s="50"/>
      <c r="V24" s="38"/>
      <c r="W24" s="38"/>
      <c r="X24" s="38"/>
      <c r="Y24" s="51"/>
      <c r="Z24" s="49"/>
      <c r="AA24" s="38"/>
      <c r="AB24" s="38"/>
      <c r="AC24" s="38"/>
      <c r="AD24" s="38"/>
      <c r="AE24" s="38"/>
      <c r="AF24" s="50"/>
      <c r="AG24" s="38"/>
      <c r="AH24" s="38"/>
      <c r="AI24" s="38"/>
      <c r="AJ24" s="51"/>
      <c r="AK24" s="52"/>
      <c r="AL24" s="53"/>
      <c r="AM24" s="92">
        <f t="shared" ref="AM24:AM30" si="12">AN24+AO24</f>
        <v>0</v>
      </c>
      <c r="AN24" s="101">
        <v>0</v>
      </c>
      <c r="AO24" s="101">
        <v>0</v>
      </c>
      <c r="AP24" s="95">
        <v>0</v>
      </c>
      <c r="AQ24" s="95">
        <v>0</v>
      </c>
      <c r="AR24" s="95">
        <v>0</v>
      </c>
      <c r="AS24" s="95">
        <f t="shared" si="11"/>
        <v>0</v>
      </c>
      <c r="AT24" s="95">
        <v>0</v>
      </c>
      <c r="AU24" s="95">
        <v>0</v>
      </c>
      <c r="AV24" s="98" t="s">
        <v>93</v>
      </c>
      <c r="AW24" s="99" t="s">
        <v>93</v>
      </c>
      <c r="AX24" s="99" t="s">
        <v>93</v>
      </c>
      <c r="AY24" s="54"/>
      <c r="AZ24" s="50"/>
      <c r="BA24" s="38"/>
      <c r="BB24" s="38"/>
      <c r="BC24" s="38"/>
      <c r="BD24" s="51"/>
      <c r="BE24" s="56"/>
      <c r="BF24" s="50"/>
      <c r="BG24" s="38"/>
      <c r="BH24" s="38"/>
      <c r="BI24" s="74">
        <v>0</v>
      </c>
      <c r="BJ24" s="74">
        <v>0</v>
      </c>
      <c r="BK24" s="74">
        <v>0</v>
      </c>
      <c r="BL24" s="75">
        <v>0</v>
      </c>
      <c r="BM24" s="49"/>
      <c r="BN24" s="38"/>
      <c r="BO24" s="38"/>
      <c r="BP24" s="38"/>
      <c r="BQ24" s="38"/>
      <c r="BR24" s="38"/>
      <c r="BS24" s="51"/>
      <c r="BT24" s="58">
        <v>0</v>
      </c>
      <c r="BU24" s="59">
        <v>0</v>
      </c>
      <c r="BV24" s="60">
        <v>0</v>
      </c>
      <c r="BW24" s="60">
        <v>0</v>
      </c>
      <c r="BX24" s="37"/>
      <c r="BY24" s="62"/>
      <c r="BZ24" s="63"/>
      <c r="CA24" s="37"/>
      <c r="CB24" s="62"/>
      <c r="CC24" s="63"/>
      <c r="CD24" s="37"/>
      <c r="CE24" s="62"/>
      <c r="CF24" s="63"/>
      <c r="CG24" s="37"/>
      <c r="CH24" s="62"/>
      <c r="CI24" s="63"/>
    </row>
    <row r="25" spans="1:87">
      <c r="A25" s="3">
        <v>22</v>
      </c>
      <c r="B25" s="3" t="s">
        <v>39</v>
      </c>
      <c r="C25" s="37"/>
      <c r="D25" s="38"/>
      <c r="E25" s="38"/>
      <c r="F25" s="40"/>
      <c r="G25" s="40"/>
      <c r="H25" s="40"/>
      <c r="I25" s="40"/>
      <c r="J25" s="40"/>
      <c r="K25" s="73"/>
      <c r="L25" s="73"/>
      <c r="M25" s="73"/>
      <c r="N25" s="74"/>
      <c r="O25" s="75"/>
      <c r="P25" s="50"/>
      <c r="Q25" s="38"/>
      <c r="R25" s="38"/>
      <c r="S25" s="38"/>
      <c r="T25" s="51"/>
      <c r="U25" s="50"/>
      <c r="V25" s="38"/>
      <c r="W25" s="38"/>
      <c r="X25" s="38"/>
      <c r="Y25" s="51"/>
      <c r="Z25" s="49"/>
      <c r="AA25" s="38"/>
      <c r="AB25" s="38"/>
      <c r="AC25" s="38"/>
      <c r="AD25" s="38"/>
      <c r="AE25" s="38"/>
      <c r="AF25" s="50"/>
      <c r="AG25" s="38"/>
      <c r="AH25" s="38"/>
      <c r="AI25" s="38"/>
      <c r="AJ25" s="51"/>
      <c r="AK25" s="52"/>
      <c r="AL25" s="53"/>
      <c r="AM25" s="92">
        <f t="shared" si="12"/>
        <v>0</v>
      </c>
      <c r="AN25" s="101">
        <v>0</v>
      </c>
      <c r="AO25" s="101">
        <v>0</v>
      </c>
      <c r="AP25" s="95">
        <v>0</v>
      </c>
      <c r="AQ25" s="95">
        <v>0</v>
      </c>
      <c r="AR25" s="95">
        <v>0</v>
      </c>
      <c r="AS25" s="95">
        <f t="shared" si="11"/>
        <v>0</v>
      </c>
      <c r="AT25" s="95">
        <v>0</v>
      </c>
      <c r="AU25" s="95">
        <v>0</v>
      </c>
      <c r="AV25" s="98" t="s">
        <v>93</v>
      </c>
      <c r="AW25" s="99" t="s">
        <v>93</v>
      </c>
      <c r="AX25" s="99" t="s">
        <v>93</v>
      </c>
      <c r="AY25" s="54"/>
      <c r="AZ25" s="50"/>
      <c r="BA25" s="38"/>
      <c r="BB25" s="38"/>
      <c r="BC25" s="38"/>
      <c r="BD25" s="51"/>
      <c r="BE25" s="56"/>
      <c r="BF25" s="50"/>
      <c r="BG25" s="38"/>
      <c r="BH25" s="38"/>
      <c r="BI25" s="74">
        <v>0</v>
      </c>
      <c r="BJ25" s="74">
        <v>0</v>
      </c>
      <c r="BK25" s="74">
        <v>0</v>
      </c>
      <c r="BL25" s="75">
        <v>0</v>
      </c>
      <c r="BM25" s="49"/>
      <c r="BN25" s="38"/>
      <c r="BO25" s="38"/>
      <c r="BP25" s="38"/>
      <c r="BQ25" s="38"/>
      <c r="BR25" s="38"/>
      <c r="BS25" s="51"/>
      <c r="BT25" s="58">
        <v>0</v>
      </c>
      <c r="BU25" s="59">
        <v>0</v>
      </c>
      <c r="BV25" s="60">
        <v>0</v>
      </c>
      <c r="BW25" s="60">
        <v>0</v>
      </c>
      <c r="BX25" s="37"/>
      <c r="BY25" s="62"/>
      <c r="BZ25" s="63"/>
      <c r="CA25" s="37"/>
      <c r="CB25" s="62"/>
      <c r="CC25" s="63"/>
      <c r="CD25" s="37"/>
      <c r="CE25" s="62"/>
      <c r="CF25" s="63"/>
      <c r="CG25" s="37"/>
      <c r="CH25" s="62"/>
      <c r="CI25" s="63"/>
    </row>
    <row r="26" spans="1:87">
      <c r="A26" s="3">
        <v>23</v>
      </c>
      <c r="B26" s="3" t="s">
        <v>40</v>
      </c>
      <c r="C26" s="37"/>
      <c r="D26" s="38"/>
      <c r="E26" s="38"/>
      <c r="F26" s="40"/>
      <c r="G26" s="40"/>
      <c r="H26" s="40"/>
      <c r="I26" s="40"/>
      <c r="J26" s="40"/>
      <c r="K26" s="73"/>
      <c r="L26" s="73"/>
      <c r="M26" s="73"/>
      <c r="N26" s="74"/>
      <c r="O26" s="75"/>
      <c r="P26" s="50"/>
      <c r="Q26" s="38"/>
      <c r="R26" s="38"/>
      <c r="S26" s="38"/>
      <c r="T26" s="51"/>
      <c r="U26" s="50"/>
      <c r="V26" s="38"/>
      <c r="W26" s="38"/>
      <c r="X26" s="38"/>
      <c r="Y26" s="51"/>
      <c r="Z26" s="49"/>
      <c r="AA26" s="38"/>
      <c r="AB26" s="38"/>
      <c r="AC26" s="38"/>
      <c r="AD26" s="38"/>
      <c r="AE26" s="38"/>
      <c r="AF26" s="50"/>
      <c r="AG26" s="38"/>
      <c r="AH26" s="38"/>
      <c r="AI26" s="38"/>
      <c r="AJ26" s="51"/>
      <c r="AK26" s="52"/>
      <c r="AL26" s="53"/>
      <c r="AM26" s="92">
        <f t="shared" si="12"/>
        <v>0</v>
      </c>
      <c r="AN26" s="101">
        <v>0</v>
      </c>
      <c r="AO26" s="101">
        <v>0</v>
      </c>
      <c r="AP26" s="95">
        <v>0</v>
      </c>
      <c r="AQ26" s="95">
        <v>0</v>
      </c>
      <c r="AR26" s="95">
        <v>0</v>
      </c>
      <c r="AS26" s="95">
        <f t="shared" si="11"/>
        <v>0</v>
      </c>
      <c r="AT26" s="95">
        <v>0</v>
      </c>
      <c r="AU26" s="95">
        <v>0</v>
      </c>
      <c r="AV26" s="98" t="s">
        <v>93</v>
      </c>
      <c r="AW26" s="99" t="s">
        <v>93</v>
      </c>
      <c r="AX26" s="99" t="s">
        <v>93</v>
      </c>
      <c r="AY26" s="54"/>
      <c r="AZ26" s="50"/>
      <c r="BA26" s="38"/>
      <c r="BB26" s="38"/>
      <c r="BC26" s="38"/>
      <c r="BD26" s="51"/>
      <c r="BE26" s="56"/>
      <c r="BF26" s="50"/>
      <c r="BG26" s="38"/>
      <c r="BH26" s="38"/>
      <c r="BI26" s="74">
        <v>0</v>
      </c>
      <c r="BJ26" s="74">
        <v>0</v>
      </c>
      <c r="BK26" s="74">
        <v>0</v>
      </c>
      <c r="BL26" s="75">
        <v>0</v>
      </c>
      <c r="BM26" s="49"/>
      <c r="BN26" s="38"/>
      <c r="BO26" s="38"/>
      <c r="BP26" s="38"/>
      <c r="BQ26" s="38"/>
      <c r="BR26" s="38"/>
      <c r="BS26" s="51"/>
      <c r="BT26" s="58">
        <v>0</v>
      </c>
      <c r="BU26" s="59">
        <v>0</v>
      </c>
      <c r="BV26" s="60">
        <v>0</v>
      </c>
      <c r="BW26" s="60">
        <v>0</v>
      </c>
      <c r="BX26" s="37"/>
      <c r="BY26" s="62"/>
      <c r="BZ26" s="63"/>
      <c r="CA26" s="37"/>
      <c r="CB26" s="62"/>
      <c r="CC26" s="63"/>
      <c r="CD26" s="37"/>
      <c r="CE26" s="62"/>
      <c r="CF26" s="63"/>
      <c r="CG26" s="37"/>
      <c r="CH26" s="62"/>
      <c r="CI26" s="63"/>
    </row>
    <row r="27" spans="1:87">
      <c r="A27" s="3">
        <v>24</v>
      </c>
      <c r="B27" s="3" t="s">
        <v>41</v>
      </c>
      <c r="C27" s="37"/>
      <c r="D27" s="38"/>
      <c r="E27" s="38"/>
      <c r="F27" s="40"/>
      <c r="G27" s="40"/>
      <c r="H27" s="40"/>
      <c r="I27" s="40"/>
      <c r="J27" s="40"/>
      <c r="K27" s="73"/>
      <c r="L27" s="73"/>
      <c r="M27" s="73"/>
      <c r="N27" s="74"/>
      <c r="O27" s="75"/>
      <c r="P27" s="50"/>
      <c r="Q27" s="38"/>
      <c r="R27" s="38"/>
      <c r="S27" s="38"/>
      <c r="T27" s="51"/>
      <c r="U27" s="50"/>
      <c r="V27" s="38"/>
      <c r="W27" s="38"/>
      <c r="X27" s="38"/>
      <c r="Y27" s="51"/>
      <c r="Z27" s="49"/>
      <c r="AA27" s="38"/>
      <c r="AB27" s="38"/>
      <c r="AC27" s="38"/>
      <c r="AD27" s="38"/>
      <c r="AE27" s="38"/>
      <c r="AF27" s="50"/>
      <c r="AG27" s="38"/>
      <c r="AH27" s="38"/>
      <c r="AI27" s="38"/>
      <c r="AJ27" s="51"/>
      <c r="AK27" s="52"/>
      <c r="AL27" s="53"/>
      <c r="AM27" s="92">
        <f t="shared" si="12"/>
        <v>0</v>
      </c>
      <c r="AN27" s="101">
        <v>0</v>
      </c>
      <c r="AO27" s="101">
        <v>0</v>
      </c>
      <c r="AP27" s="95">
        <v>0</v>
      </c>
      <c r="AQ27" s="95">
        <v>0</v>
      </c>
      <c r="AR27" s="95">
        <v>0</v>
      </c>
      <c r="AS27" s="95">
        <f t="shared" si="11"/>
        <v>0</v>
      </c>
      <c r="AT27" s="95">
        <v>0</v>
      </c>
      <c r="AU27" s="95">
        <v>0</v>
      </c>
      <c r="AV27" s="98" t="s">
        <v>93</v>
      </c>
      <c r="AW27" s="99" t="s">
        <v>93</v>
      </c>
      <c r="AX27" s="99" t="s">
        <v>93</v>
      </c>
      <c r="AY27" s="54"/>
      <c r="AZ27" s="50"/>
      <c r="BA27" s="38"/>
      <c r="BB27" s="38"/>
      <c r="BC27" s="38"/>
      <c r="BD27" s="51"/>
      <c r="BE27" s="56"/>
      <c r="BF27" s="50"/>
      <c r="BG27" s="38"/>
      <c r="BH27" s="38"/>
      <c r="BI27" s="74">
        <v>0</v>
      </c>
      <c r="BJ27" s="74">
        <v>0</v>
      </c>
      <c r="BK27" s="74">
        <v>0</v>
      </c>
      <c r="BL27" s="75">
        <v>0</v>
      </c>
      <c r="BM27" s="49"/>
      <c r="BN27" s="38"/>
      <c r="BO27" s="38"/>
      <c r="BP27" s="38"/>
      <c r="BQ27" s="38"/>
      <c r="BR27" s="38"/>
      <c r="BS27" s="51"/>
      <c r="BT27" s="58">
        <v>0</v>
      </c>
      <c r="BU27" s="59">
        <v>0</v>
      </c>
      <c r="BV27" s="60">
        <v>0</v>
      </c>
      <c r="BW27" s="60">
        <v>0</v>
      </c>
      <c r="BX27" s="37"/>
      <c r="BY27" s="62"/>
      <c r="BZ27" s="63"/>
      <c r="CA27" s="37"/>
      <c r="CB27" s="62"/>
      <c r="CC27" s="63"/>
      <c r="CD27" s="37"/>
      <c r="CE27" s="62"/>
      <c r="CF27" s="63"/>
      <c r="CG27" s="37"/>
      <c r="CH27" s="62"/>
      <c r="CI27" s="63"/>
    </row>
    <row r="28" spans="1:87">
      <c r="A28" s="3">
        <v>25</v>
      </c>
      <c r="B28" s="3" t="s">
        <v>42</v>
      </c>
      <c r="C28" s="37"/>
      <c r="D28" s="38"/>
      <c r="E28" s="38"/>
      <c r="F28" s="40"/>
      <c r="G28" s="40"/>
      <c r="H28" s="40"/>
      <c r="I28" s="40"/>
      <c r="J28" s="40"/>
      <c r="K28" s="73"/>
      <c r="L28" s="73"/>
      <c r="M28" s="73"/>
      <c r="N28" s="74"/>
      <c r="O28" s="75"/>
      <c r="P28" s="50"/>
      <c r="Q28" s="38"/>
      <c r="R28" s="38"/>
      <c r="S28" s="38"/>
      <c r="T28" s="51"/>
      <c r="U28" s="50"/>
      <c r="V28" s="38"/>
      <c r="W28" s="38"/>
      <c r="X28" s="38"/>
      <c r="Y28" s="51"/>
      <c r="Z28" s="49"/>
      <c r="AA28" s="38"/>
      <c r="AB28" s="38"/>
      <c r="AC28" s="38"/>
      <c r="AD28" s="38"/>
      <c r="AE28" s="38"/>
      <c r="AF28" s="50"/>
      <c r="AG28" s="38"/>
      <c r="AH28" s="38"/>
      <c r="AI28" s="38"/>
      <c r="AJ28" s="51"/>
      <c r="AK28" s="52"/>
      <c r="AL28" s="53"/>
      <c r="AM28" s="92">
        <f t="shared" si="12"/>
        <v>0</v>
      </c>
      <c r="AN28" s="101">
        <v>0</v>
      </c>
      <c r="AO28" s="101">
        <v>0</v>
      </c>
      <c r="AP28" s="95">
        <v>0</v>
      </c>
      <c r="AQ28" s="95">
        <v>0</v>
      </c>
      <c r="AR28" s="95">
        <v>0</v>
      </c>
      <c r="AS28" s="95">
        <f t="shared" si="11"/>
        <v>0</v>
      </c>
      <c r="AT28" s="95">
        <v>0</v>
      </c>
      <c r="AU28" s="95">
        <v>0</v>
      </c>
      <c r="AV28" s="98" t="s">
        <v>93</v>
      </c>
      <c r="AW28" s="99" t="s">
        <v>93</v>
      </c>
      <c r="AX28" s="99" t="s">
        <v>93</v>
      </c>
      <c r="AY28" s="54"/>
      <c r="AZ28" s="50"/>
      <c r="BA28" s="38"/>
      <c r="BB28" s="38"/>
      <c r="BC28" s="38"/>
      <c r="BD28" s="51"/>
      <c r="BE28" s="56"/>
      <c r="BF28" s="50"/>
      <c r="BG28" s="38"/>
      <c r="BH28" s="38"/>
      <c r="BI28" s="74">
        <v>0</v>
      </c>
      <c r="BJ28" s="74">
        <v>0</v>
      </c>
      <c r="BK28" s="74">
        <v>0</v>
      </c>
      <c r="BL28" s="75">
        <v>0</v>
      </c>
      <c r="BM28" s="49"/>
      <c r="BN28" s="38"/>
      <c r="BO28" s="38"/>
      <c r="BP28" s="38"/>
      <c r="BQ28" s="38"/>
      <c r="BR28" s="38"/>
      <c r="BS28" s="51"/>
      <c r="BT28" s="58">
        <v>0</v>
      </c>
      <c r="BU28" s="59">
        <v>0</v>
      </c>
      <c r="BV28" s="60">
        <v>0</v>
      </c>
      <c r="BW28" s="60">
        <v>0</v>
      </c>
      <c r="BX28" s="37"/>
      <c r="BY28" s="62"/>
      <c r="BZ28" s="63"/>
      <c r="CA28" s="37"/>
      <c r="CB28" s="62"/>
      <c r="CC28" s="63"/>
      <c r="CD28" s="37"/>
      <c r="CE28" s="62"/>
      <c r="CF28" s="63"/>
      <c r="CG28" s="37"/>
      <c r="CH28" s="62"/>
      <c r="CI28" s="63"/>
    </row>
    <row r="29" spans="1:87">
      <c r="A29" s="3">
        <v>26</v>
      </c>
      <c r="B29" s="3" t="s">
        <v>43</v>
      </c>
      <c r="C29" s="37"/>
      <c r="D29" s="38"/>
      <c r="E29" s="38"/>
      <c r="F29" s="40"/>
      <c r="G29" s="40"/>
      <c r="H29" s="40"/>
      <c r="I29" s="40"/>
      <c r="J29" s="40"/>
      <c r="K29" s="73"/>
      <c r="L29" s="73"/>
      <c r="M29" s="73"/>
      <c r="N29" s="74"/>
      <c r="O29" s="75"/>
      <c r="P29" s="50"/>
      <c r="Q29" s="38"/>
      <c r="R29" s="38"/>
      <c r="S29" s="38"/>
      <c r="T29" s="51"/>
      <c r="U29" s="50"/>
      <c r="V29" s="38"/>
      <c r="W29" s="38"/>
      <c r="X29" s="38"/>
      <c r="Y29" s="51"/>
      <c r="Z29" s="49"/>
      <c r="AA29" s="38"/>
      <c r="AB29" s="38"/>
      <c r="AC29" s="38"/>
      <c r="AD29" s="38"/>
      <c r="AE29" s="38"/>
      <c r="AF29" s="50"/>
      <c r="AG29" s="38"/>
      <c r="AH29" s="38"/>
      <c r="AI29" s="38"/>
      <c r="AJ29" s="51"/>
      <c r="AK29" s="52"/>
      <c r="AL29" s="53"/>
      <c r="AM29" s="92">
        <f t="shared" si="12"/>
        <v>0</v>
      </c>
      <c r="AN29" s="101">
        <v>0</v>
      </c>
      <c r="AO29" s="101">
        <v>0</v>
      </c>
      <c r="AP29" s="95">
        <v>0</v>
      </c>
      <c r="AQ29" s="95">
        <v>0</v>
      </c>
      <c r="AR29" s="95">
        <v>0</v>
      </c>
      <c r="AS29" s="95">
        <f t="shared" si="11"/>
        <v>0</v>
      </c>
      <c r="AT29" s="95">
        <v>0</v>
      </c>
      <c r="AU29" s="95">
        <v>0</v>
      </c>
      <c r="AV29" s="98" t="s">
        <v>93</v>
      </c>
      <c r="AW29" s="99" t="s">
        <v>93</v>
      </c>
      <c r="AX29" s="99" t="s">
        <v>93</v>
      </c>
      <c r="AY29" s="54"/>
      <c r="AZ29" s="50"/>
      <c r="BA29" s="38"/>
      <c r="BB29" s="38"/>
      <c r="BC29" s="38"/>
      <c r="BD29" s="51"/>
      <c r="BE29" s="56"/>
      <c r="BF29" s="50"/>
      <c r="BG29" s="38"/>
      <c r="BH29" s="38"/>
      <c r="BI29" s="74">
        <v>0</v>
      </c>
      <c r="BJ29" s="74">
        <v>0</v>
      </c>
      <c r="BK29" s="74">
        <v>0</v>
      </c>
      <c r="BL29" s="75">
        <v>0</v>
      </c>
      <c r="BM29" s="49"/>
      <c r="BN29" s="38"/>
      <c r="BO29" s="38"/>
      <c r="BP29" s="38"/>
      <c r="BQ29" s="38"/>
      <c r="BR29" s="38"/>
      <c r="BS29" s="51"/>
      <c r="BT29" s="58">
        <v>0</v>
      </c>
      <c r="BU29" s="59">
        <v>0</v>
      </c>
      <c r="BV29" s="60">
        <v>0</v>
      </c>
      <c r="BW29" s="60">
        <v>0</v>
      </c>
      <c r="BX29" s="37"/>
      <c r="BY29" s="62"/>
      <c r="BZ29" s="63"/>
      <c r="CA29" s="37"/>
      <c r="CB29" s="62"/>
      <c r="CC29" s="63"/>
      <c r="CD29" s="37"/>
      <c r="CE29" s="62"/>
      <c r="CF29" s="63"/>
      <c r="CG29" s="37"/>
      <c r="CH29" s="62"/>
      <c r="CI29" s="63"/>
    </row>
    <row r="30" spans="1:87" ht="16" thickBot="1">
      <c r="A30" s="3">
        <v>27</v>
      </c>
      <c r="B30" s="3" t="s">
        <v>44</v>
      </c>
      <c r="C30" s="78"/>
      <c r="D30" s="79"/>
      <c r="E30" s="79"/>
      <c r="F30" s="80"/>
      <c r="G30" s="80"/>
      <c r="H30" s="80"/>
      <c r="I30" s="80"/>
      <c r="J30" s="80"/>
      <c r="K30" s="81"/>
      <c r="L30" s="81"/>
      <c r="M30" s="81"/>
      <c r="N30" s="82"/>
      <c r="O30" s="83"/>
      <c r="P30" s="84"/>
      <c r="Q30" s="79"/>
      <c r="R30" s="79"/>
      <c r="S30" s="79"/>
      <c r="T30" s="85"/>
      <c r="U30" s="84"/>
      <c r="V30" s="79"/>
      <c r="W30" s="79"/>
      <c r="X30" s="79"/>
      <c r="Y30" s="85"/>
      <c r="Z30" s="49"/>
      <c r="AA30" s="38"/>
      <c r="AB30" s="38"/>
      <c r="AC30" s="38"/>
      <c r="AD30" s="38"/>
      <c r="AE30" s="38"/>
      <c r="AF30" s="84"/>
      <c r="AG30" s="79"/>
      <c r="AH30" s="79"/>
      <c r="AI30" s="79"/>
      <c r="AJ30" s="85"/>
      <c r="AK30" s="52"/>
      <c r="AL30" s="53"/>
      <c r="AM30" s="92">
        <f t="shared" si="12"/>
        <v>0</v>
      </c>
      <c r="AN30" s="101">
        <v>0</v>
      </c>
      <c r="AO30" s="101">
        <v>0</v>
      </c>
      <c r="AP30" s="95">
        <v>0</v>
      </c>
      <c r="AQ30" s="95">
        <v>0</v>
      </c>
      <c r="AR30" s="95">
        <v>0</v>
      </c>
      <c r="AS30" s="95">
        <f t="shared" si="11"/>
        <v>0</v>
      </c>
      <c r="AT30" s="95">
        <v>0</v>
      </c>
      <c r="AU30" s="95">
        <v>0</v>
      </c>
      <c r="AV30" s="98" t="s">
        <v>93</v>
      </c>
      <c r="AW30" s="99" t="s">
        <v>93</v>
      </c>
      <c r="AX30" s="99" t="s">
        <v>93</v>
      </c>
      <c r="AY30" s="54"/>
      <c r="AZ30" s="84"/>
      <c r="BA30" s="79"/>
      <c r="BB30" s="79"/>
      <c r="BC30" s="79"/>
      <c r="BD30" s="85"/>
      <c r="BE30" s="56"/>
      <c r="BF30" s="84"/>
      <c r="BG30" s="79"/>
      <c r="BH30" s="79"/>
      <c r="BI30" s="74">
        <v>0</v>
      </c>
      <c r="BJ30" s="74">
        <v>0</v>
      </c>
      <c r="BK30" s="74">
        <v>0</v>
      </c>
      <c r="BL30" s="75">
        <v>0</v>
      </c>
      <c r="BM30" s="86"/>
      <c r="BN30" s="79"/>
      <c r="BO30" s="79"/>
      <c r="BP30" s="79"/>
      <c r="BQ30" s="79"/>
      <c r="BR30" s="79"/>
      <c r="BS30" s="85"/>
      <c r="BT30" s="87">
        <v>0</v>
      </c>
      <c r="BU30" s="88">
        <v>0</v>
      </c>
      <c r="BV30" s="60">
        <v>0</v>
      </c>
      <c r="BW30" s="60">
        <v>0</v>
      </c>
      <c r="BX30" s="78"/>
      <c r="BY30" s="89"/>
      <c r="BZ30" s="90"/>
      <c r="CA30" s="78"/>
      <c r="CB30" s="89"/>
      <c r="CC30" s="90"/>
      <c r="CD30" s="78"/>
      <c r="CE30" s="89"/>
      <c r="CF30" s="90"/>
      <c r="CG30" s="78"/>
      <c r="CH30" s="89"/>
      <c r="CI30" s="90"/>
    </row>
    <row r="31" spans="1:87">
      <c r="AM31" s="103">
        <f>SUM(AM4:AM30)</f>
        <v>26702277</v>
      </c>
      <c r="AN31" s="103">
        <f t="shared" ref="AN31:AO31" si="13">SUM(AN4:AN30)</f>
        <v>25693419</v>
      </c>
      <c r="AO31" s="103">
        <f t="shared" si="13"/>
        <v>1008858</v>
      </c>
      <c r="AP31" s="104">
        <f>SUM(AP4:AP30)</f>
        <v>451</v>
      </c>
      <c r="AQ31" s="104">
        <f t="shared" ref="AQ31:AR31" si="14">SUM(AQ4:AQ30)</f>
        <v>428</v>
      </c>
      <c r="AR31" s="104">
        <f t="shared" si="14"/>
        <v>23</v>
      </c>
      <c r="AS31" s="105">
        <f>SUM(AS4:AS30)</f>
        <v>9725568</v>
      </c>
      <c r="AT31" s="105">
        <f t="shared" ref="AT31:AU31" si="15">SUM(AT4:AT30)</f>
        <v>9725568</v>
      </c>
      <c r="AU31" s="105">
        <f t="shared" si="15"/>
        <v>0</v>
      </c>
      <c r="AV31" s="104">
        <f>SUM(AV4:AV30)</f>
        <v>80</v>
      </c>
      <c r="AW31" s="104">
        <f t="shared" ref="AW31:AX31" si="16">SUM(AW4:AW30)</f>
        <v>80</v>
      </c>
      <c r="AX31" s="105">
        <f t="shared" si="16"/>
        <v>0</v>
      </c>
      <c r="BI31">
        <f>SUM(BI4:BI30)</f>
        <v>55</v>
      </c>
      <c r="BJ31">
        <f>SUM(BJ4:BJ30)</f>
        <v>423</v>
      </c>
      <c r="BL31" s="4">
        <f>SUM(BL4:BL30)</f>
        <v>423</v>
      </c>
      <c r="BT31" s="4">
        <f>SUM(BT4:BT30)</f>
        <v>2366</v>
      </c>
      <c r="BU31" s="4">
        <f t="shared" ref="BU31:BW31" si="17">SUM(BU4:BU30)</f>
        <v>68997000</v>
      </c>
      <c r="BV31" s="4">
        <f t="shared" si="17"/>
        <v>6378</v>
      </c>
      <c r="BW31" s="4">
        <f t="shared" si="17"/>
        <v>1063</v>
      </c>
    </row>
  </sheetData>
  <mergeCells count="31">
    <mergeCell ref="CD1:CI1"/>
    <mergeCell ref="K2:M2"/>
    <mergeCell ref="N2:O2"/>
    <mergeCell ref="P2:R2"/>
    <mergeCell ref="S2:T2"/>
    <mergeCell ref="U2:W2"/>
    <mergeCell ref="C1:O1"/>
    <mergeCell ref="P1:T1"/>
    <mergeCell ref="U1:Y1"/>
    <mergeCell ref="AF1:AJ1"/>
    <mergeCell ref="AM1:AR1"/>
    <mergeCell ref="AS1:AX1"/>
    <mergeCell ref="AM2:AO2"/>
    <mergeCell ref="BF1:BL1"/>
    <mergeCell ref="BM1:BS1"/>
    <mergeCell ref="BT1:BW1"/>
    <mergeCell ref="BX1:CC1"/>
    <mergeCell ref="X2:Y2"/>
    <mergeCell ref="AA2:AC2"/>
    <mergeCell ref="AD2:AE2"/>
    <mergeCell ref="AF2:AH2"/>
    <mergeCell ref="AI2:AJ2"/>
    <mergeCell ref="BX2:BZ2"/>
    <mergeCell ref="CD2:CF2"/>
    <mergeCell ref="CG2:CI2"/>
    <mergeCell ref="AP2:AR2"/>
    <mergeCell ref="AS2:AU2"/>
    <mergeCell ref="AV2:AX2"/>
    <mergeCell ref="BF2:BH2"/>
    <mergeCell ref="BJ2:BL2"/>
    <mergeCell ref="BM2:BO2"/>
  </mergeCells>
  <dataValidations count="13">
    <dataValidation type="whole" allowBlank="1" showInputMessage="1" showErrorMessage="1" error="Incorrect Format" prompt="Number of households benefiting from conservancy income" sqref="X17:X18 AD17 X9 AI16:AI17 N10 S4:S5 X4:X5 N4:N5 N13 AI5 N16:N18 N23 S17:S18">
      <formula1>0</formula1>
      <formula2>20000</formula2>
    </dataValidation>
    <dataValidation type="whole" allowBlank="1" showInputMessage="1" showErrorMessage="1" error="Incorrect Format" prompt="Number of people benefiting from conservancy income" sqref="Y17:Y18 AE17 Y9 AJ16:AJ17 O10 T4:T5 Y4:Y5 O4:O5 O13 AJ5 O16:O18 O23 T17:T18">
      <formula1>0</formula1>
      <formula2>50000</formula2>
    </dataValidation>
    <dataValidation type="whole" allowBlank="1" showInputMessage="1" showErrorMessage="1" error="Incorrect format" promptTitle="Total (Ksh)" prompt="Conservancy revenue in KSh" sqref="U17:U18 AA17 U9 AF16:AF17 K10 P4:P5 U4:U5 K4:K5 K13 AF5 K16:K18 K23 P17:P18">
      <formula1>0</formula1>
      <formula2>100000000</formula2>
    </dataValidation>
    <dataValidation type="whole" allowBlank="1" showInputMessage="1" showErrorMessage="1" error="Incorrect Format" prompt="Number of tourism partners/facilities" sqref="E16 E5">
      <formula1>0</formula1>
      <formula2>50</formula2>
    </dataValidation>
    <dataValidation type="whole" allowBlank="1" showInputMessage="1" showErrorMessage="1" error="Incorrect Format" prompt="Number of people employed by the conservancy" sqref="AP19:AR19">
      <formula1>0</formula1>
      <formula2>50000</formula2>
    </dataValidation>
    <dataValidation type="whole" allowBlank="1" showInputMessage="1" showErrorMessage="1" error="Incorrect format" promptTitle="Total (Ksh)" prompt="Value of conservancy salaries (KSh)" sqref="AS13:AU13 AM12:AM30 AS19:AU19 AT17:AV17 AN19:AO19 AP20:AR20 AP18:AR18 AM10:AQ10 AM8:AR8 AN21:AN22 AM5:AP5 AM4:AR4 AN12:AO17 AM9:AO9 AM11:AO11 AM6:AO7 AP23:AR23">
      <formula1>0</formula1>
      <formula2>100000000</formula2>
    </dataValidation>
    <dataValidation type="whole" allowBlank="1" showInputMessage="1" showErrorMessage="1" error="Incorrect Format" prompt="Number of livestock purchases as part of the NRT Livestock to Markets Programme" sqref="BB15:BB19 BB13 BB4:BB5 BB8:BB10 BB22:BB23">
      <formula1>0</formula1>
      <formula2>50000</formula2>
    </dataValidation>
    <dataValidation type="whole" allowBlank="1" showInputMessage="1" showErrorMessage="1" error="Incorrect Format" prompt="Number of livestock purchased as part of the NRT Livestock to Markets Programme" sqref="BC15:BC19 BC13 BC4:BC5 BC8:BC10 BC22:BC23">
      <formula1>0</formula1>
      <formula2>50000</formula2>
    </dataValidation>
    <dataValidation type="whole" allowBlank="1" showInputMessage="1" showErrorMessage="1" error="Incorrect Format" prompt="Number of active enterprise groups" sqref="BA15:BA19 BA13 BA4:BA5 BA8:BA10 BA22:BA23">
      <formula1>0</formula1>
      <formula2>50000</formula2>
    </dataValidation>
    <dataValidation type="whole" allowBlank="1" showInputMessage="1" showErrorMessage="1" error="Incorrect Format" prompt="Number of active bead groups in 2014" sqref="AZ15:AZ19 AZ13 AZ4:AZ5 AZ8:AZ10 AZ22:AZ23">
      <formula1>0</formula1>
      <formula2>50000</formula2>
    </dataValidation>
    <dataValidation type="whole" allowBlank="1" showInputMessage="1" showErrorMessage="1" error="Incorrect format" promptTitle="Total (Ksh)" prompt="Value of cess paid to County from livestock purchases (KSh)" sqref="BD15:BD19 BD13 BD4:BD5 BD8:BD10 BD22:BD23">
      <formula1>0</formula1>
      <formula2>100000000</formula2>
    </dataValidation>
    <dataValidation type="whole" allowBlank="1" showInputMessage="1" showErrorMessage="1" error="Incorrect format" promptTitle="Total (Ksh)" prompt="Value of NRT trading activities (KSh)" sqref="BU5 BN15:BQ15 BX5:BZ5 BM6 BM18:BP18 BU8 BX18:BZ18 BV16 BM8:BP8 BF4:BI5 BF8:BI8 BU17:BU18 BM4:BP5 BM23:BP23 BF18:BI18 BI15 BI23">
      <formula1>0</formula1>
      <formula2>100000000</formula2>
    </dataValidation>
    <dataValidation type="whole" allowBlank="1" showInputMessage="1" showErrorMessage="1" error="Incorrect Format" prompt="Number of people participating in NRT Trading enterprise activities" sqref="BV5:BW5 CA5:CC5 BQ18:BS18 BV18:BW18 CA18:CC18 BR15:BS15 BQ8:BS8 BV8:BW8 BJ4:BL5 BJ8:BL8 BQ4:BS5 BQ23:BS23 BJ18:BL18">
      <formula1>0</formula1>
      <formula2>50000</formula2>
    </dataValidation>
  </dataValidations>
  <pageMargins left="0.75" right="0.75" top="1" bottom="1" header="0.5" footer="0.5"/>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[1]Lists!#REF!</xm:f>
          </x14:formula1>
          <xm:sqref>D17</xm:sqref>
        </x14:dataValidation>
        <x14:dataValidation type="list" allowBlank="1" showInputMessage="1" showErrorMessage="1">
          <x14:formula1>
            <xm:f>[2]Lists!#REF!</xm:f>
          </x14:formula1>
          <xm:sqref>D16</xm:sqref>
        </x14:dataValidation>
        <x14:dataValidation type="list" allowBlank="1" showInputMessage="1" showErrorMessage="1">
          <x14:formula1>
            <xm:f>'[3]Conservancy Details'!#REF!</xm:f>
          </x14:formula1>
          <xm:sqref>D5</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8"/>
  <sheetViews>
    <sheetView topLeftCell="A35" workbookViewId="0">
      <selection activeCell="B59" sqref="B59"/>
    </sheetView>
  </sheetViews>
  <sheetFormatPr baseColWidth="10" defaultColWidth="11" defaultRowHeight="15" x14ac:dyDescent="0"/>
  <cols>
    <col min="1" max="1" width="70.5" bestFit="1" customWidth="1"/>
  </cols>
  <sheetData>
    <row r="1" spans="1:2">
      <c r="A1" t="s">
        <v>95</v>
      </c>
    </row>
    <row r="2" spans="1:2">
      <c r="A2" t="s">
        <v>96</v>
      </c>
    </row>
    <row r="3" spans="1:2">
      <c r="A3" t="s">
        <v>97</v>
      </c>
    </row>
    <row r="4" spans="1:2">
      <c r="A4" t="s">
        <v>98</v>
      </c>
    </row>
    <row r="5" spans="1:2">
      <c r="A5" t="s">
        <v>99</v>
      </c>
    </row>
    <row r="6" spans="1:2">
      <c r="A6" t="s">
        <v>100</v>
      </c>
    </row>
    <row r="7" spans="1:2">
      <c r="A7" t="s">
        <v>101</v>
      </c>
    </row>
    <row r="8" spans="1:2">
      <c r="A8" t="s">
        <v>102</v>
      </c>
    </row>
    <row r="9" spans="1:2">
      <c r="A9">
        <v>25</v>
      </c>
      <c r="B9">
        <v>25</v>
      </c>
    </row>
    <row r="10" spans="1:2">
      <c r="A10" t="s">
        <v>103</v>
      </c>
    </row>
    <row r="11" spans="1:2">
      <c r="A11" t="s">
        <v>104</v>
      </c>
    </row>
    <row r="12" spans="1:2">
      <c r="A12" t="s">
        <v>105</v>
      </c>
    </row>
    <row r="13" spans="1:2">
      <c r="A13" t="s">
        <v>106</v>
      </c>
    </row>
    <row r="14" spans="1:2">
      <c r="A14">
        <v>405</v>
      </c>
      <c r="B14">
        <v>405</v>
      </c>
    </row>
    <row r="15" spans="1:2">
      <c r="A15" t="s">
        <v>107</v>
      </c>
    </row>
    <row r="16" spans="1:2">
      <c r="A16" t="s">
        <v>108</v>
      </c>
    </row>
    <row r="17" spans="1:2">
      <c r="A17" t="s">
        <v>109</v>
      </c>
    </row>
    <row r="18" spans="1:2">
      <c r="A18" t="s">
        <v>110</v>
      </c>
    </row>
    <row r="19" spans="1:2">
      <c r="A19">
        <v>9</v>
      </c>
      <c r="B19">
        <v>9</v>
      </c>
    </row>
    <row r="20" spans="1:2">
      <c r="A20" t="s">
        <v>111</v>
      </c>
    </row>
    <row r="21" spans="1:2">
      <c r="A21" t="s">
        <v>112</v>
      </c>
    </row>
    <row r="22" spans="1:2">
      <c r="A22" t="s">
        <v>113</v>
      </c>
    </row>
    <row r="23" spans="1:2">
      <c r="A23" t="s">
        <v>114</v>
      </c>
    </row>
    <row r="24" spans="1:2">
      <c r="A24">
        <v>11</v>
      </c>
      <c r="B24">
        <v>11</v>
      </c>
    </row>
    <row r="25" spans="1:2">
      <c r="A25" t="s">
        <v>111</v>
      </c>
    </row>
    <row r="26" spans="1:2">
      <c r="A26" t="s">
        <v>115</v>
      </c>
    </row>
    <row r="27" spans="1:2">
      <c r="A27" t="s">
        <v>116</v>
      </c>
    </row>
    <row r="28" spans="1:2">
      <c r="A28" t="s">
        <v>117</v>
      </c>
    </row>
    <row r="29" spans="1:2">
      <c r="A29" t="s">
        <v>118</v>
      </c>
    </row>
    <row r="30" spans="1:2">
      <c r="A30" t="s">
        <v>33</v>
      </c>
    </row>
    <row r="31" spans="1:2">
      <c r="A31">
        <v>9</v>
      </c>
      <c r="B31">
        <v>9</v>
      </c>
    </row>
    <row r="32" spans="1:2">
      <c r="A32" t="s">
        <v>119</v>
      </c>
    </row>
    <row r="33" spans="1:2">
      <c r="A33" t="s">
        <v>120</v>
      </c>
    </row>
    <row r="34" spans="1:2">
      <c r="A34" t="s">
        <v>121</v>
      </c>
    </row>
    <row r="35" spans="1:2">
      <c r="A35" t="s">
        <v>122</v>
      </c>
    </row>
    <row r="36" spans="1:2">
      <c r="A36">
        <v>57</v>
      </c>
      <c r="B36">
        <v>57</v>
      </c>
    </row>
    <row r="37" spans="1:2">
      <c r="A37" t="s">
        <v>123</v>
      </c>
    </row>
    <row r="38" spans="1:2">
      <c r="A38" t="s">
        <v>124</v>
      </c>
    </row>
    <row r="39" spans="1:2">
      <c r="A39" t="s">
        <v>125</v>
      </c>
    </row>
    <row r="40" spans="1:2">
      <c r="A40" t="s">
        <v>126</v>
      </c>
    </row>
    <row r="41" spans="1:2">
      <c r="A41">
        <v>53</v>
      </c>
      <c r="B41">
        <v>53</v>
      </c>
    </row>
    <row r="42" spans="1:2">
      <c r="A42" t="s">
        <v>123</v>
      </c>
    </row>
    <row r="43" spans="1:2">
      <c r="A43" t="s">
        <v>127</v>
      </c>
    </row>
    <row r="44" spans="1:2">
      <c r="A44" t="s">
        <v>125</v>
      </c>
    </row>
    <row r="45" spans="1:2">
      <c r="A45" t="s">
        <v>128</v>
      </c>
    </row>
    <row r="46" spans="1:2">
      <c r="A46">
        <v>68</v>
      </c>
      <c r="B46">
        <v>68</v>
      </c>
    </row>
    <row r="47" spans="1:2">
      <c r="A47" t="s">
        <v>129</v>
      </c>
    </row>
    <row r="48" spans="1:2">
      <c r="A48" t="s">
        <v>130</v>
      </c>
    </row>
    <row r="49" spans="1:2">
      <c r="A49" t="s">
        <v>131</v>
      </c>
    </row>
    <row r="50" spans="1:2">
      <c r="A50" t="s">
        <v>22</v>
      </c>
    </row>
    <row r="51" spans="1:2">
      <c r="A51">
        <v>37</v>
      </c>
      <c r="B51">
        <v>37</v>
      </c>
    </row>
    <row r="52" spans="1:2">
      <c r="A52" t="s">
        <v>119</v>
      </c>
    </row>
    <row r="53" spans="1:2">
      <c r="A53" t="s">
        <v>132</v>
      </c>
    </row>
    <row r="54" spans="1:2">
      <c r="A54" t="s">
        <v>131</v>
      </c>
    </row>
    <row r="55" spans="1:2">
      <c r="A55" t="s">
        <v>29</v>
      </c>
    </row>
    <row r="56" spans="1:2">
      <c r="A56">
        <v>63</v>
      </c>
      <c r="B56">
        <v>63</v>
      </c>
    </row>
    <row r="57" spans="1:2">
      <c r="A57" t="s">
        <v>119</v>
      </c>
    </row>
    <row r="58" spans="1:2">
      <c r="B58">
        <f>SUM(B9:B57)</f>
        <v>737</v>
      </c>
    </row>
    <row r="84" spans="1:1">
      <c r="A84" t="s">
        <v>133</v>
      </c>
    </row>
    <row r="85" spans="1:1">
      <c r="A85" t="s">
        <v>134</v>
      </c>
    </row>
    <row r="86" spans="1:1">
      <c r="A86" t="s">
        <v>30</v>
      </c>
    </row>
    <row r="87" spans="1:1">
      <c r="A87">
        <v>8</v>
      </c>
    </row>
    <row r="88" spans="1:1">
      <c r="A88" t="s">
        <v>123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workbookViewId="0">
      <selection activeCell="N7" sqref="N7"/>
    </sheetView>
  </sheetViews>
  <sheetFormatPr baseColWidth="10" defaultColWidth="11" defaultRowHeight="15" x14ac:dyDescent="0"/>
  <sheetData>
    <row r="1" spans="1:14">
      <c r="A1" s="114" t="s">
        <v>135</v>
      </c>
      <c r="B1" s="115" t="s">
        <v>136</v>
      </c>
      <c r="C1" s="116" t="s">
        <v>137</v>
      </c>
      <c r="D1" s="115" t="s">
        <v>138</v>
      </c>
      <c r="E1" s="115" t="s">
        <v>139</v>
      </c>
      <c r="F1" s="117" t="s">
        <v>140</v>
      </c>
      <c r="G1" s="115" t="s">
        <v>141</v>
      </c>
      <c r="H1" s="115" t="s">
        <v>142</v>
      </c>
      <c r="I1" s="115" t="s">
        <v>143</v>
      </c>
      <c r="J1" s="115" t="s">
        <v>144</v>
      </c>
      <c r="K1" s="115" t="s">
        <v>145</v>
      </c>
      <c r="L1" s="115" t="s">
        <v>146</v>
      </c>
      <c r="M1" s="115" t="s">
        <v>147</v>
      </c>
      <c r="N1" s="115" t="s">
        <v>148</v>
      </c>
    </row>
    <row r="2" spans="1:14">
      <c r="A2" s="118" t="s">
        <v>149</v>
      </c>
      <c r="B2" s="119">
        <v>237</v>
      </c>
      <c r="C2" s="120">
        <v>308075</v>
      </c>
      <c r="D2" s="120">
        <v>430040</v>
      </c>
      <c r="E2" s="120">
        <v>645330</v>
      </c>
      <c r="F2" s="121">
        <v>471930</v>
      </c>
      <c r="G2" s="120">
        <v>207565</v>
      </c>
      <c r="H2" s="120">
        <v>211215</v>
      </c>
      <c r="I2" s="122">
        <v>185270</v>
      </c>
      <c r="J2" s="120">
        <v>147855</v>
      </c>
      <c r="K2" s="120">
        <v>123950</v>
      </c>
      <c r="L2" s="120">
        <v>108560</v>
      </c>
      <c r="M2" s="122">
        <v>64225</v>
      </c>
      <c r="N2" s="122"/>
    </row>
    <row r="3" spans="1:14">
      <c r="A3" s="118" t="s">
        <v>150</v>
      </c>
      <c r="B3" s="119">
        <v>252</v>
      </c>
      <c r="C3" s="120">
        <v>303290</v>
      </c>
      <c r="D3" s="120">
        <v>497440</v>
      </c>
      <c r="E3" s="120">
        <v>689625</v>
      </c>
      <c r="F3" s="120">
        <v>434000</v>
      </c>
      <c r="G3" s="120">
        <v>110410</v>
      </c>
      <c r="H3" s="120">
        <v>200575</v>
      </c>
      <c r="I3" s="122">
        <v>142520</v>
      </c>
      <c r="J3" s="122">
        <v>135870</v>
      </c>
      <c r="K3" s="122">
        <v>85155</v>
      </c>
      <c r="L3" s="120">
        <v>90840</v>
      </c>
      <c r="M3" s="122">
        <v>85340</v>
      </c>
      <c r="N3" s="122"/>
    </row>
    <row r="4" spans="1:14">
      <c r="A4" s="118" t="s">
        <v>151</v>
      </c>
      <c r="B4" s="119">
        <v>153</v>
      </c>
      <c r="C4" s="120">
        <v>51740</v>
      </c>
      <c r="D4" s="120">
        <v>189095</v>
      </c>
      <c r="E4" s="120">
        <v>225240</v>
      </c>
      <c r="F4" s="120">
        <v>280240</v>
      </c>
      <c r="G4" s="120">
        <v>199225</v>
      </c>
      <c r="H4" s="120">
        <v>237865</v>
      </c>
      <c r="I4" s="120">
        <v>245940</v>
      </c>
      <c r="J4" s="120">
        <v>147870</v>
      </c>
      <c r="K4" s="122">
        <v>147710</v>
      </c>
      <c r="L4" s="120">
        <v>122400</v>
      </c>
      <c r="M4" s="122">
        <v>65970</v>
      </c>
      <c r="N4" s="122"/>
    </row>
    <row r="5" spans="1:14">
      <c r="A5" s="118" t="s">
        <v>152</v>
      </c>
      <c r="B5" s="119">
        <v>55</v>
      </c>
      <c r="C5" s="120">
        <v>50570</v>
      </c>
      <c r="D5" s="120">
        <v>61890</v>
      </c>
      <c r="E5" s="120">
        <v>44435</v>
      </c>
      <c r="F5" s="120">
        <v>79155</v>
      </c>
      <c r="G5" s="120">
        <v>52772</v>
      </c>
      <c r="H5" s="120">
        <v>122190</v>
      </c>
      <c r="I5" s="122">
        <v>101290</v>
      </c>
      <c r="J5" s="122">
        <v>117690</v>
      </c>
      <c r="K5" s="122">
        <v>84130</v>
      </c>
      <c r="L5" s="122">
        <v>79780</v>
      </c>
      <c r="M5" s="122">
        <v>58220</v>
      </c>
      <c r="N5" s="122"/>
    </row>
    <row r="6" spans="1:14">
      <c r="A6" s="118" t="s">
        <v>153</v>
      </c>
      <c r="B6" s="119">
        <v>163</v>
      </c>
      <c r="C6" s="120">
        <v>160020</v>
      </c>
      <c r="D6" s="120">
        <v>154335</v>
      </c>
      <c r="E6" s="120">
        <v>237050</v>
      </c>
      <c r="F6" s="120">
        <v>269310</v>
      </c>
      <c r="G6" s="120">
        <v>248660</v>
      </c>
      <c r="H6" s="120">
        <v>250010</v>
      </c>
      <c r="I6" s="122">
        <v>273375</v>
      </c>
      <c r="J6" s="122">
        <v>123805</v>
      </c>
      <c r="K6" s="122">
        <v>203740</v>
      </c>
      <c r="L6" s="122">
        <v>122696</v>
      </c>
      <c r="M6" s="122">
        <v>75550</v>
      </c>
      <c r="N6" s="122"/>
    </row>
    <row r="7" spans="1:14">
      <c r="A7" s="118" t="s">
        <v>148</v>
      </c>
      <c r="B7" s="119">
        <v>860</v>
      </c>
      <c r="C7" s="123">
        <v>873695</v>
      </c>
      <c r="D7" s="123">
        <v>1332800</v>
      </c>
      <c r="E7" s="123">
        <v>1841680</v>
      </c>
      <c r="F7" s="123">
        <v>1534635</v>
      </c>
      <c r="G7" s="123">
        <v>819265</v>
      </c>
      <c r="H7" s="123">
        <v>1021855</v>
      </c>
      <c r="I7" s="123">
        <v>948395</v>
      </c>
      <c r="J7" s="123">
        <v>673090</v>
      </c>
      <c r="K7" s="123">
        <v>644685</v>
      </c>
      <c r="L7" s="123">
        <v>524276</v>
      </c>
      <c r="M7" s="119">
        <v>349305</v>
      </c>
      <c r="N7" s="123">
        <v>10563681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Metadata Sheet</vt:lpstr>
      <vt:lpstr>Overview</vt:lpstr>
      <vt:lpstr>table2</vt:lpstr>
      <vt:lpstr>employment</vt:lpstr>
      <vt:lpstr>livestock</vt:lpstr>
      <vt:lpstr>beads</vt:lpstr>
      <vt:lpstr>MetaData</vt:lpstr>
      <vt:lpstr>Trainings</vt:lpstr>
      <vt:lpstr>BeadworkPayments2014</vt:lpstr>
      <vt:lpstr>Group Info</vt:lpstr>
      <vt:lpstr>Business Development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Deepali Gohil</dc:creator>
  <cp:lastModifiedBy>Deepali Gohil</cp:lastModifiedBy>
  <dcterms:created xsi:type="dcterms:W3CDTF">2015-01-09T06:28:50Z</dcterms:created>
  <dcterms:modified xsi:type="dcterms:W3CDTF">2015-04-28T11:38:29Z</dcterms:modified>
</cp:coreProperties>
</file>