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danigomezlechonbarrachina/Desktop/"/>
    </mc:Choice>
  </mc:AlternateContent>
  <xr:revisionPtr revIDLastSave="0" documentId="13_ncr:1_{B4B90278-A267-7F4B-B27C-9A94644F7FC1}" xr6:coauthVersionLast="47" xr6:coauthVersionMax="47" xr10:uidLastSave="{00000000-0000-0000-0000-000000000000}"/>
  <bookViews>
    <workbookView xWindow="0" yWindow="0" windowWidth="25600" windowHeight="16000" activeTab="1" xr2:uid="{1FC5846D-6D05-B24A-92AA-15CDFD3BBB41}"/>
  </bookViews>
  <sheets>
    <sheet name="Launch day calculation" sheetId="1" r:id="rId1"/>
    <sheet name="P&amp;L projection" sheetId="2" r:id="rId2"/>
  </sheets>
  <definedNames>
    <definedName name="_xlchart.v1.0" hidden="1">'P&amp;L projection'!$G$10:$G$33</definedName>
    <definedName name="_xlchart.v1.1" hidden="1">'P&amp;L projection'!$G$9</definedName>
    <definedName name="_xlchart.v1.2" hidden="1">'P&amp;L projection'!$M$10:$M$33</definedName>
    <definedName name="_xlchart.v1.3" hidden="1">'P&amp;L projection'!$M$9</definedName>
    <definedName name="_xlchart.v1.4" hidden="1">'P&amp;L projection'!$G$10:$G$33</definedName>
    <definedName name="_xlchart.v1.5" hidden="1">'P&amp;L projection'!$M$10:$M$33</definedName>
    <definedName name="_xlchart.v1.6" hidden="1">'P&amp;L projection'!$M$9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2" i="1" l="1"/>
  <c r="H10" i="2"/>
  <c r="I10" i="2" s="1"/>
  <c r="K10" i="2" s="1"/>
  <c r="D9" i="2"/>
  <c r="D10" i="2" s="1"/>
  <c r="D7" i="2"/>
  <c r="C35" i="1"/>
  <c r="C12" i="1"/>
  <c r="G33" i="1" l="1"/>
  <c r="D6" i="2"/>
  <c r="H3" i="2" s="1"/>
  <c r="H11" i="2"/>
  <c r="G22" i="1"/>
  <c r="G24" i="1" s="1"/>
  <c r="H24" i="1" s="1"/>
  <c r="G15" i="1"/>
  <c r="H15" i="1" s="1"/>
  <c r="G35" i="1" l="1"/>
  <c r="D21" i="2"/>
  <c r="H12" i="2"/>
  <c r="I11" i="2"/>
  <c r="G26" i="1"/>
  <c r="H26" i="1" s="1"/>
  <c r="D20" i="2" s="1"/>
  <c r="K11" i="2" l="1"/>
  <c r="J11" i="2"/>
  <c r="L11" i="2" s="1"/>
  <c r="H13" i="2"/>
  <c r="I12" i="2"/>
  <c r="D5" i="2"/>
  <c r="J10" i="2" s="1"/>
  <c r="L10" i="2" s="1"/>
  <c r="M10" i="2" s="1"/>
  <c r="G37" i="1"/>
  <c r="J12" i="2" l="1"/>
  <c r="L12" i="2" s="1"/>
  <c r="K12" i="2"/>
  <c r="H14" i="2"/>
  <c r="I13" i="2"/>
  <c r="M11" i="2"/>
  <c r="H4" i="2"/>
  <c r="H5" i="2" s="1"/>
  <c r="K13" i="2" l="1"/>
  <c r="J13" i="2"/>
  <c r="H15" i="2"/>
  <c r="I14" i="2"/>
  <c r="K14" i="2" s="1"/>
  <c r="M12" i="2"/>
  <c r="H16" i="2" l="1"/>
  <c r="I15" i="2"/>
  <c r="K15" i="2" s="1"/>
  <c r="J14" i="2"/>
  <c r="L13" i="2"/>
  <c r="M13" i="2" s="1"/>
  <c r="J15" i="2" l="1"/>
  <c r="L14" i="2"/>
  <c r="M14" i="2" s="1"/>
  <c r="H17" i="2"/>
  <c r="I16" i="2"/>
  <c r="K16" i="2" s="1"/>
  <c r="J16" i="2" l="1"/>
  <c r="L15" i="2"/>
  <c r="M15" i="2" s="1"/>
  <c r="H18" i="2"/>
  <c r="I17" i="2"/>
  <c r="K17" i="2" s="1"/>
  <c r="H19" i="2" l="1"/>
  <c r="I18" i="2"/>
  <c r="K18" i="2" s="1"/>
  <c r="J17" i="2"/>
  <c r="L16" i="2"/>
  <c r="M16" i="2" s="1"/>
  <c r="J18" i="2" l="1"/>
  <c r="L17" i="2"/>
  <c r="M17" i="2" s="1"/>
  <c r="H20" i="2"/>
  <c r="I19" i="2"/>
  <c r="K19" i="2" s="1"/>
  <c r="H21" i="2" l="1"/>
  <c r="I20" i="2"/>
  <c r="K20" i="2" s="1"/>
  <c r="J19" i="2"/>
  <c r="L18" i="2"/>
  <c r="M18" i="2" s="1"/>
  <c r="J20" i="2" l="1"/>
  <c r="L19" i="2"/>
  <c r="M19" i="2" s="1"/>
  <c r="H22" i="2"/>
  <c r="I21" i="2"/>
  <c r="K21" i="2" s="1"/>
  <c r="H23" i="2" l="1"/>
  <c r="I22" i="2"/>
  <c r="K22" i="2" s="1"/>
  <c r="J21" i="2"/>
  <c r="L20" i="2"/>
  <c r="M20" i="2" s="1"/>
  <c r="J22" i="2" l="1"/>
  <c r="L21" i="2"/>
  <c r="M21" i="2" s="1"/>
  <c r="H24" i="2"/>
  <c r="I23" i="2"/>
  <c r="K23" i="2" s="1"/>
  <c r="H25" i="2" l="1"/>
  <c r="I24" i="2"/>
  <c r="K24" i="2" s="1"/>
  <c r="J23" i="2"/>
  <c r="L22" i="2"/>
  <c r="M22" i="2" s="1"/>
  <c r="J24" i="2" l="1"/>
  <c r="L23" i="2"/>
  <c r="M23" i="2" s="1"/>
  <c r="H26" i="2"/>
  <c r="I25" i="2"/>
  <c r="K25" i="2" s="1"/>
  <c r="H27" i="2" l="1"/>
  <c r="I26" i="2"/>
  <c r="K26" i="2" s="1"/>
  <c r="J25" i="2"/>
  <c r="L24" i="2"/>
  <c r="M24" i="2" s="1"/>
  <c r="J26" i="2" l="1"/>
  <c r="L25" i="2"/>
  <c r="M25" i="2" s="1"/>
  <c r="H28" i="2"/>
  <c r="I27" i="2"/>
  <c r="K27" i="2" s="1"/>
  <c r="H29" i="2" l="1"/>
  <c r="I28" i="2"/>
  <c r="K28" i="2" s="1"/>
  <c r="J27" i="2"/>
  <c r="L26" i="2"/>
  <c r="M26" i="2" s="1"/>
  <c r="J28" i="2" l="1"/>
  <c r="L27" i="2"/>
  <c r="M27" i="2" s="1"/>
  <c r="H30" i="2"/>
  <c r="I29" i="2"/>
  <c r="K29" i="2" s="1"/>
  <c r="I30" i="2" l="1"/>
  <c r="K30" i="2" s="1"/>
  <c r="H31" i="2"/>
  <c r="J29" i="2"/>
  <c r="L28" i="2"/>
  <c r="M28" i="2" s="1"/>
  <c r="J30" i="2" l="1"/>
  <c r="L29" i="2"/>
  <c r="M29" i="2" s="1"/>
  <c r="H32" i="2"/>
  <c r="I31" i="2"/>
  <c r="K31" i="2" s="1"/>
  <c r="J31" i="2" l="1"/>
  <c r="L30" i="2"/>
  <c r="M30" i="2" s="1"/>
  <c r="H33" i="2"/>
  <c r="I33" i="2" s="1"/>
  <c r="K33" i="2" s="1"/>
  <c r="I32" i="2"/>
  <c r="K32" i="2" s="1"/>
  <c r="J32" i="2" l="1"/>
  <c r="L31" i="2"/>
  <c r="M31" i="2" s="1"/>
  <c r="J33" i="2" l="1"/>
  <c r="L33" i="2" s="1"/>
  <c r="M33" i="2" s="1"/>
  <c r="L32" i="2"/>
  <c r="M32" i="2" s="1"/>
</calcChain>
</file>

<file path=xl/sharedStrings.xml><?xml version="1.0" encoding="utf-8"?>
<sst xmlns="http://schemas.openxmlformats.org/spreadsheetml/2006/main" count="68" uniqueCount="62">
  <si>
    <t>Cadiz population</t>
  </si>
  <si>
    <t>15-19</t>
  </si>
  <si>
    <t>20-24</t>
  </si>
  <si>
    <t>25-29</t>
  </si>
  <si>
    <t>30-34</t>
  </si>
  <si>
    <t>35-39</t>
  </si>
  <si>
    <t>Age</t>
  </si>
  <si>
    <t>Population</t>
  </si>
  <si>
    <t>Total</t>
  </si>
  <si>
    <t>* Our main target population size</t>
  </si>
  <si>
    <t>Eaters</t>
  </si>
  <si>
    <t>Metrics/objectives</t>
  </si>
  <si>
    <t>New eaters/week</t>
  </si>
  <si>
    <t>Average basket size</t>
  </si>
  <si>
    <t>Average orders/week</t>
  </si>
  <si>
    <t>Restaurants</t>
  </si>
  <si>
    <t>New restaurants/week</t>
  </si>
  <si>
    <t>Average order size</t>
  </si>
  <si>
    <t>Couriers</t>
  </si>
  <si>
    <t>New couriers/week</t>
  </si>
  <si>
    <t>Number of orders/hour</t>
  </si>
  <si>
    <t>Unit</t>
  </si>
  <si>
    <t>€/order</t>
  </si>
  <si>
    <t>Campaign start date</t>
  </si>
  <si>
    <t xml:space="preserve">number of orders/week </t>
  </si>
  <si>
    <t>minimum orders/delivery period</t>
  </si>
  <si>
    <t>* we consider 7 days a week (x2 lunch and dinner) so divided across 14 delivery periods</t>
  </si>
  <si>
    <t>*Assuming 40% on weekends (4 delivery periods for 40% of demand):</t>
  </si>
  <si>
    <t>minimum orders/delivery period (adjusted)</t>
  </si>
  <si>
    <t>average orders/delivery period/restaurant</t>
  </si>
  <si>
    <t>Minimum amout of restaurants available</t>
  </si>
  <si>
    <t>Minimum amout of couriers available</t>
  </si>
  <si>
    <t>Number of orders/delivery period</t>
  </si>
  <si>
    <t>15/1/2019</t>
  </si>
  <si>
    <t>Amount of weeks needed</t>
  </si>
  <si>
    <t>Customer launch day objective</t>
  </si>
  <si>
    <t>*% as of total target population</t>
  </si>
  <si>
    <t>To meet eaters objective</t>
  </si>
  <si>
    <t>To meet Restaurants objective</t>
  </si>
  <si>
    <t># of weeks</t>
  </si>
  <si>
    <t>Salary/hour</t>
  </si>
  <si>
    <t>Launch (week number)</t>
  </si>
  <si>
    <t>Initial amount of couriers</t>
  </si>
  <si>
    <t>Initial amount of orders/week</t>
  </si>
  <si>
    <t>Hours worked/week/courier</t>
  </si>
  <si>
    <t>Weekly salary/courier</t>
  </si>
  <si>
    <t>% of order kept by uber eats</t>
  </si>
  <si>
    <t>Revenue w12</t>
  </si>
  <si>
    <t>Cost</t>
  </si>
  <si>
    <t>Profit</t>
  </si>
  <si>
    <t>Projections</t>
  </si>
  <si>
    <t>week</t>
  </si>
  <si>
    <t>revenue</t>
  </si>
  <si>
    <t>cost</t>
  </si>
  <si>
    <t>profit</t>
  </si>
  <si>
    <t>clients/courier</t>
  </si>
  <si>
    <t>cliens/restaurant</t>
  </si>
  <si>
    <t>remains constant</t>
  </si>
  <si>
    <t>eaters</t>
  </si>
  <si>
    <t>orders/week</t>
  </si>
  <si>
    <t>couriers</t>
  </si>
  <si>
    <t>*remains constant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</si>
</sst>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75" formatCode="#,##0.00\ [$€-40A]"/>
  </numFmts>
  <fonts count="2" x14ac:knownFonts="1">
    <font>
      <sz val="12"/>
      <color theme="1"/>
      <name val="Calibri"/>
      <family val="2"/>
      <scheme val="minor"/>
    </font>
    <font>
      <sz val="12"/>
      <color theme="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5">
    <xf numFmtId="0" fontId="0" fillId="0" borderId="0" xfId="0"/>
    <xf numFmtId="0" fontId="0" fillId="0" borderId="3" xfId="0" applyBorder="1"/>
    <xf numFmtId="0" fontId="0" fillId="0" borderId="4" xfId="0" applyBorder="1"/>
    <xf numFmtId="0" fontId="0" fillId="0" borderId="5" xfId="0" applyBorder="1"/>
    <xf numFmtId="0" fontId="0" fillId="0" borderId="6" xfId="0" applyBorder="1"/>
    <xf numFmtId="0" fontId="0" fillId="0" borderId="1" xfId="0" applyBorder="1"/>
    <xf numFmtId="0" fontId="0" fillId="2" borderId="8" xfId="0" applyFill="1" applyBorder="1"/>
    <xf numFmtId="0" fontId="0" fillId="3" borderId="7" xfId="0" applyFill="1" applyBorder="1"/>
    <xf numFmtId="0" fontId="0" fillId="3" borderId="8" xfId="0" applyFill="1" applyBorder="1"/>
    <xf numFmtId="10" fontId="0" fillId="0" borderId="0" xfId="2" applyNumberFormat="1" applyFont="1"/>
    <xf numFmtId="0" fontId="0" fillId="3" borderId="0" xfId="0" applyFill="1"/>
    <xf numFmtId="0" fontId="0" fillId="4" borderId="0" xfId="0" applyFill="1"/>
    <xf numFmtId="0" fontId="0" fillId="3" borderId="9" xfId="0" applyFill="1" applyBorder="1"/>
    <xf numFmtId="0" fontId="0" fillId="0" borderId="10" xfId="0" applyBorder="1"/>
    <xf numFmtId="0" fontId="0" fillId="0" borderId="11" xfId="0" applyBorder="1"/>
    <xf numFmtId="0" fontId="0" fillId="3" borderId="1" xfId="0" applyFill="1" applyBorder="1"/>
    <xf numFmtId="0" fontId="0" fillId="2" borderId="0" xfId="0" applyFill="1"/>
    <xf numFmtId="0" fontId="0" fillId="2" borderId="7" xfId="0" applyFill="1" applyBorder="1"/>
    <xf numFmtId="10" fontId="0" fillId="0" borderId="8" xfId="2" applyNumberFormat="1" applyFont="1" applyBorder="1"/>
    <xf numFmtId="14" fontId="0" fillId="2" borderId="0" xfId="0" applyNumberFormat="1" applyFill="1"/>
    <xf numFmtId="2" fontId="0" fillId="2" borderId="0" xfId="0" applyNumberFormat="1" applyFill="1"/>
    <xf numFmtId="43" fontId="0" fillId="0" borderId="0" xfId="1" applyFont="1"/>
    <xf numFmtId="43" fontId="0" fillId="5" borderId="0" xfId="1" applyFont="1" applyFill="1"/>
    <xf numFmtId="0" fontId="0" fillId="5" borderId="0" xfId="0" applyFill="1"/>
    <xf numFmtId="0" fontId="0" fillId="6" borderId="0" xfId="0" applyFill="1"/>
    <xf numFmtId="43" fontId="0" fillId="0" borderId="0" xfId="0" applyNumberFormat="1"/>
    <xf numFmtId="0" fontId="0" fillId="0" borderId="0" xfId="0" applyNumberFormat="1"/>
    <xf numFmtId="175" fontId="0" fillId="0" borderId="0" xfId="0" applyNumberFormat="1"/>
    <xf numFmtId="0" fontId="0" fillId="3" borderId="10" xfId="0" applyFill="1" applyBorder="1"/>
    <xf numFmtId="0" fontId="0" fillId="3" borderId="11" xfId="0" applyFill="1" applyBorder="1"/>
    <xf numFmtId="43" fontId="0" fillId="2" borderId="2" xfId="0" applyNumberFormat="1" applyFill="1" applyBorder="1"/>
    <xf numFmtId="0" fontId="0" fillId="2" borderId="4" xfId="0" applyFill="1" applyBorder="1"/>
    <xf numFmtId="175" fontId="0" fillId="2" borderId="4" xfId="0" applyNumberFormat="1" applyFill="1" applyBorder="1"/>
    <xf numFmtId="9" fontId="0" fillId="2" borderId="6" xfId="0" applyNumberFormat="1" applyFill="1" applyBorder="1"/>
    <xf numFmtId="0" fontId="0" fillId="2" borderId="1" xfId="0" applyFill="1" applyBorder="1"/>
    <xf numFmtId="175" fontId="0" fillId="5" borderId="2" xfId="0" applyNumberFormat="1" applyFill="1" applyBorder="1"/>
    <xf numFmtId="175" fontId="0" fillId="6" borderId="6" xfId="0" applyNumberFormat="1" applyFill="1" applyBorder="1"/>
    <xf numFmtId="175" fontId="0" fillId="5" borderId="6" xfId="0" applyNumberFormat="1" applyFill="1" applyBorder="1"/>
    <xf numFmtId="0" fontId="0" fillId="3" borderId="0" xfId="0" applyFill="1" applyBorder="1"/>
    <xf numFmtId="0" fontId="0" fillId="7" borderId="0" xfId="0" applyFill="1" applyBorder="1"/>
    <xf numFmtId="0" fontId="0" fillId="7" borderId="0" xfId="0" applyFill="1"/>
    <xf numFmtId="43" fontId="0" fillId="5" borderId="2" xfId="0" applyNumberFormat="1" applyFill="1" applyBorder="1"/>
    <xf numFmtId="43" fontId="0" fillId="5" borderId="6" xfId="0" applyNumberFormat="1" applyFill="1" applyBorder="1"/>
    <xf numFmtId="175" fontId="0" fillId="5" borderId="0" xfId="0" applyNumberFormat="1" applyFill="1" applyBorder="1"/>
    <xf numFmtId="175" fontId="0" fillId="6" borderId="0" xfId="0" applyNumberFormat="1" applyFill="1" applyBorder="1"/>
  </cellXfs>
  <cellStyles count="3">
    <cellStyle name="Millares" xfId="1" builtinId="3"/>
    <cellStyle name="Normal" xfId="0" builtinId="0"/>
    <cellStyle name="Porcentaje" xfId="2" builtinId="5"/>
  </cellStyles>
  <dxfs count="0"/>
  <tableStyles count="0" defaultTableStyle="TableStyleMedium2" defaultPivotStyle="PivotStyleLight16"/>
  <colors>
    <mruColors>
      <color rgb="FF0491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Gotham-Light" panose="02000604040000020004" pitchFamily="2" charset="0"/>
                <a:ea typeface="+mn-ea"/>
                <a:cs typeface="+mn-cs"/>
              </a:defRPr>
            </a:pPr>
            <a:r>
              <a:rPr lang="en-US" b="0" i="0">
                <a:latin typeface="Gotham-Light" panose="02000604040000020004" pitchFamily="2" charset="0"/>
              </a:rPr>
              <a:t>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Gotham-Light" panose="02000604040000020004" pitchFamily="2" charset="0"/>
              <a:ea typeface="+mn-ea"/>
              <a:cs typeface="+mn-cs"/>
            </a:defRPr>
          </a:pPr>
          <a:endParaRPr lang="es-US"/>
        </a:p>
      </c:txPr>
    </c:title>
    <c:autoTitleDeleted val="0"/>
    <c:plotArea>
      <c:layout/>
      <c:barChart>
        <c:barDir val="bar"/>
        <c:grouping val="clustered"/>
        <c:varyColors val="0"/>
        <c:ser>
          <c:idx val="0"/>
          <c:order val="0"/>
          <c:tx>
            <c:strRef>
              <c:f>'P&amp;L projection'!$M$9</c:f>
              <c:strCache>
                <c:ptCount val="1"/>
                <c:pt idx="0">
                  <c:v>profit</c:v>
                </c:pt>
              </c:strCache>
            </c:strRef>
          </c:tx>
          <c:spPr>
            <a:noFill/>
            <a:ln>
              <a:solidFill>
                <a:srgbClr val="04914C"/>
              </a:solidFill>
            </a:ln>
            <a:effectLst/>
          </c:spPr>
          <c:invertIfNegative val="0"/>
          <c:cat>
            <c:numRef>
              <c:f>'P&amp;L projection'!$G$10:$G$33</c:f>
              <c:numCache>
                <c:formatCode>General</c:formatCode>
                <c:ptCount val="24"/>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numCache>
            </c:numRef>
          </c:cat>
          <c:val>
            <c:numRef>
              <c:f>'P&amp;L projection'!$M$10:$M$33</c:f>
              <c:numCache>
                <c:formatCode>#,##0.00\ [$€-40A]</c:formatCode>
                <c:ptCount val="24"/>
                <c:pt idx="0">
                  <c:v>-128</c:v>
                </c:pt>
                <c:pt idx="1">
                  <c:v>-82</c:v>
                </c:pt>
                <c:pt idx="2">
                  <c:v>-36</c:v>
                </c:pt>
                <c:pt idx="3">
                  <c:v>10</c:v>
                </c:pt>
                <c:pt idx="4">
                  <c:v>73</c:v>
                </c:pt>
                <c:pt idx="5">
                  <c:v>136</c:v>
                </c:pt>
                <c:pt idx="6">
                  <c:v>199</c:v>
                </c:pt>
                <c:pt idx="7">
                  <c:v>262</c:v>
                </c:pt>
                <c:pt idx="8">
                  <c:v>342</c:v>
                </c:pt>
                <c:pt idx="9">
                  <c:v>422</c:v>
                </c:pt>
                <c:pt idx="10">
                  <c:v>502</c:v>
                </c:pt>
                <c:pt idx="11">
                  <c:v>582</c:v>
                </c:pt>
                <c:pt idx="12">
                  <c:v>679</c:v>
                </c:pt>
                <c:pt idx="13">
                  <c:v>776</c:v>
                </c:pt>
                <c:pt idx="14">
                  <c:v>873</c:v>
                </c:pt>
                <c:pt idx="15">
                  <c:v>970</c:v>
                </c:pt>
                <c:pt idx="16">
                  <c:v>1084</c:v>
                </c:pt>
                <c:pt idx="17">
                  <c:v>1198</c:v>
                </c:pt>
                <c:pt idx="18">
                  <c:v>1312</c:v>
                </c:pt>
                <c:pt idx="19">
                  <c:v>1426</c:v>
                </c:pt>
                <c:pt idx="20">
                  <c:v>1557</c:v>
                </c:pt>
                <c:pt idx="21">
                  <c:v>1688</c:v>
                </c:pt>
                <c:pt idx="22">
                  <c:v>1819</c:v>
                </c:pt>
                <c:pt idx="23">
                  <c:v>1950</c:v>
                </c:pt>
              </c:numCache>
            </c:numRef>
          </c:val>
          <c:extLst>
            <c:ext xmlns:c16="http://schemas.microsoft.com/office/drawing/2014/chart" uri="{C3380CC4-5D6E-409C-BE32-E72D297353CC}">
              <c16:uniqueId val="{00000000-79B9-964E-BCFC-0994EF467D08}"/>
            </c:ext>
          </c:extLst>
        </c:ser>
        <c:dLbls>
          <c:showLegendKey val="0"/>
          <c:showVal val="0"/>
          <c:showCatName val="0"/>
          <c:showSerName val="0"/>
          <c:showPercent val="0"/>
          <c:showBubbleSize val="0"/>
        </c:dLbls>
        <c:gapWidth val="150"/>
        <c:axId val="1756517808"/>
        <c:axId val="1687884624"/>
      </c:barChart>
      <c:catAx>
        <c:axId val="17565178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Gotham-Light" panose="02000604040000020004" pitchFamily="2" charset="0"/>
                    <a:ea typeface="+mn-ea"/>
                    <a:cs typeface="+mn-cs"/>
                  </a:defRPr>
                </a:pPr>
                <a:r>
                  <a:rPr lang="es-MX" b="0" i="0">
                    <a:latin typeface="Gotham-Light" panose="02000604040000020004" pitchFamily="2" charset="0"/>
                  </a:rPr>
                  <a:t>Week</a:t>
                </a:r>
                <a:r>
                  <a:rPr lang="es-MX" b="0" i="0" baseline="0">
                    <a:latin typeface="Gotham-Light" panose="02000604040000020004" pitchFamily="2" charset="0"/>
                  </a:rPr>
                  <a:t> number</a:t>
                </a:r>
                <a:endParaRPr lang="es-MX" b="0" i="0">
                  <a:latin typeface="Gotham-Light" panose="02000604040000020004" pitchFamily="2"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Gotham-Light" panose="02000604040000020004" pitchFamily="2" charset="0"/>
                  <a:ea typeface="+mn-ea"/>
                  <a:cs typeface="+mn-cs"/>
                </a:defRPr>
              </a:pPr>
              <a:endParaRPr lang="es-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otham-Light" panose="02000604040000020004" pitchFamily="2" charset="0"/>
                <a:ea typeface="+mn-ea"/>
                <a:cs typeface="+mn-cs"/>
              </a:defRPr>
            </a:pPr>
            <a:endParaRPr lang="es-US"/>
          </a:p>
        </c:txPr>
        <c:crossAx val="1687884624"/>
        <c:crosses val="autoZero"/>
        <c:auto val="1"/>
        <c:lblAlgn val="ctr"/>
        <c:lblOffset val="100"/>
        <c:noMultiLvlLbl val="0"/>
      </c:catAx>
      <c:valAx>
        <c:axId val="1687884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Gotham-Light" panose="02000604040000020004" pitchFamily="2" charset="0"/>
                    <a:ea typeface="+mn-ea"/>
                    <a:cs typeface="+mn-cs"/>
                  </a:defRPr>
                </a:pPr>
                <a:r>
                  <a:rPr lang="es-MX" b="0" i="0">
                    <a:latin typeface="Gotham-Light" panose="02000604040000020004" pitchFamily="2" charset="0"/>
                  </a:rPr>
                  <a:t>Profit/Loss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otham-Light" panose="02000604040000020004" pitchFamily="2" charset="0"/>
                  <a:ea typeface="+mn-ea"/>
                  <a:cs typeface="+mn-cs"/>
                </a:defRPr>
              </a:pPr>
              <a:endParaRPr lang="es-US"/>
            </a:p>
          </c:txPr>
        </c:title>
        <c:numFmt formatCode="#,##0.00\ [$€-40A]"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otham-Light" panose="02000604040000020004" pitchFamily="2" charset="0"/>
                <a:ea typeface="+mn-ea"/>
                <a:cs typeface="+mn-cs"/>
              </a:defRPr>
            </a:pPr>
            <a:endParaRPr lang="es-US"/>
          </a:p>
        </c:txPr>
        <c:crossAx val="1756517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38100</xdr:colOff>
      <xdr:row>15</xdr:row>
      <xdr:rowOff>139700</xdr:rowOff>
    </xdr:from>
    <xdr:to>
      <xdr:col>5</xdr:col>
      <xdr:colOff>5537200</xdr:colOff>
      <xdr:row>19</xdr:row>
      <xdr:rowOff>101600</xdr:rowOff>
    </xdr:to>
    <xdr:sp macro="" textlink="">
      <xdr:nvSpPr>
        <xdr:cNvPr id="2" name="CuadroTexto 1">
          <a:extLst>
            <a:ext uri="{FF2B5EF4-FFF2-40B4-BE49-F238E27FC236}">
              <a16:creationId xmlns:a16="http://schemas.microsoft.com/office/drawing/2014/main" id="{0589351D-08B5-1728-AA22-0AC2B75B4DAB}"/>
            </a:ext>
          </a:extLst>
        </xdr:cNvPr>
        <xdr:cNvSpPr txBox="1"/>
      </xdr:nvSpPr>
      <xdr:spPr>
        <a:xfrm>
          <a:off x="7340600" y="3263900"/>
          <a:ext cx="5499100" cy="78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It is</a:t>
          </a:r>
          <a:r>
            <a:rPr lang="es-MX" sz="1100" baseline="0"/>
            <a:t> not accurate to assume that every delivery period will have the same amount of orders as i.e. during the weekend there are more orders than during normal work days. Therefore I will assume that 40% percent of orders are on weekends, so that we can make sure at pike times we have enough couriers to satisfy demand.</a:t>
          </a:r>
          <a:endParaRPr lang="es-MX" sz="1100"/>
        </a:p>
      </xdr:txBody>
    </xdr:sp>
    <xdr:clientData/>
  </xdr:twoCellAnchor>
  <xdr:twoCellAnchor>
    <xdr:from>
      <xdr:col>1</xdr:col>
      <xdr:colOff>38100</xdr:colOff>
      <xdr:row>39</xdr:row>
      <xdr:rowOff>25400</xdr:rowOff>
    </xdr:from>
    <xdr:to>
      <xdr:col>3</xdr:col>
      <xdr:colOff>25400</xdr:colOff>
      <xdr:row>42</xdr:row>
      <xdr:rowOff>63500</xdr:rowOff>
    </xdr:to>
    <xdr:sp macro="" textlink="">
      <xdr:nvSpPr>
        <xdr:cNvPr id="3" name="CuadroTexto 2">
          <a:extLst>
            <a:ext uri="{FF2B5EF4-FFF2-40B4-BE49-F238E27FC236}">
              <a16:creationId xmlns:a16="http://schemas.microsoft.com/office/drawing/2014/main" id="{223A035A-C9E5-4230-7893-B137FF1FD3F5}"/>
            </a:ext>
          </a:extLst>
        </xdr:cNvPr>
        <xdr:cNvSpPr txBox="1"/>
      </xdr:nvSpPr>
      <xdr:spPr>
        <a:xfrm>
          <a:off x="863600" y="8128000"/>
          <a:ext cx="356870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The maximum distance in bike in cadiz is arounf 20/25 minutes</a:t>
          </a:r>
          <a:r>
            <a:rPr lang="es-MX" sz="1100" baseline="0"/>
            <a:t>. Therefore I will put as average of 3 the orders a courier can cover in one hour.</a:t>
          </a:r>
        </a:p>
        <a:p>
          <a:endParaRPr lang="es-MX" sz="1100" baseline="0"/>
        </a:p>
        <a:p>
          <a:endParaRPr lang="es-MX" sz="1100"/>
        </a:p>
      </xdr:txBody>
    </xdr:sp>
    <xdr:clientData/>
  </xdr:twoCellAnchor>
  <xdr:twoCellAnchor>
    <xdr:from>
      <xdr:col>3</xdr:col>
      <xdr:colOff>114300</xdr:colOff>
      <xdr:row>21</xdr:row>
      <xdr:rowOff>63500</xdr:rowOff>
    </xdr:from>
    <xdr:to>
      <xdr:col>4</xdr:col>
      <xdr:colOff>558800</xdr:colOff>
      <xdr:row>25</xdr:row>
      <xdr:rowOff>88900</xdr:rowOff>
    </xdr:to>
    <xdr:sp macro="" textlink="">
      <xdr:nvSpPr>
        <xdr:cNvPr id="4" name="CuadroTexto 3">
          <a:extLst>
            <a:ext uri="{FF2B5EF4-FFF2-40B4-BE49-F238E27FC236}">
              <a16:creationId xmlns:a16="http://schemas.microsoft.com/office/drawing/2014/main" id="{D4CC27F6-F900-D948-9B12-B71F89E74B6C}"/>
            </a:ext>
          </a:extLst>
        </xdr:cNvPr>
        <xdr:cNvSpPr txBox="1"/>
      </xdr:nvSpPr>
      <xdr:spPr>
        <a:xfrm>
          <a:off x="4521200" y="4432300"/>
          <a:ext cx="2667000" cy="86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aseline="0"/>
            <a:t>I will consider a delivery period a period of either lunch or dinner of 3 hours. Therefore for the purpose of this study I will assume 6 hours of service a day.</a:t>
          </a:r>
        </a:p>
        <a:p>
          <a:endParaRPr lang="es-MX" sz="1100"/>
        </a:p>
      </xdr:txBody>
    </xdr:sp>
    <xdr:clientData/>
  </xdr:twoCellAnchor>
  <xdr:twoCellAnchor>
    <xdr:from>
      <xdr:col>3</xdr:col>
      <xdr:colOff>127000</xdr:colOff>
      <xdr:row>25</xdr:row>
      <xdr:rowOff>139700</xdr:rowOff>
    </xdr:from>
    <xdr:to>
      <xdr:col>4</xdr:col>
      <xdr:colOff>571500</xdr:colOff>
      <xdr:row>31</xdr:row>
      <xdr:rowOff>165100</xdr:rowOff>
    </xdr:to>
    <xdr:sp macro="" textlink="">
      <xdr:nvSpPr>
        <xdr:cNvPr id="5" name="CuadroTexto 4">
          <a:extLst>
            <a:ext uri="{FF2B5EF4-FFF2-40B4-BE49-F238E27FC236}">
              <a16:creationId xmlns:a16="http://schemas.microsoft.com/office/drawing/2014/main" id="{ECD2B822-37BB-DD42-9C2C-E8C7869F4741}"/>
            </a:ext>
          </a:extLst>
        </xdr:cNvPr>
        <xdr:cNvSpPr txBox="1"/>
      </xdr:nvSpPr>
      <xdr:spPr>
        <a:xfrm>
          <a:off x="4533900" y="5346700"/>
          <a:ext cx="2667000" cy="128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The</a:t>
          </a:r>
          <a:r>
            <a:rPr lang="es-MX" sz="1100" baseline="0"/>
            <a:t> amount of orders a restaurant can cover will vary (its not the same pizzahut or a gourmet restaurant). In order to be conservative and to be able to meet demand i will assume restaurants can meet on average 2 orders/hour. Therefore 6 orders per delivery period.</a:t>
          </a:r>
          <a:endParaRPr lang="es-MX" sz="1100"/>
        </a:p>
      </xdr:txBody>
    </xdr:sp>
    <xdr:clientData/>
  </xdr:twoCellAnchor>
  <xdr:twoCellAnchor>
    <xdr:from>
      <xdr:col>5</xdr:col>
      <xdr:colOff>12700</xdr:colOff>
      <xdr:row>37</xdr:row>
      <xdr:rowOff>165100</xdr:rowOff>
    </xdr:from>
    <xdr:to>
      <xdr:col>5</xdr:col>
      <xdr:colOff>5511800</xdr:colOff>
      <xdr:row>41</xdr:row>
      <xdr:rowOff>0</xdr:rowOff>
    </xdr:to>
    <xdr:sp macro="" textlink="">
      <xdr:nvSpPr>
        <xdr:cNvPr id="7" name="CuadroTexto 6">
          <a:extLst>
            <a:ext uri="{FF2B5EF4-FFF2-40B4-BE49-F238E27FC236}">
              <a16:creationId xmlns:a16="http://schemas.microsoft.com/office/drawing/2014/main" id="{2B4010A9-AF2E-C048-BDC6-2D7A41851368}"/>
            </a:ext>
          </a:extLst>
        </xdr:cNvPr>
        <xdr:cNvSpPr txBox="1"/>
      </xdr:nvSpPr>
      <xdr:spPr>
        <a:xfrm>
          <a:off x="7467600" y="7861300"/>
          <a:ext cx="549910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aseline="0"/>
            <a:t>The most restrictive one  is the amount of weeks we will need to get the eaters we need for the launch. As a result we will open on the 12th week since we started the campaign on the second week of january. This means our launching day will be the 25th of march 2018.</a:t>
          </a:r>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13</xdr:row>
      <xdr:rowOff>0</xdr:rowOff>
    </xdr:from>
    <xdr:to>
      <xdr:col>3</xdr:col>
      <xdr:colOff>685800</xdr:colOff>
      <xdr:row>17</xdr:row>
      <xdr:rowOff>152400</xdr:rowOff>
    </xdr:to>
    <xdr:sp macro="" textlink="">
      <xdr:nvSpPr>
        <xdr:cNvPr id="2" name="CuadroTexto 1">
          <a:extLst>
            <a:ext uri="{FF2B5EF4-FFF2-40B4-BE49-F238E27FC236}">
              <a16:creationId xmlns:a16="http://schemas.microsoft.com/office/drawing/2014/main" id="{05C63BE8-5639-EC4E-B64A-90944AA5BA6C}"/>
            </a:ext>
          </a:extLst>
        </xdr:cNvPr>
        <xdr:cNvSpPr txBox="1"/>
      </xdr:nvSpPr>
      <xdr:spPr>
        <a:xfrm>
          <a:off x="1651000" y="2705100"/>
          <a:ext cx="2667000" cy="96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According</a:t>
          </a:r>
          <a:r>
            <a:rPr lang="es-MX" sz="1100" baseline="0"/>
            <a:t> to previous assumptions we will need 17 restaurants and 12 couriers to meet the demand of 1000 clients. So lets see how many clients can a coruier/ restaurant cover</a:t>
          </a:r>
          <a:endParaRPr lang="es-MX" sz="1100"/>
        </a:p>
      </xdr:txBody>
    </xdr:sp>
    <xdr:clientData/>
  </xdr:twoCellAnchor>
  <xdr:twoCellAnchor>
    <xdr:from>
      <xdr:col>2</xdr:col>
      <xdr:colOff>25400</xdr:colOff>
      <xdr:row>22</xdr:row>
      <xdr:rowOff>12700</xdr:rowOff>
    </xdr:from>
    <xdr:to>
      <xdr:col>3</xdr:col>
      <xdr:colOff>711200</xdr:colOff>
      <xdr:row>24</xdr:row>
      <xdr:rowOff>76200</xdr:rowOff>
    </xdr:to>
    <xdr:sp macro="" textlink="">
      <xdr:nvSpPr>
        <xdr:cNvPr id="3" name="CuadroTexto 2">
          <a:extLst>
            <a:ext uri="{FF2B5EF4-FFF2-40B4-BE49-F238E27FC236}">
              <a16:creationId xmlns:a16="http://schemas.microsoft.com/office/drawing/2014/main" id="{FDDB7514-F1B7-5045-BF99-282EC474D3B7}"/>
            </a:ext>
          </a:extLst>
        </xdr:cNvPr>
        <xdr:cNvSpPr txBox="1"/>
      </xdr:nvSpPr>
      <xdr:spPr>
        <a:xfrm>
          <a:off x="1676400" y="4572000"/>
          <a:ext cx="2667000" cy="46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Im</a:t>
          </a:r>
          <a:r>
            <a:rPr lang="es-MX" sz="1100" baseline="0"/>
            <a:t> going to increase the customer growth rate to 100/ week + a 5 every month </a:t>
          </a:r>
          <a:endParaRPr lang="es-MX" sz="1100"/>
        </a:p>
      </xdr:txBody>
    </xdr:sp>
    <xdr:clientData/>
  </xdr:twoCellAnchor>
  <xdr:twoCellAnchor>
    <xdr:from>
      <xdr:col>14</xdr:col>
      <xdr:colOff>160868</xdr:colOff>
      <xdr:row>8</xdr:row>
      <xdr:rowOff>42333</xdr:rowOff>
    </xdr:from>
    <xdr:to>
      <xdr:col>22</xdr:col>
      <xdr:colOff>287867</xdr:colOff>
      <xdr:row>29</xdr:row>
      <xdr:rowOff>101599</xdr:rowOff>
    </xdr:to>
    <xdr:graphicFrame macro="">
      <xdr:nvGraphicFramePr>
        <xdr:cNvPr id="4" name="Gráfico 3">
          <a:extLst>
            <a:ext uri="{FF2B5EF4-FFF2-40B4-BE49-F238E27FC236}">
              <a16:creationId xmlns:a16="http://schemas.microsoft.com/office/drawing/2014/main" id="{31D863A8-1BB2-D4C7-00CB-D3A1D3B42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DCEF4-A878-3A48-AC80-E2944BB358F1}">
  <dimension ref="B3:I37"/>
  <sheetViews>
    <sheetView topLeftCell="A10" zoomScale="82" workbookViewId="0">
      <selection activeCell="C18" sqref="C18"/>
    </sheetView>
  </sheetViews>
  <sheetFormatPr baseColWidth="10" defaultRowHeight="16" x14ac:dyDescent="0.2"/>
  <cols>
    <col min="2" max="2" width="36.1640625" bestFit="1" customWidth="1"/>
    <col min="4" max="4" width="29.1640625" bestFit="1" customWidth="1"/>
    <col min="6" max="6" width="72.83203125" bestFit="1" customWidth="1"/>
    <col min="7" max="7" width="12.6640625" bestFit="1" customWidth="1"/>
  </cols>
  <sheetData>
    <row r="3" spans="2:9" x14ac:dyDescent="0.2">
      <c r="B3" s="11" t="s">
        <v>0</v>
      </c>
    </row>
    <row r="4" spans="2:9" ht="17" thickBot="1" x14ac:dyDescent="0.25"/>
    <row r="5" spans="2:9" ht="17" thickBot="1" x14ac:dyDescent="0.25">
      <c r="B5" s="7" t="s">
        <v>6</v>
      </c>
      <c r="C5" s="8" t="s">
        <v>7</v>
      </c>
      <c r="F5" s="10" t="s">
        <v>35</v>
      </c>
      <c r="G5" s="17">
        <v>1000</v>
      </c>
      <c r="H5" s="18">
        <v>0.03</v>
      </c>
      <c r="I5" t="s">
        <v>36</v>
      </c>
    </row>
    <row r="6" spans="2:9" x14ac:dyDescent="0.2">
      <c r="B6" s="1" t="s">
        <v>1</v>
      </c>
      <c r="C6" s="2">
        <v>5121</v>
      </c>
    </row>
    <row r="7" spans="2:9" x14ac:dyDescent="0.2">
      <c r="B7" s="1" t="s">
        <v>2</v>
      </c>
      <c r="C7" s="2">
        <v>6024</v>
      </c>
      <c r="F7" s="10" t="s">
        <v>23</v>
      </c>
      <c r="G7" s="19" t="s">
        <v>33</v>
      </c>
    </row>
    <row r="8" spans="2:9" x14ac:dyDescent="0.2">
      <c r="B8" s="1" t="s">
        <v>3</v>
      </c>
      <c r="C8" s="2">
        <v>6693</v>
      </c>
    </row>
    <row r="9" spans="2:9" x14ac:dyDescent="0.2">
      <c r="B9" s="1" t="s">
        <v>4</v>
      </c>
      <c r="C9" s="2">
        <v>7742</v>
      </c>
    </row>
    <row r="10" spans="2:9" ht="17" thickBot="1" x14ac:dyDescent="0.25">
      <c r="B10" s="3" t="s">
        <v>5</v>
      </c>
      <c r="C10" s="4">
        <v>8605</v>
      </c>
    </row>
    <row r="11" spans="2:9" ht="17" thickBot="1" x14ac:dyDescent="0.25"/>
    <row r="12" spans="2:9" ht="17" thickBot="1" x14ac:dyDescent="0.25">
      <c r="B12" s="5" t="s">
        <v>8</v>
      </c>
      <c r="C12" s="6">
        <f>SUM(C6:C10)</f>
        <v>34185</v>
      </c>
      <c r="D12" t="s">
        <v>9</v>
      </c>
      <c r="F12" s="10" t="s">
        <v>24</v>
      </c>
      <c r="G12" s="23">
        <f>G5*C21</f>
        <v>1000</v>
      </c>
    </row>
    <row r="13" spans="2:9" x14ac:dyDescent="0.2">
      <c r="F13" t="s">
        <v>26</v>
      </c>
    </row>
    <row r="14" spans="2:9" x14ac:dyDescent="0.2">
      <c r="B14" s="11" t="s">
        <v>11</v>
      </c>
    </row>
    <row r="15" spans="2:9" ht="17" thickBot="1" x14ac:dyDescent="0.25">
      <c r="F15" s="10" t="s">
        <v>25</v>
      </c>
      <c r="G15" s="20">
        <f>G12/14</f>
        <v>71.428571428571431</v>
      </c>
      <c r="H15" s="9">
        <f>G15/G12</f>
        <v>7.1428571428571425E-2</v>
      </c>
    </row>
    <row r="16" spans="2:9" ht="17" thickBot="1" x14ac:dyDescent="0.25">
      <c r="B16" s="15" t="s">
        <v>10</v>
      </c>
      <c r="C16" s="8"/>
      <c r="D16" t="s">
        <v>21</v>
      </c>
    </row>
    <row r="17" spans="2:8" x14ac:dyDescent="0.2">
      <c r="B17" s="13" t="s">
        <v>12</v>
      </c>
      <c r="C17" s="2">
        <v>90</v>
      </c>
    </row>
    <row r="18" spans="2:8" x14ac:dyDescent="0.2">
      <c r="B18" s="13"/>
      <c r="C18" s="2"/>
    </row>
    <row r="19" spans="2:8" x14ac:dyDescent="0.2">
      <c r="B19" s="13" t="s">
        <v>13</v>
      </c>
      <c r="C19" s="2">
        <v>17</v>
      </c>
      <c r="D19" t="s">
        <v>22</v>
      </c>
    </row>
    <row r="20" spans="2:8" x14ac:dyDescent="0.2">
      <c r="B20" s="13"/>
      <c r="C20" s="2"/>
    </row>
    <row r="21" spans="2:8" ht="17" thickBot="1" x14ac:dyDescent="0.25">
      <c r="B21" s="14" t="s">
        <v>14</v>
      </c>
      <c r="C21" s="4">
        <v>1</v>
      </c>
      <c r="D21" t="s">
        <v>61</v>
      </c>
      <c r="F21" t="s">
        <v>27</v>
      </c>
    </row>
    <row r="22" spans="2:8" x14ac:dyDescent="0.2">
      <c r="F22" s="10" t="s">
        <v>28</v>
      </c>
      <c r="G22" s="16">
        <f>(G12*0.4)/4</f>
        <v>100</v>
      </c>
    </row>
    <row r="23" spans="2:8" ht="17" thickBot="1" x14ac:dyDescent="0.25"/>
    <row r="24" spans="2:8" ht="17" thickBot="1" x14ac:dyDescent="0.25">
      <c r="B24" s="15" t="s">
        <v>15</v>
      </c>
      <c r="C24" s="8"/>
      <c r="F24" s="10" t="s">
        <v>30</v>
      </c>
      <c r="G24" s="22">
        <f>G22/C29</f>
        <v>16.666666666666668</v>
      </c>
      <c r="H24" s="25">
        <f>ROUNDUP(G24,0)</f>
        <v>17</v>
      </c>
    </row>
    <row r="25" spans="2:8" x14ac:dyDescent="0.2">
      <c r="B25" s="13" t="s">
        <v>16</v>
      </c>
      <c r="C25" s="2">
        <v>2</v>
      </c>
    </row>
    <row r="26" spans="2:8" x14ac:dyDescent="0.2">
      <c r="B26" s="13"/>
      <c r="C26" s="2"/>
      <c r="F26" s="10" t="s">
        <v>31</v>
      </c>
      <c r="G26" s="22">
        <f>G22/C35</f>
        <v>11.111111111111111</v>
      </c>
      <c r="H26" s="25">
        <f>ROUNDUP(G26,0)</f>
        <v>12</v>
      </c>
    </row>
    <row r="27" spans="2:8" x14ac:dyDescent="0.2">
      <c r="B27" s="13" t="s">
        <v>17</v>
      </c>
      <c r="C27" s="2">
        <v>17</v>
      </c>
    </row>
    <row r="28" spans="2:8" x14ac:dyDescent="0.2">
      <c r="B28" s="13"/>
      <c r="C28" s="2"/>
    </row>
    <row r="29" spans="2:8" ht="17" thickBot="1" x14ac:dyDescent="0.25">
      <c r="B29" s="14" t="s">
        <v>29</v>
      </c>
      <c r="C29" s="4">
        <v>6</v>
      </c>
    </row>
    <row r="30" spans="2:8" ht="17" thickBot="1" x14ac:dyDescent="0.25"/>
    <row r="31" spans="2:8" ht="17" thickBot="1" x14ac:dyDescent="0.25">
      <c r="B31" s="15" t="s">
        <v>18</v>
      </c>
      <c r="C31" s="8"/>
      <c r="F31" s="11" t="s">
        <v>34</v>
      </c>
      <c r="G31" s="24" t="s">
        <v>39</v>
      </c>
    </row>
    <row r="32" spans="2:8" x14ac:dyDescent="0.2">
      <c r="B32" s="13" t="s">
        <v>19</v>
      </c>
      <c r="C32" s="2">
        <v>3</v>
      </c>
    </row>
    <row r="33" spans="2:7" x14ac:dyDescent="0.2">
      <c r="B33" s="13"/>
      <c r="C33" s="2"/>
      <c r="F33" t="s">
        <v>37</v>
      </c>
      <c r="G33" s="21">
        <f>G12/C17</f>
        <v>11.111111111111111</v>
      </c>
    </row>
    <row r="34" spans="2:7" x14ac:dyDescent="0.2">
      <c r="B34" s="13" t="s">
        <v>20</v>
      </c>
      <c r="C34" s="2">
        <v>3</v>
      </c>
    </row>
    <row r="35" spans="2:7" ht="17" thickBot="1" x14ac:dyDescent="0.25">
      <c r="B35" s="14" t="s">
        <v>32</v>
      </c>
      <c r="C35" s="4">
        <f>C34*3</f>
        <v>9</v>
      </c>
      <c r="F35" t="s">
        <v>38</v>
      </c>
      <c r="G35" s="25">
        <f>H24/C25</f>
        <v>8.5</v>
      </c>
    </row>
    <row r="37" spans="2:7" x14ac:dyDescent="0.2">
      <c r="B37" t="s">
        <v>40</v>
      </c>
      <c r="C37" s="27">
        <v>7</v>
      </c>
      <c r="F37" t="s">
        <v>37</v>
      </c>
      <c r="G37" s="26">
        <f>H26/C32</f>
        <v>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61459-CA42-AF41-8432-1D6829B5BACF}">
  <dimension ref="C2:M33"/>
  <sheetViews>
    <sheetView tabSelected="1" zoomScale="75" workbookViewId="0">
      <selection activeCell="Q38" sqref="Q38"/>
    </sheetView>
  </sheetViews>
  <sheetFormatPr baseColWidth="10" defaultRowHeight="16" x14ac:dyDescent="0.2"/>
  <cols>
    <col min="3" max="3" width="26" bestFit="1" customWidth="1"/>
    <col min="5" max="5" width="15.33203125" bestFit="1" customWidth="1"/>
    <col min="7" max="7" width="12.1640625" bestFit="1" customWidth="1"/>
    <col min="9" max="9" width="11.5" bestFit="1" customWidth="1"/>
    <col min="11" max="11" width="19.5" customWidth="1"/>
    <col min="12" max="12" width="23" customWidth="1"/>
  </cols>
  <sheetData>
    <row r="2" spans="3:13" ht="17" thickBot="1" x14ac:dyDescent="0.25"/>
    <row r="3" spans="3:13" ht="17" thickBot="1" x14ac:dyDescent="0.25">
      <c r="C3" s="5" t="s">
        <v>41</v>
      </c>
      <c r="D3" s="34">
        <v>12</v>
      </c>
      <c r="G3" s="12" t="s">
        <v>47</v>
      </c>
      <c r="H3" s="35">
        <f>D6*D7*D11</f>
        <v>3400</v>
      </c>
      <c r="I3" s="43"/>
      <c r="J3" s="43"/>
      <c r="K3" s="43"/>
    </row>
    <row r="4" spans="3:13" ht="17" thickBot="1" x14ac:dyDescent="0.25">
      <c r="G4" s="29" t="s">
        <v>48</v>
      </c>
      <c r="H4" s="37">
        <f>D10*D5</f>
        <v>3528</v>
      </c>
      <c r="I4" s="43"/>
      <c r="J4" s="43"/>
      <c r="K4" s="43"/>
    </row>
    <row r="5" spans="3:13" ht="17" thickBot="1" x14ac:dyDescent="0.25">
      <c r="C5" s="12" t="s">
        <v>42</v>
      </c>
      <c r="D5" s="30">
        <f>'Launch day calculation'!H26</f>
        <v>12</v>
      </c>
      <c r="G5" s="29" t="s">
        <v>49</v>
      </c>
      <c r="H5" s="36">
        <f>H3-H4</f>
        <v>-128</v>
      </c>
      <c r="I5" s="44"/>
      <c r="J5" s="44"/>
      <c r="K5" s="44"/>
    </row>
    <row r="6" spans="3:13" x14ac:dyDescent="0.2">
      <c r="C6" s="28" t="s">
        <v>43</v>
      </c>
      <c r="D6" s="31">
        <f>'Launch day calculation'!G12</f>
        <v>1000</v>
      </c>
    </row>
    <row r="7" spans="3:13" x14ac:dyDescent="0.2">
      <c r="C7" s="28" t="s">
        <v>13</v>
      </c>
      <c r="D7" s="32">
        <f>'Launch day calculation'!C19</f>
        <v>17</v>
      </c>
      <c r="E7" t="s">
        <v>57</v>
      </c>
      <c r="G7" s="38" t="s">
        <v>50</v>
      </c>
    </row>
    <row r="8" spans="3:13" x14ac:dyDescent="0.2">
      <c r="C8" s="28" t="s">
        <v>40</v>
      </c>
      <c r="D8" s="32">
        <v>7</v>
      </c>
      <c r="E8" t="s">
        <v>57</v>
      </c>
    </row>
    <row r="9" spans="3:13" x14ac:dyDescent="0.2">
      <c r="C9" s="28" t="s">
        <v>44</v>
      </c>
      <c r="D9" s="31">
        <f>3*2*7</f>
        <v>42</v>
      </c>
      <c r="E9" t="s">
        <v>57</v>
      </c>
      <c r="G9" s="39" t="s">
        <v>51</v>
      </c>
      <c r="H9" s="40" t="s">
        <v>58</v>
      </c>
      <c r="I9" s="40" t="s">
        <v>59</v>
      </c>
      <c r="J9" s="40" t="s">
        <v>60</v>
      </c>
      <c r="K9" s="40" t="s">
        <v>52</v>
      </c>
      <c r="L9" s="40" t="s">
        <v>53</v>
      </c>
      <c r="M9" s="40" t="s">
        <v>54</v>
      </c>
    </row>
    <row r="10" spans="3:13" x14ac:dyDescent="0.2">
      <c r="C10" s="28" t="s">
        <v>45</v>
      </c>
      <c r="D10" s="32">
        <f>D8*D9</f>
        <v>294</v>
      </c>
      <c r="G10">
        <v>12</v>
      </c>
      <c r="H10">
        <f>'Launch day calculation'!G5</f>
        <v>1000</v>
      </c>
      <c r="I10">
        <f>H10*'Launch day calculation'!$C$21</f>
        <v>1000</v>
      </c>
      <c r="J10">
        <f>D5</f>
        <v>12</v>
      </c>
      <c r="K10" s="27">
        <f>I10*$D$7*$D$11</f>
        <v>3400</v>
      </c>
      <c r="L10" s="27">
        <f>J10*$D$10</f>
        <v>3528</v>
      </c>
      <c r="M10" s="27">
        <f>K10-L10</f>
        <v>-128</v>
      </c>
    </row>
    <row r="11" spans="3:13" ht="17" thickBot="1" x14ac:dyDescent="0.25">
      <c r="C11" s="29" t="s">
        <v>46</v>
      </c>
      <c r="D11" s="33">
        <v>0.2</v>
      </c>
      <c r="E11" t="s">
        <v>57</v>
      </c>
      <c r="G11">
        <v>13</v>
      </c>
      <c r="H11">
        <f>H10+100</f>
        <v>1100</v>
      </c>
      <c r="I11">
        <f>H11*'Launch day calculation'!$C$21</f>
        <v>1100</v>
      </c>
      <c r="J11">
        <f>IF(I11-I10&gt;D20,J10+1,J10)</f>
        <v>13</v>
      </c>
      <c r="K11" s="27">
        <f t="shared" ref="K11:K33" si="0">I11*$D$7*$D$11</f>
        <v>3740</v>
      </c>
      <c r="L11" s="27">
        <f t="shared" ref="L11:L33" si="1">J11*$D$10</f>
        <v>3822</v>
      </c>
      <c r="M11" s="27">
        <f t="shared" ref="M11:M33" si="2">K11-L11</f>
        <v>-82</v>
      </c>
    </row>
    <row r="12" spans="3:13" x14ac:dyDescent="0.2">
      <c r="G12">
        <v>14</v>
      </c>
      <c r="H12">
        <f t="shared" ref="H12:H13" si="3">H11+100</f>
        <v>1200</v>
      </c>
      <c r="I12">
        <f>H12*'Launch day calculation'!$C$21</f>
        <v>1200</v>
      </c>
      <c r="J12">
        <f t="shared" ref="J12:J33" si="4">IF(I12-I11&gt;D21,J11+1,J11)</f>
        <v>14</v>
      </c>
      <c r="K12" s="27">
        <f t="shared" si="0"/>
        <v>4080</v>
      </c>
      <c r="L12" s="27">
        <f t="shared" si="1"/>
        <v>4116</v>
      </c>
      <c r="M12" s="27">
        <f t="shared" si="2"/>
        <v>-36</v>
      </c>
    </row>
    <row r="13" spans="3:13" x14ac:dyDescent="0.2">
      <c r="G13">
        <v>15</v>
      </c>
      <c r="H13">
        <f t="shared" si="3"/>
        <v>1300</v>
      </c>
      <c r="I13">
        <f>H13*'Launch day calculation'!$C$21</f>
        <v>1300</v>
      </c>
      <c r="J13">
        <f t="shared" si="4"/>
        <v>15</v>
      </c>
      <c r="K13" s="27">
        <f t="shared" si="0"/>
        <v>4420</v>
      </c>
      <c r="L13" s="27">
        <f t="shared" si="1"/>
        <v>4410</v>
      </c>
      <c r="M13" s="27">
        <f t="shared" si="2"/>
        <v>10</v>
      </c>
    </row>
    <row r="14" spans="3:13" x14ac:dyDescent="0.2">
      <c r="G14">
        <v>16</v>
      </c>
      <c r="H14">
        <f>H13+105</f>
        <v>1405</v>
      </c>
      <c r="I14">
        <f>H14*'Launch day calculation'!$C$21</f>
        <v>1405</v>
      </c>
      <c r="J14">
        <f t="shared" si="4"/>
        <v>16</v>
      </c>
      <c r="K14" s="27">
        <f t="shared" si="0"/>
        <v>4777</v>
      </c>
      <c r="L14" s="27">
        <f t="shared" si="1"/>
        <v>4704</v>
      </c>
      <c r="M14" s="27">
        <f t="shared" si="2"/>
        <v>73</v>
      </c>
    </row>
    <row r="15" spans="3:13" x14ac:dyDescent="0.2">
      <c r="G15">
        <v>17</v>
      </c>
      <c r="H15">
        <f t="shared" ref="H15:H17" si="5">H14+105</f>
        <v>1510</v>
      </c>
      <c r="I15">
        <f>H15*'Launch day calculation'!$C$21</f>
        <v>1510</v>
      </c>
      <c r="J15">
        <f t="shared" si="4"/>
        <v>17</v>
      </c>
      <c r="K15" s="27">
        <f t="shared" si="0"/>
        <v>5134</v>
      </c>
      <c r="L15" s="27">
        <f t="shared" si="1"/>
        <v>4998</v>
      </c>
      <c r="M15" s="27">
        <f t="shared" si="2"/>
        <v>136</v>
      </c>
    </row>
    <row r="16" spans="3:13" x14ac:dyDescent="0.2">
      <c r="G16">
        <v>18</v>
      </c>
      <c r="H16">
        <f t="shared" si="5"/>
        <v>1615</v>
      </c>
      <c r="I16">
        <f>H16*'Launch day calculation'!$C$21</f>
        <v>1615</v>
      </c>
      <c r="J16">
        <f t="shared" si="4"/>
        <v>18</v>
      </c>
      <c r="K16" s="27">
        <f t="shared" si="0"/>
        <v>5491</v>
      </c>
      <c r="L16" s="27">
        <f t="shared" si="1"/>
        <v>5292</v>
      </c>
      <c r="M16" s="27">
        <f t="shared" si="2"/>
        <v>199</v>
      </c>
    </row>
    <row r="17" spans="3:13" x14ac:dyDescent="0.2">
      <c r="G17">
        <v>19</v>
      </c>
      <c r="H17">
        <f t="shared" si="5"/>
        <v>1720</v>
      </c>
      <c r="I17">
        <f>H17*'Launch day calculation'!$C$21</f>
        <v>1720</v>
      </c>
      <c r="J17">
        <f t="shared" si="4"/>
        <v>19</v>
      </c>
      <c r="K17" s="27">
        <f t="shared" si="0"/>
        <v>5848</v>
      </c>
      <c r="L17" s="27">
        <f t="shared" si="1"/>
        <v>5586</v>
      </c>
      <c r="M17" s="27">
        <f t="shared" si="2"/>
        <v>262</v>
      </c>
    </row>
    <row r="18" spans="3:13" x14ac:dyDescent="0.2">
      <c r="G18">
        <v>20</v>
      </c>
      <c r="H18">
        <f>H17+110</f>
        <v>1830</v>
      </c>
      <c r="I18">
        <f>H18*'Launch day calculation'!$C$21</f>
        <v>1830</v>
      </c>
      <c r="J18">
        <f t="shared" si="4"/>
        <v>20</v>
      </c>
      <c r="K18" s="27">
        <f t="shared" si="0"/>
        <v>6222</v>
      </c>
      <c r="L18" s="27">
        <f t="shared" si="1"/>
        <v>5880</v>
      </c>
      <c r="M18" s="27">
        <f t="shared" si="2"/>
        <v>342</v>
      </c>
    </row>
    <row r="19" spans="3:13" ht="17" thickBot="1" x14ac:dyDescent="0.25">
      <c r="G19">
        <v>21</v>
      </c>
      <c r="H19">
        <f t="shared" ref="H19:H21" si="6">H18+110</f>
        <v>1940</v>
      </c>
      <c r="I19">
        <f>H19*'Launch day calculation'!$C$21</f>
        <v>1940</v>
      </c>
      <c r="J19">
        <f t="shared" si="4"/>
        <v>21</v>
      </c>
      <c r="K19" s="27">
        <f t="shared" si="0"/>
        <v>6596</v>
      </c>
      <c r="L19" s="27">
        <f t="shared" si="1"/>
        <v>6174</v>
      </c>
      <c r="M19" s="27">
        <f t="shared" si="2"/>
        <v>422</v>
      </c>
    </row>
    <row r="20" spans="3:13" x14ac:dyDescent="0.2">
      <c r="C20" s="12" t="s">
        <v>55</v>
      </c>
      <c r="D20" s="41">
        <f>'Launch day calculation'!$G$5/'Launch day calculation'!$H$26</f>
        <v>83.333333333333329</v>
      </c>
      <c r="G20">
        <v>22</v>
      </c>
      <c r="H20">
        <f t="shared" si="6"/>
        <v>2050</v>
      </c>
      <c r="I20">
        <f>H20*'Launch day calculation'!$C$21</f>
        <v>2050</v>
      </c>
      <c r="J20">
        <f t="shared" si="4"/>
        <v>22</v>
      </c>
      <c r="K20" s="27">
        <f t="shared" si="0"/>
        <v>6970</v>
      </c>
      <c r="L20" s="27">
        <f t="shared" si="1"/>
        <v>6468</v>
      </c>
      <c r="M20" s="27">
        <f t="shared" si="2"/>
        <v>502</v>
      </c>
    </row>
    <row r="21" spans="3:13" ht="17" thickBot="1" x14ac:dyDescent="0.25">
      <c r="C21" s="29" t="s">
        <v>56</v>
      </c>
      <c r="D21" s="42">
        <f>'Launch day calculation'!G5/'Launch day calculation'!H24</f>
        <v>58.823529411764703</v>
      </c>
      <c r="G21">
        <v>23</v>
      </c>
      <c r="H21">
        <f t="shared" si="6"/>
        <v>2160</v>
      </c>
      <c r="I21">
        <f>H21*'Launch day calculation'!$C$21</f>
        <v>2160</v>
      </c>
      <c r="J21">
        <f t="shared" si="4"/>
        <v>23</v>
      </c>
      <c r="K21" s="27">
        <f t="shared" si="0"/>
        <v>7344</v>
      </c>
      <c r="L21" s="27">
        <f t="shared" si="1"/>
        <v>6762</v>
      </c>
      <c r="M21" s="27">
        <f t="shared" si="2"/>
        <v>582</v>
      </c>
    </row>
    <row r="22" spans="3:13" x14ac:dyDescent="0.2">
      <c r="G22">
        <v>24</v>
      </c>
      <c r="H22">
        <f>H21+115</f>
        <v>2275</v>
      </c>
      <c r="I22">
        <f>H22*'Launch day calculation'!$C$21</f>
        <v>2275</v>
      </c>
      <c r="J22">
        <f t="shared" si="4"/>
        <v>24</v>
      </c>
      <c r="K22" s="27">
        <f t="shared" si="0"/>
        <v>7735</v>
      </c>
      <c r="L22" s="27">
        <f t="shared" si="1"/>
        <v>7056</v>
      </c>
      <c r="M22" s="27">
        <f t="shared" si="2"/>
        <v>679</v>
      </c>
    </row>
    <row r="23" spans="3:13" x14ac:dyDescent="0.2">
      <c r="G23">
        <v>25</v>
      </c>
      <c r="H23">
        <f t="shared" ref="H23:H25" si="7">H22+115</f>
        <v>2390</v>
      </c>
      <c r="I23">
        <f>H23*'Launch day calculation'!$C$21</f>
        <v>2390</v>
      </c>
      <c r="J23">
        <f t="shared" si="4"/>
        <v>25</v>
      </c>
      <c r="K23" s="27">
        <f t="shared" si="0"/>
        <v>8126</v>
      </c>
      <c r="L23" s="27">
        <f t="shared" si="1"/>
        <v>7350</v>
      </c>
      <c r="M23" s="27">
        <f t="shared" si="2"/>
        <v>776</v>
      </c>
    </row>
    <row r="24" spans="3:13" x14ac:dyDescent="0.2">
      <c r="G24">
        <v>26</v>
      </c>
      <c r="H24">
        <f t="shared" si="7"/>
        <v>2505</v>
      </c>
      <c r="I24">
        <f>H24*'Launch day calculation'!$C$21</f>
        <v>2505</v>
      </c>
      <c r="J24">
        <f t="shared" si="4"/>
        <v>26</v>
      </c>
      <c r="K24" s="27">
        <f t="shared" si="0"/>
        <v>8517</v>
      </c>
      <c r="L24" s="27">
        <f t="shared" si="1"/>
        <v>7644</v>
      </c>
      <c r="M24" s="27">
        <f t="shared" si="2"/>
        <v>873</v>
      </c>
    </row>
    <row r="25" spans="3:13" x14ac:dyDescent="0.2">
      <c r="G25">
        <v>27</v>
      </c>
      <c r="H25">
        <f t="shared" si="7"/>
        <v>2620</v>
      </c>
      <c r="I25">
        <f>H25*'Launch day calculation'!$C$21</f>
        <v>2620</v>
      </c>
      <c r="J25">
        <f t="shared" si="4"/>
        <v>27</v>
      </c>
      <c r="K25" s="27">
        <f t="shared" si="0"/>
        <v>8908</v>
      </c>
      <c r="L25" s="27">
        <f t="shared" si="1"/>
        <v>7938</v>
      </c>
      <c r="M25" s="27">
        <f t="shared" si="2"/>
        <v>970</v>
      </c>
    </row>
    <row r="26" spans="3:13" x14ac:dyDescent="0.2">
      <c r="G26">
        <v>28</v>
      </c>
      <c r="H26">
        <f>H25+120</f>
        <v>2740</v>
      </c>
      <c r="I26">
        <f>H26*'Launch day calculation'!$C$21</f>
        <v>2740</v>
      </c>
      <c r="J26">
        <f t="shared" si="4"/>
        <v>28</v>
      </c>
      <c r="K26" s="27">
        <f t="shared" si="0"/>
        <v>9316</v>
      </c>
      <c r="L26" s="27">
        <f t="shared" si="1"/>
        <v>8232</v>
      </c>
      <c r="M26" s="27">
        <f t="shared" si="2"/>
        <v>1084</v>
      </c>
    </row>
    <row r="27" spans="3:13" x14ac:dyDescent="0.2">
      <c r="G27">
        <v>29</v>
      </c>
      <c r="H27">
        <f t="shared" ref="H27:H29" si="8">H26+120</f>
        <v>2860</v>
      </c>
      <c r="I27">
        <f>H27*'Launch day calculation'!$C$21</f>
        <v>2860</v>
      </c>
      <c r="J27">
        <f t="shared" si="4"/>
        <v>29</v>
      </c>
      <c r="K27" s="27">
        <f t="shared" si="0"/>
        <v>9724</v>
      </c>
      <c r="L27" s="27">
        <f t="shared" si="1"/>
        <v>8526</v>
      </c>
      <c r="M27" s="27">
        <f t="shared" si="2"/>
        <v>1198</v>
      </c>
    </row>
    <row r="28" spans="3:13" x14ac:dyDescent="0.2">
      <c r="G28">
        <v>30</v>
      </c>
      <c r="H28">
        <f t="shared" si="8"/>
        <v>2980</v>
      </c>
      <c r="I28">
        <f>H28*'Launch day calculation'!$C$21</f>
        <v>2980</v>
      </c>
      <c r="J28">
        <f t="shared" si="4"/>
        <v>30</v>
      </c>
      <c r="K28" s="27">
        <f t="shared" si="0"/>
        <v>10132</v>
      </c>
      <c r="L28" s="27">
        <f t="shared" si="1"/>
        <v>8820</v>
      </c>
      <c r="M28" s="27">
        <f t="shared" si="2"/>
        <v>1312</v>
      </c>
    </row>
    <row r="29" spans="3:13" x14ac:dyDescent="0.2">
      <c r="G29">
        <v>31</v>
      </c>
      <c r="H29">
        <f t="shared" si="8"/>
        <v>3100</v>
      </c>
      <c r="I29">
        <f>H29*'Launch day calculation'!$C$21</f>
        <v>3100</v>
      </c>
      <c r="J29">
        <f t="shared" si="4"/>
        <v>31</v>
      </c>
      <c r="K29" s="27">
        <f t="shared" si="0"/>
        <v>10540</v>
      </c>
      <c r="L29" s="27">
        <f t="shared" si="1"/>
        <v>9114</v>
      </c>
      <c r="M29" s="27">
        <f t="shared" si="2"/>
        <v>1426</v>
      </c>
    </row>
    <row r="30" spans="3:13" x14ac:dyDescent="0.2">
      <c r="G30">
        <v>32</v>
      </c>
      <c r="H30">
        <f>H29+125</f>
        <v>3225</v>
      </c>
      <c r="I30">
        <f>H30*'Launch day calculation'!$C$21</f>
        <v>3225</v>
      </c>
      <c r="J30">
        <f t="shared" si="4"/>
        <v>32</v>
      </c>
      <c r="K30" s="27">
        <f t="shared" si="0"/>
        <v>10965</v>
      </c>
      <c r="L30" s="27">
        <f t="shared" si="1"/>
        <v>9408</v>
      </c>
      <c r="M30" s="27">
        <f t="shared" si="2"/>
        <v>1557</v>
      </c>
    </row>
    <row r="31" spans="3:13" x14ac:dyDescent="0.2">
      <c r="G31">
        <v>33</v>
      </c>
      <c r="H31">
        <f t="shared" ref="H31:H33" si="9">H30+125</f>
        <v>3350</v>
      </c>
      <c r="I31">
        <f>H31*'Launch day calculation'!$C$21</f>
        <v>3350</v>
      </c>
      <c r="J31">
        <f t="shared" si="4"/>
        <v>33</v>
      </c>
      <c r="K31" s="27">
        <f>I31*$D$7*$D$11</f>
        <v>11390</v>
      </c>
      <c r="L31" s="27">
        <f t="shared" si="1"/>
        <v>9702</v>
      </c>
      <c r="M31" s="27">
        <f t="shared" si="2"/>
        <v>1688</v>
      </c>
    </row>
    <row r="32" spans="3:13" x14ac:dyDescent="0.2">
      <c r="G32">
        <v>34</v>
      </c>
      <c r="H32">
        <f t="shared" si="9"/>
        <v>3475</v>
      </c>
      <c r="I32">
        <f>H32*'Launch day calculation'!$C$21</f>
        <v>3475</v>
      </c>
      <c r="J32">
        <f t="shared" si="4"/>
        <v>34</v>
      </c>
      <c r="K32" s="27">
        <f t="shared" si="0"/>
        <v>11815</v>
      </c>
      <c r="L32" s="27">
        <f t="shared" si="1"/>
        <v>9996</v>
      </c>
      <c r="M32" s="27">
        <f t="shared" si="2"/>
        <v>1819</v>
      </c>
    </row>
    <row r="33" spans="7:13" x14ac:dyDescent="0.2">
      <c r="G33">
        <v>35</v>
      </c>
      <c r="H33">
        <f t="shared" si="9"/>
        <v>3600</v>
      </c>
      <c r="I33">
        <f>H33*'Launch day calculation'!$C$21</f>
        <v>3600</v>
      </c>
      <c r="J33">
        <f t="shared" si="4"/>
        <v>35</v>
      </c>
      <c r="K33" s="27">
        <f t="shared" si="0"/>
        <v>12240</v>
      </c>
      <c r="L33" s="27">
        <f t="shared" si="1"/>
        <v>10290</v>
      </c>
      <c r="M33" s="27">
        <f t="shared" si="2"/>
        <v>1950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Launch day calculation</vt:lpstr>
      <vt:lpstr>P&amp;L projection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GOMEZ-LECHON BARRACHINA</dc:creator>
  <cp:lastModifiedBy>DANIEL GOMEZ-LECHON BARRACHINA</cp:lastModifiedBy>
  <dcterms:created xsi:type="dcterms:W3CDTF">2022-07-10T08:12:29Z</dcterms:created>
  <dcterms:modified xsi:type="dcterms:W3CDTF">2022-07-10T19:31:38Z</dcterms:modified>
</cp:coreProperties>
</file>