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https://javerianacaliedu-my.sharepoint.com/personal/sergiobaronam_javerianacali_edu_co/Documents/"/>
    </mc:Choice>
  </mc:AlternateContent>
  <xr:revisionPtr revIDLastSave="1356" documentId="13_ncr:1_{9F0F6885-CFED-41E7-98AC-122B51CD5D32}" xr6:coauthVersionLast="47" xr6:coauthVersionMax="47" xr10:uidLastSave="{D7459340-5C50-4569-ACD4-8E4DEE781E2B}"/>
  <bookViews>
    <workbookView xWindow="-120" yWindow="-120" windowWidth="20730" windowHeight="11160" activeTab="3" xr2:uid="{00000000-000D-0000-FFFF-FFFF00000000}"/>
  </bookViews>
  <sheets>
    <sheet name="Hombres" sheetId="1" r:id="rId1"/>
    <sheet name="Mujeres" sheetId="2" r:id="rId2"/>
    <sheet name="Energía Hombres" sheetId="3" r:id="rId3"/>
    <sheet name="Energia Mujeres" sheetId="4" r:id="rId4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4" l="1"/>
  <c r="F23" i="4"/>
  <c r="F20" i="4"/>
  <c r="D11" i="2"/>
  <c r="D14" i="2"/>
  <c r="D15" i="2"/>
  <c r="D16" i="2"/>
  <c r="C11" i="2"/>
  <c r="C14" i="2"/>
  <c r="C15" i="2"/>
  <c r="C16" i="2"/>
  <c r="E14" i="2"/>
  <c r="E11" i="2"/>
  <c r="E15" i="2"/>
  <c r="E16" i="2"/>
  <c r="H4" i="2"/>
  <c r="H5" i="2"/>
  <c r="H6" i="2"/>
  <c r="H7" i="2"/>
  <c r="H8" i="2"/>
  <c r="H9" i="2"/>
  <c r="H10" i="2"/>
  <c r="H11" i="2"/>
  <c r="H14" i="2"/>
  <c r="H15" i="2"/>
  <c r="H16" i="2"/>
  <c r="H3" i="2"/>
  <c r="G4" i="2"/>
  <c r="G5" i="2"/>
  <c r="G6" i="2"/>
  <c r="G7" i="2"/>
  <c r="G8" i="2"/>
  <c r="G9" i="2"/>
  <c r="G10" i="2"/>
  <c r="G11" i="2"/>
  <c r="G14" i="2"/>
  <c r="G15" i="2"/>
  <c r="G16" i="2"/>
  <c r="G3" i="2"/>
  <c r="E10" i="2"/>
  <c r="D10" i="2"/>
  <c r="C10" i="2"/>
  <c r="F5" i="2"/>
  <c r="F6" i="2"/>
  <c r="F7" i="2"/>
  <c r="F8" i="2"/>
  <c r="F9" i="2"/>
  <c r="F10" i="2"/>
  <c r="F11" i="2"/>
  <c r="F14" i="2"/>
  <c r="F15" i="2"/>
  <c r="F16" i="2"/>
  <c r="F4" i="2"/>
  <c r="F3" i="2"/>
  <c r="E8" i="2"/>
  <c r="E9" i="2"/>
  <c r="E7" i="2"/>
  <c r="E5" i="2"/>
  <c r="E6" i="2"/>
  <c r="E4" i="2"/>
  <c r="E3" i="2"/>
  <c r="D4" i="2"/>
  <c r="D5" i="2"/>
  <c r="D6" i="2"/>
  <c r="D7" i="2"/>
  <c r="D8" i="2"/>
  <c r="D9" i="2"/>
  <c r="D3" i="2"/>
  <c r="C8" i="2"/>
  <c r="C9" i="2"/>
  <c r="C7" i="2"/>
  <c r="C4" i="2"/>
  <c r="C5" i="2"/>
  <c r="C6" i="2"/>
  <c r="C3" i="2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F5" i="1"/>
  <c r="F6" i="1"/>
  <c r="F7" i="1"/>
  <c r="F8" i="1"/>
  <c r="F9" i="1"/>
  <c r="F4" i="1"/>
  <c r="F3" i="1"/>
  <c r="E8" i="1"/>
  <c r="E9" i="1"/>
  <c r="E7" i="1"/>
  <c r="E6" i="1"/>
  <c r="E5" i="1"/>
  <c r="E4" i="1"/>
  <c r="E3" i="1"/>
  <c r="D4" i="1"/>
  <c r="D5" i="1"/>
  <c r="D6" i="1"/>
  <c r="C4" i="1"/>
  <c r="C5" i="1"/>
  <c r="C6" i="1"/>
  <c r="D3" i="1"/>
  <c r="C3" i="1"/>
  <c r="B12" i="2"/>
  <c r="B9" i="2"/>
  <c r="B8" i="2"/>
  <c r="B7" i="2"/>
  <c r="B9" i="1"/>
  <c r="B8" i="1"/>
  <c r="B7" i="1"/>
  <c r="F21" i="4"/>
  <c r="B13" i="2" s="1"/>
  <c r="F16" i="4"/>
  <c r="F17" i="4"/>
  <c r="F15" i="4"/>
  <c r="F16" i="3"/>
  <c r="F17" i="3"/>
  <c r="F15" i="3"/>
  <c r="D13" i="2" l="1"/>
  <c r="C13" i="2"/>
  <c r="E13" i="2"/>
  <c r="H13" i="2"/>
  <c r="G13" i="2"/>
  <c r="F13" i="2"/>
  <c r="D12" i="2"/>
  <c r="C12" i="2"/>
  <c r="E12" i="2"/>
  <c r="H12" i="2"/>
  <c r="G12" i="2"/>
  <c r="F12" i="2"/>
  <c r="C7" i="1"/>
  <c r="D7" i="1"/>
  <c r="C8" i="1"/>
  <c r="D8" i="1"/>
  <c r="C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tc={5A9820A2-1A56-4D09-B252-33357373D1A9}</author>
    <author>tc={48AA0D2D-84A5-4194-8E30-4012151CF5BE}</author>
  </authors>
  <commentList>
    <comment ref="B1" authorId="0" shapeId="0" xr:uid="{5A9820A2-1A56-4D09-B252-33357373D1A9}">
      <text>
        <t>[Threaded comment]
Your version of Excel allows you to read this threaded comment; however, any edits to it will get removed if the file is opened in a newer version of Excel. Learn more: https://go.microsoft.com/fwlink/?linkid=870924
Comment:
    Redondeado de 5-5kg para estimar requerimiento según RIEN</t>
      </text>
    </comment>
    <comment ref="B4" authorId="1" shapeId="0" xr:uid="{48AA0D2D-84A5-4194-8E30-4012151CF5B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dato se tomó considerando solo promedio municipal, dado que varía del departamental y nacional, si se promedian estos tres pesos, el peso promedio a tomar para el cálculo del requerimiento sería de 60kg. Revisar para tomar decisión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tc={7DC33272-2594-4C8B-84B9-B8F35899898A}</author>
  </authors>
  <commentList>
    <comment ref="L7" authorId="0" shapeId="0" xr:uid="{7DC33272-2594-4C8B-84B9-B8F35899898A}">
      <text>
        <t>[Threaded comment]
Your version of Excel allows you to read this threaded comment; however, any edits to it will get removed if the file is opened in a newer version of Excel. Learn more: https://go.microsoft.com/fwlink/?linkid=870924
Comment:
    Ganancia de peso esperada durante la gestación = 12kg RIEN</t>
      </text>
    </comment>
  </commentList>
</comments>
</file>

<file path=xl/sharedStrings.xml><?xml version="1.0" encoding="utf-8"?>
<sst xmlns="http://schemas.openxmlformats.org/spreadsheetml/2006/main" count="221" uniqueCount="109">
  <si>
    <t>Grupo de Edad de la RIEN</t>
  </si>
  <si>
    <t xml:space="preserve">Energía </t>
  </si>
  <si>
    <t>RIEN MACRONUTRIENTES</t>
  </si>
  <si>
    <t>RIEN VITAMINAS</t>
  </si>
  <si>
    <t>RIEN MINERALES</t>
  </si>
  <si>
    <t>kcal/día</t>
  </si>
  <si>
    <t>AMDR Proteina (g) min</t>
  </si>
  <si>
    <t>AMDR Proteina (g) máx</t>
  </si>
  <si>
    <t>AMDR  Grasa min</t>
  </si>
  <si>
    <t xml:space="preserve">AMDR Grasa máx </t>
  </si>
  <si>
    <t>AMDR CHOS min (g)</t>
  </si>
  <si>
    <t>AMDR CHOs máx</t>
  </si>
  <si>
    <t>EAR Vitamina C (mg)</t>
  </si>
  <si>
    <t>UL Vitamina C (mg)</t>
  </si>
  <si>
    <t>EAR Folato (umg)</t>
  </si>
  <si>
    <t>UL Folato (umg)</t>
  </si>
  <si>
    <t>EAR Vitamina A (ER)</t>
  </si>
  <si>
    <t>UL Vitamina A (ER)</t>
  </si>
  <si>
    <t>EAR Tiamina (mg)</t>
  </si>
  <si>
    <t>UL Tiamina (mg)</t>
  </si>
  <si>
    <t>EAR Riboflabina (mg)</t>
  </si>
  <si>
    <t>UL Riboflabina (mg)</t>
  </si>
  <si>
    <t>EAR Niacina (mg)</t>
  </si>
  <si>
    <t>UL Niacina (mg)</t>
  </si>
  <si>
    <t>EAR Vitamina B12 (mcg)</t>
  </si>
  <si>
    <t>UL Vitamina B12 (mcg)</t>
  </si>
  <si>
    <t>EAR Magnesio (mg)</t>
  </si>
  <si>
    <t>UL Magnesio (mg)</t>
  </si>
  <si>
    <t>EAR Fósforo (mg)</t>
  </si>
  <si>
    <t>ULFósforo (mg)</t>
  </si>
  <si>
    <t>AI Sodio (mg)</t>
  </si>
  <si>
    <t>UL Sodio (mg)</t>
  </si>
  <si>
    <t>EAR Calcio (mg)</t>
  </si>
  <si>
    <t>UL Calcio (mg)</t>
  </si>
  <si>
    <t>EAR Hierro (mg)</t>
  </si>
  <si>
    <t>UL Hierro (mg)</t>
  </si>
  <si>
    <t>EAR Zinc (mg)</t>
  </si>
  <si>
    <t>UL Zinc (mg)</t>
  </si>
  <si>
    <t>1 a 3 años</t>
  </si>
  <si>
    <t>4,5</t>
  </si>
  <si>
    <t>2,5</t>
  </si>
  <si>
    <t>4 a 8 años</t>
  </si>
  <si>
    <t>6,2</t>
  </si>
  <si>
    <t>3,0</t>
  </si>
  <si>
    <t>9 a 13 años</t>
  </si>
  <si>
    <t>8,9</t>
  </si>
  <si>
    <t>5,0</t>
  </si>
  <si>
    <t>14 a 18 años</t>
  </si>
  <si>
    <t>11,6</t>
  </si>
  <si>
    <t>11,0</t>
  </si>
  <si>
    <t>19 a 30 años</t>
  </si>
  <si>
    <t>9,0</t>
  </si>
  <si>
    <t>12,0</t>
  </si>
  <si>
    <t>31 a 50 años</t>
  </si>
  <si>
    <t>51 a 70 años</t>
  </si>
  <si>
    <t xml:space="preserve">&gt;70 años </t>
  </si>
  <si>
    <t xml:space="preserve">kcal/día </t>
  </si>
  <si>
    <t>UL Fósforo (mg)</t>
  </si>
  <si>
    <t>8,5</t>
  </si>
  <si>
    <t>11,9</t>
  </si>
  <si>
    <t>6,0</t>
  </si>
  <si>
    <t>11,7</t>
  </si>
  <si>
    <t>6,5</t>
  </si>
  <si>
    <t>7,5</t>
  </si>
  <si>
    <t>gestantes &lt; 18 años</t>
  </si>
  <si>
    <t>34,0</t>
  </si>
  <si>
    <t>gestantes 19 a 30 años</t>
  </si>
  <si>
    <t>33,0</t>
  </si>
  <si>
    <t>gestantes 31 a 50 años</t>
  </si>
  <si>
    <t>lactantes &lt; 18 años</t>
  </si>
  <si>
    <t>10,5</t>
  </si>
  <si>
    <t>lactantes 19 a 30 años</t>
  </si>
  <si>
    <t>9,8</t>
  </si>
  <si>
    <t>10,0</t>
  </si>
  <si>
    <t>lactantes 31 a 50 años</t>
  </si>
  <si>
    <t>Grupo de edad</t>
  </si>
  <si>
    <t>Peso promedio (kg)</t>
  </si>
  <si>
    <t>Nivel AF</t>
  </si>
  <si>
    <t xml:space="preserve">Kcal/día </t>
  </si>
  <si>
    <t xml:space="preserve">18 - 29,9 años </t>
  </si>
  <si>
    <t>Moderada</t>
  </si>
  <si>
    <t xml:space="preserve">30 - 59,9 años </t>
  </si>
  <si>
    <t xml:space="preserve">&gt; 60 años </t>
  </si>
  <si>
    <t xml:space="preserve">Grupo de edad </t>
  </si>
  <si>
    <t xml:space="preserve">Edad promedio </t>
  </si>
  <si>
    <t>Talla promedio (m)</t>
  </si>
  <si>
    <t>PA</t>
  </si>
  <si>
    <t>Sedentary</t>
  </si>
  <si>
    <t>Low Active (ligera)</t>
  </si>
  <si>
    <t>Active (moderada)</t>
  </si>
  <si>
    <t>Very Active (vigorosa)</t>
  </si>
  <si>
    <t>Estimación EER</t>
  </si>
  <si>
    <t>Constante 1</t>
  </si>
  <si>
    <t>Constante edad</t>
  </si>
  <si>
    <t>constante peso</t>
  </si>
  <si>
    <t xml:space="preserve">constante talla </t>
  </si>
  <si>
    <t>Requerimiento kcal/día</t>
  </si>
  <si>
    <t xml:space="preserve">Ligera </t>
  </si>
  <si>
    <t xml:space="preserve">G. Edad gestación </t>
  </si>
  <si>
    <t>Edad promedio</t>
  </si>
  <si>
    <t>Peso promedio + ganancia esperada</t>
  </si>
  <si>
    <t xml:space="preserve">Talla promedio </t>
  </si>
  <si>
    <t xml:space="preserve">14 a 18 años </t>
  </si>
  <si>
    <t>Gest. 14 a 18 años</t>
  </si>
  <si>
    <t>Gest. 19 a 30 años</t>
  </si>
  <si>
    <t>Gest. 31 a 50 años</t>
  </si>
  <si>
    <t>Lact. 14 a 18 años</t>
  </si>
  <si>
    <t>Lact. 19 a 30 años</t>
  </si>
  <si>
    <t>Lact. 31 a 50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</si>
</sst>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charset val="1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4" borderId="0" xfId="0" applyFont="1" applyFill="1"/>
    <xf numFmtId="0" fontId="0" fillId="0" borderId="1" xfId="0" applyBorder="1"/>
    <xf numFmtId="0" fontId="1" fillId="6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0" fontId="4" fillId="9" borderId="0" xfId="0" applyFont="1" applyFill="1"/>
    <xf numFmtId="0" fontId="0" fillId="9" borderId="0" xfId="0" applyFill="1"/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33" xfId="0" applyBorder="1"/>
    <xf numFmtId="2" fontId="1" fillId="0" borderId="33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ydi Yajaira Valencia  Torres" id="{4174B2D1-97E5-46DA-AD60-61D2CF42D8DE}" userId="Heydi Yajaira Valencia  Torres" providerId="None"/>
  <person displayName="Heydi Yajaira Valencia  Torres" id="{44641A76-FBEE-4CEA-BE53-914079D57587}" userId="S::heydivalencia@javerianacali.edu.co::c9403c4b-cfca-49ee-8260-d78f216d684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14E7D4-16F8-4E82-845B-985D408AE177}" name="Table1" displayName="Table1" ref="A1:D4" totalsRowShown="0">
  <autoFilter ref="A1:D4" xr:uid="{C514E7D4-16F8-4E82-845B-985D408AE177}"/>
  <tableColumns count="4">
    <tableColumn id="1" xr3:uid="{28A9043B-CD84-4EF0-A572-8C39EC352835}" name="Grupo de edad"/>
    <tableColumn id="2" xr3:uid="{57609376-44EF-482E-8921-2F936C0A1F97}" name="Peso promedio (kg)"/>
    <tableColumn id="5" xr3:uid="{1F36B1D4-F0B1-4427-A66C-96580A0F006B}" name="Nivel AF"/>
    <tableColumn id="3" xr3:uid="{2AF715DE-89B6-49CA-BF38-D22FF0729DF1}" name="Kcal/día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953600-B135-404B-A58B-633A011ACA95}" name="Table14" displayName="Table14" ref="A1:D4" totalsRowShown="0">
  <autoFilter ref="A1:D4" xr:uid="{C4953600-B135-404B-A58B-633A011ACA95}"/>
  <tableColumns count="4">
    <tableColumn id="1" xr3:uid="{ED67A078-265C-4915-997B-F85C2FA6F6EB}" name="Grupo de edad"/>
    <tableColumn id="2" xr3:uid="{12B8F095-BEDA-42C6-963D-B9653D52E9B4}" name="Peso promedio (kg)"/>
    <tableColumn id="4" xr3:uid="{B79A8EE2-876F-4C33-831F-2ACB54B405D7}" name="Nivel AF"/>
    <tableColumn id="3" xr3:uid="{599E7890-B764-4240-97D3-5031AD06AA06}" name="Kcal/día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9-23T14:14:32.16" personId="{44641A76-FBEE-4CEA-BE53-914079D57587}" id="{5A9820A2-1A56-4D09-B252-33357373D1A9}">
    <text>Redondeado de 5-5kg para estimar requerimiento según RIEN</text>
  </threadedComment>
  <threadedComment ref="B4" dT="2022-09-23T14:17:41.66" personId="{44641A76-FBEE-4CEA-BE53-914079D57587}" id="{48AA0D2D-84A5-4194-8E30-4012151CF5BE}">
    <text>Este dato se tomó considerando solo promedio municipal, dado que varía del departamental y nacional, si se promedian estos tres pesos, el peso promedio a tomar para el cálculo del requerimiento sería de 60kg. Revisar para tomar decisión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7" dT="2022-09-26T15:44:48.16" personId="{4174B2D1-97E5-46DA-AD60-61D2CF42D8DE}" id="{7DC33272-2594-4C8B-84B9-B8F35899898A}">
    <text>Ganancia de peso esperada durante la gestación = 12kg RIEN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zoomScale="85" zoomScaleNormal="85" workbookViewId="0">
      <pane xSplit="1" topLeftCell="D1" activePane="topRight" state="frozen"/>
      <selection pane="topRight" activeCell="G4" sqref="G4"/>
    </sheetView>
  </sheetViews>
  <sheetFormatPr defaultColWidth="11.42578125" defaultRowHeight="15"/>
  <cols>
    <col min="1" max="1" width="23.5703125" customWidth="1"/>
    <col min="2" max="2" width="12.85546875" customWidth="1"/>
    <col min="3" max="8" width="11.85546875" customWidth="1"/>
    <col min="9" max="22" width="11.5703125" style="15" customWidth="1"/>
    <col min="23" max="34" width="13" customWidth="1"/>
  </cols>
  <sheetData>
    <row r="1" spans="1:35">
      <c r="A1" s="93" t="s">
        <v>0</v>
      </c>
      <c r="B1" s="4" t="s">
        <v>1</v>
      </c>
      <c r="C1" s="92" t="s">
        <v>2</v>
      </c>
      <c r="D1" s="92"/>
      <c r="E1" s="92"/>
      <c r="F1" s="92"/>
      <c r="G1" s="92"/>
      <c r="H1" s="92"/>
      <c r="I1" s="91" t="s">
        <v>3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16"/>
      <c r="W1" s="95" t="s">
        <v>4</v>
      </c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</row>
    <row r="2" spans="1:35" ht="39" customHeight="1">
      <c r="A2" s="94"/>
      <c r="B2" s="18" t="s">
        <v>5</v>
      </c>
      <c r="C2" s="24" t="s">
        <v>6</v>
      </c>
      <c r="D2" s="25" t="s">
        <v>7</v>
      </c>
      <c r="E2" s="24" t="s">
        <v>8</v>
      </c>
      <c r="F2" s="25" t="s">
        <v>9</v>
      </c>
      <c r="G2" s="24" t="s">
        <v>10</v>
      </c>
      <c r="H2" s="26" t="s">
        <v>11</v>
      </c>
      <c r="I2" s="70" t="s">
        <v>12</v>
      </c>
      <c r="J2" s="70" t="s">
        <v>13</v>
      </c>
      <c r="K2" s="71" t="s">
        <v>14</v>
      </c>
      <c r="L2" s="70" t="s">
        <v>15</v>
      </c>
      <c r="M2" s="71" t="s">
        <v>16</v>
      </c>
      <c r="N2" s="70" t="s">
        <v>17</v>
      </c>
      <c r="O2" s="71" t="s">
        <v>18</v>
      </c>
      <c r="P2" s="70" t="s">
        <v>19</v>
      </c>
      <c r="Q2" s="71" t="s">
        <v>20</v>
      </c>
      <c r="R2" s="70" t="s">
        <v>21</v>
      </c>
      <c r="S2" s="71" t="s">
        <v>22</v>
      </c>
      <c r="T2" s="70" t="s">
        <v>23</v>
      </c>
      <c r="U2" s="71" t="s">
        <v>24</v>
      </c>
      <c r="V2" s="70" t="s">
        <v>25</v>
      </c>
      <c r="W2" s="59" t="s">
        <v>26</v>
      </c>
      <c r="X2" s="72" t="s">
        <v>27</v>
      </c>
      <c r="Y2" s="60" t="s">
        <v>28</v>
      </c>
      <c r="Z2" s="59" t="s">
        <v>29</v>
      </c>
      <c r="AA2" s="59" t="s">
        <v>30</v>
      </c>
      <c r="AB2" s="60" t="s">
        <v>31</v>
      </c>
      <c r="AC2" s="61" t="s">
        <v>32</v>
      </c>
      <c r="AD2" s="61" t="s">
        <v>33</v>
      </c>
      <c r="AE2" s="61" t="s">
        <v>34</v>
      </c>
      <c r="AF2" s="61" t="s">
        <v>35</v>
      </c>
      <c r="AG2" s="61" t="s">
        <v>36</v>
      </c>
      <c r="AH2" s="61" t="s">
        <v>37</v>
      </c>
      <c r="AI2" s="1"/>
    </row>
    <row r="3" spans="1:35">
      <c r="A3" s="75" t="s">
        <v>38</v>
      </c>
      <c r="B3" s="32">
        <v>1110</v>
      </c>
      <c r="C3" s="76">
        <f>(B3*0.1)/4</f>
        <v>27.75</v>
      </c>
      <c r="D3" s="32">
        <f>(B3*0.2)/4</f>
        <v>55.5</v>
      </c>
      <c r="E3" s="32">
        <f>(B3*0.3)/9</f>
        <v>37</v>
      </c>
      <c r="F3" s="33">
        <f>(B3*0.4)/9</f>
        <v>49.333333333333336</v>
      </c>
      <c r="G3" s="33">
        <f>(B3*0.5)/4</f>
        <v>138.75</v>
      </c>
      <c r="H3" s="33">
        <f>(B3*0.65)/4</f>
        <v>180.375</v>
      </c>
      <c r="I3" s="77">
        <v>13</v>
      </c>
      <c r="J3" s="77">
        <v>400</v>
      </c>
      <c r="K3" s="77">
        <v>120</v>
      </c>
      <c r="L3" s="77">
        <v>300</v>
      </c>
      <c r="M3" s="77">
        <v>210</v>
      </c>
      <c r="N3" s="77">
        <v>600</v>
      </c>
      <c r="O3" s="77">
        <v>0.4</v>
      </c>
      <c r="P3" s="78"/>
      <c r="Q3" s="77">
        <v>0.4</v>
      </c>
      <c r="R3" s="78"/>
      <c r="S3" s="77">
        <v>5</v>
      </c>
      <c r="T3" s="77">
        <v>10</v>
      </c>
      <c r="U3" s="77">
        <v>0.7</v>
      </c>
      <c r="V3" s="78"/>
      <c r="W3" s="32">
        <v>65</v>
      </c>
      <c r="X3" s="32">
        <v>65</v>
      </c>
      <c r="Y3" s="32">
        <v>380</v>
      </c>
      <c r="Z3" s="32">
        <v>3000</v>
      </c>
      <c r="AA3" s="32">
        <v>1000</v>
      </c>
      <c r="AB3" s="32">
        <v>1500</v>
      </c>
      <c r="AC3" s="32">
        <v>500</v>
      </c>
      <c r="AD3" s="32">
        <v>2500</v>
      </c>
      <c r="AE3" s="32" t="s">
        <v>39</v>
      </c>
      <c r="AF3" s="32">
        <v>40</v>
      </c>
      <c r="AG3" s="32" t="s">
        <v>40</v>
      </c>
      <c r="AH3" s="37">
        <v>7</v>
      </c>
    </row>
    <row r="4" spans="1:35">
      <c r="A4" s="79" t="s">
        <v>41</v>
      </c>
      <c r="B4" s="20">
        <v>1450</v>
      </c>
      <c r="C4" s="73">
        <f t="shared" ref="C4:C6" si="0">(B4*0.1)/4</f>
        <v>36.25</v>
      </c>
      <c r="D4" s="20">
        <f t="shared" ref="D4:D9" si="1">(B4*0.2)/4</f>
        <v>72.5</v>
      </c>
      <c r="E4" s="22">
        <f>(B4*0.25)/9</f>
        <v>40.277777777777779</v>
      </c>
      <c r="F4" s="22">
        <f>(B4*0.35)/9</f>
        <v>56.388888888888886</v>
      </c>
      <c r="G4" s="22">
        <f t="shared" ref="G4:G9" si="2">(B4*0.5)/4</f>
        <v>181.25</v>
      </c>
      <c r="H4" s="22">
        <f t="shared" ref="H4:H9" si="3">(B4*0.65)/4</f>
        <v>235.625</v>
      </c>
      <c r="I4" s="67">
        <v>22</v>
      </c>
      <c r="J4" s="67">
        <v>650</v>
      </c>
      <c r="K4" s="67">
        <v>160</v>
      </c>
      <c r="L4" s="67">
        <v>400</v>
      </c>
      <c r="M4" s="67">
        <v>275</v>
      </c>
      <c r="N4" s="67">
        <v>900</v>
      </c>
      <c r="O4" s="67">
        <v>0.5</v>
      </c>
      <c r="P4" s="68"/>
      <c r="Q4" s="67">
        <v>0.5</v>
      </c>
      <c r="R4" s="68"/>
      <c r="S4" s="67">
        <v>6</v>
      </c>
      <c r="T4" s="67">
        <v>15</v>
      </c>
      <c r="U4" s="67">
        <v>1</v>
      </c>
      <c r="V4" s="68"/>
      <c r="W4" s="20">
        <v>110</v>
      </c>
      <c r="X4" s="20">
        <v>110</v>
      </c>
      <c r="Y4" s="20">
        <v>405</v>
      </c>
      <c r="Z4" s="20">
        <v>3000</v>
      </c>
      <c r="AA4" s="20">
        <v>1200</v>
      </c>
      <c r="AB4" s="20">
        <v>1900</v>
      </c>
      <c r="AC4" s="20">
        <v>800</v>
      </c>
      <c r="AD4" s="20">
        <v>2500</v>
      </c>
      <c r="AE4" s="20" t="s">
        <v>42</v>
      </c>
      <c r="AF4" s="20">
        <v>40</v>
      </c>
      <c r="AG4" s="20" t="s">
        <v>43</v>
      </c>
      <c r="AH4" s="39">
        <v>12</v>
      </c>
    </row>
    <row r="5" spans="1:35">
      <c r="A5" s="86" t="s">
        <v>44</v>
      </c>
      <c r="B5" s="47">
        <v>2010</v>
      </c>
      <c r="C5" s="87">
        <f t="shared" si="0"/>
        <v>50.25</v>
      </c>
      <c r="D5" s="47">
        <f t="shared" si="1"/>
        <v>100.5</v>
      </c>
      <c r="E5" s="48">
        <f>(B5*0.25)/9</f>
        <v>55.833333333333336</v>
      </c>
      <c r="F5" s="48">
        <f t="shared" ref="F5:F9" si="4">(B5*0.35)/9</f>
        <v>78.166666666666671</v>
      </c>
      <c r="G5" s="48">
        <f t="shared" si="2"/>
        <v>251.25</v>
      </c>
      <c r="H5" s="48">
        <f t="shared" si="3"/>
        <v>326.625</v>
      </c>
      <c r="I5" s="88">
        <v>39</v>
      </c>
      <c r="J5" s="88">
        <v>1200</v>
      </c>
      <c r="K5" s="88">
        <v>250</v>
      </c>
      <c r="L5" s="88">
        <v>600</v>
      </c>
      <c r="M5" s="88">
        <v>445</v>
      </c>
      <c r="N5" s="88">
        <v>1700</v>
      </c>
      <c r="O5" s="88">
        <v>0.7</v>
      </c>
      <c r="P5" s="89"/>
      <c r="Q5" s="88">
        <v>0.8</v>
      </c>
      <c r="R5" s="89"/>
      <c r="S5" s="88">
        <v>9</v>
      </c>
      <c r="T5" s="88">
        <v>20</v>
      </c>
      <c r="U5" s="88">
        <v>1.5</v>
      </c>
      <c r="V5" s="89"/>
      <c r="W5" s="47">
        <v>200</v>
      </c>
      <c r="X5" s="47">
        <v>350</v>
      </c>
      <c r="Y5" s="47">
        <v>1055</v>
      </c>
      <c r="Z5" s="47">
        <v>4000</v>
      </c>
      <c r="AA5" s="47">
        <v>1500</v>
      </c>
      <c r="AB5" s="47">
        <v>2200</v>
      </c>
      <c r="AC5" s="90">
        <v>1100</v>
      </c>
      <c r="AD5" s="90">
        <v>3000</v>
      </c>
      <c r="AE5" s="47" t="s">
        <v>45</v>
      </c>
      <c r="AF5" s="47">
        <v>40</v>
      </c>
      <c r="AG5" s="47" t="s">
        <v>46</v>
      </c>
      <c r="AH5" s="56">
        <v>25</v>
      </c>
    </row>
    <row r="6" spans="1:35">
      <c r="A6" s="75" t="s">
        <v>47</v>
      </c>
      <c r="B6" s="32">
        <v>2750</v>
      </c>
      <c r="C6" s="76">
        <f t="shared" si="0"/>
        <v>68.75</v>
      </c>
      <c r="D6" s="84">
        <f t="shared" si="1"/>
        <v>137.5</v>
      </c>
      <c r="E6" s="33">
        <f>(B6*0.25)/9</f>
        <v>76.388888888888886</v>
      </c>
      <c r="F6" s="33">
        <f t="shared" si="4"/>
        <v>106.94444444444443</v>
      </c>
      <c r="G6" s="33">
        <f t="shared" si="2"/>
        <v>343.75</v>
      </c>
      <c r="H6" s="33">
        <f t="shared" si="3"/>
        <v>446.875</v>
      </c>
      <c r="I6" s="77">
        <v>63</v>
      </c>
      <c r="J6" s="77">
        <v>1800</v>
      </c>
      <c r="K6" s="77">
        <v>330</v>
      </c>
      <c r="L6" s="77">
        <v>800</v>
      </c>
      <c r="M6" s="77">
        <v>630</v>
      </c>
      <c r="N6" s="77">
        <v>2800</v>
      </c>
      <c r="O6" s="77">
        <v>1</v>
      </c>
      <c r="P6" s="78"/>
      <c r="Q6" s="77">
        <v>1.1000000000000001</v>
      </c>
      <c r="R6" s="78"/>
      <c r="S6" s="77">
        <v>12</v>
      </c>
      <c r="T6" s="77">
        <v>30</v>
      </c>
      <c r="U6" s="77">
        <v>2</v>
      </c>
      <c r="V6" s="78"/>
      <c r="W6" s="32">
        <v>340</v>
      </c>
      <c r="X6" s="32">
        <v>350</v>
      </c>
      <c r="Y6" s="32">
        <v>1055</v>
      </c>
      <c r="Z6" s="32">
        <v>4000</v>
      </c>
      <c r="AA6" s="32">
        <v>1500</v>
      </c>
      <c r="AB6" s="32">
        <v>2300</v>
      </c>
      <c r="AC6" s="85">
        <v>1100</v>
      </c>
      <c r="AD6" s="85">
        <v>3000</v>
      </c>
      <c r="AE6" s="32" t="s">
        <v>48</v>
      </c>
      <c r="AF6" s="32">
        <v>45</v>
      </c>
      <c r="AG6" s="32" t="s">
        <v>49</v>
      </c>
      <c r="AH6" s="37">
        <v>35</v>
      </c>
    </row>
    <row r="7" spans="1:35" ht="15.75" customHeight="1">
      <c r="A7" s="79" t="s">
        <v>50</v>
      </c>
      <c r="B7" s="22">
        <f>'Energía Hombres'!F15</f>
        <v>2880.5637499999998</v>
      </c>
      <c r="C7" s="74">
        <f>(B7*0.14)/4</f>
        <v>100.81973125</v>
      </c>
      <c r="D7" s="69">
        <f t="shared" si="1"/>
        <v>144.0281875</v>
      </c>
      <c r="E7" s="22">
        <f>(B7*0.2)/9</f>
        <v>64.012527777777777</v>
      </c>
      <c r="F7" s="22">
        <f t="shared" si="4"/>
        <v>112.02192361111109</v>
      </c>
      <c r="G7" s="22">
        <f t="shared" si="2"/>
        <v>360.07046874999997</v>
      </c>
      <c r="H7" s="22">
        <f t="shared" si="3"/>
        <v>468.09160937499996</v>
      </c>
      <c r="I7" s="67">
        <v>75</v>
      </c>
      <c r="J7" s="67">
        <v>2000</v>
      </c>
      <c r="K7" s="67">
        <v>320</v>
      </c>
      <c r="L7" s="67">
        <v>1000</v>
      </c>
      <c r="M7" s="67">
        <v>625</v>
      </c>
      <c r="N7" s="67">
        <v>3000</v>
      </c>
      <c r="O7" s="67">
        <v>1</v>
      </c>
      <c r="P7" s="68"/>
      <c r="Q7" s="67">
        <v>1.1000000000000001</v>
      </c>
      <c r="R7" s="68"/>
      <c r="S7" s="67">
        <v>12</v>
      </c>
      <c r="T7" s="67">
        <v>35</v>
      </c>
      <c r="U7" s="67">
        <v>2</v>
      </c>
      <c r="V7" s="68"/>
      <c r="W7" s="20">
        <v>330</v>
      </c>
      <c r="X7" s="20">
        <v>350</v>
      </c>
      <c r="Y7" s="20">
        <v>580</v>
      </c>
      <c r="Z7" s="20">
        <v>4000</v>
      </c>
      <c r="AA7" s="20">
        <v>1500</v>
      </c>
      <c r="AB7" s="20">
        <v>2300</v>
      </c>
      <c r="AC7" s="20">
        <v>800</v>
      </c>
      <c r="AD7" s="20">
        <v>2500</v>
      </c>
      <c r="AE7" s="20" t="s">
        <v>51</v>
      </c>
      <c r="AF7" s="20">
        <v>45</v>
      </c>
      <c r="AG7" s="20" t="s">
        <v>52</v>
      </c>
      <c r="AH7" s="39">
        <v>40</v>
      </c>
    </row>
    <row r="8" spans="1:35" ht="15.75" customHeight="1">
      <c r="A8" s="79" t="s">
        <v>53</v>
      </c>
      <c r="B8" s="22">
        <f>'Energía Hombres'!F16</f>
        <v>2724.5374999999999</v>
      </c>
      <c r="C8" s="74">
        <f t="shared" ref="C8:C9" si="5">(B8*0.14)/4</f>
        <v>95.358812499999999</v>
      </c>
      <c r="D8" s="69">
        <f t="shared" si="1"/>
        <v>136.22687500000001</v>
      </c>
      <c r="E8" s="22">
        <f t="shared" ref="E8:E9" si="6">(B8*0.2)/9</f>
        <v>60.545277777777784</v>
      </c>
      <c r="F8" s="22">
        <f t="shared" si="4"/>
        <v>105.9542361111111</v>
      </c>
      <c r="G8" s="22">
        <f t="shared" si="2"/>
        <v>340.56718749999999</v>
      </c>
      <c r="H8" s="22">
        <f t="shared" si="3"/>
        <v>442.73734374999998</v>
      </c>
      <c r="I8" s="67">
        <v>75</v>
      </c>
      <c r="J8" s="67">
        <v>2000</v>
      </c>
      <c r="K8" s="67">
        <v>320</v>
      </c>
      <c r="L8" s="67">
        <v>1000</v>
      </c>
      <c r="M8" s="67">
        <v>625</v>
      </c>
      <c r="N8" s="67">
        <v>3000</v>
      </c>
      <c r="O8" s="67">
        <v>1</v>
      </c>
      <c r="P8" s="68"/>
      <c r="Q8" s="67">
        <v>1.1000000000000001</v>
      </c>
      <c r="R8" s="68"/>
      <c r="S8" s="67">
        <v>12</v>
      </c>
      <c r="T8" s="67">
        <v>35</v>
      </c>
      <c r="U8" s="67">
        <v>2</v>
      </c>
      <c r="V8" s="68"/>
      <c r="W8" s="20">
        <v>350</v>
      </c>
      <c r="X8" s="20">
        <v>350</v>
      </c>
      <c r="Y8" s="20">
        <v>580</v>
      </c>
      <c r="Z8" s="20">
        <v>4000</v>
      </c>
      <c r="AA8" s="20">
        <v>1500</v>
      </c>
      <c r="AB8" s="20">
        <v>2300</v>
      </c>
      <c r="AC8" s="20">
        <v>800</v>
      </c>
      <c r="AD8" s="20">
        <v>2500</v>
      </c>
      <c r="AE8" s="20" t="s">
        <v>51</v>
      </c>
      <c r="AF8" s="20">
        <v>45</v>
      </c>
      <c r="AG8" s="20" t="s">
        <v>52</v>
      </c>
      <c r="AH8" s="39">
        <v>40</v>
      </c>
    </row>
    <row r="9" spans="1:35" ht="15.75" customHeight="1">
      <c r="A9" s="79" t="s">
        <v>54</v>
      </c>
      <c r="B9" s="22">
        <f>'Energía Hombres'!F17</f>
        <v>2488.6275000000001</v>
      </c>
      <c r="C9" s="74">
        <f t="shared" si="5"/>
        <v>87.101962500000013</v>
      </c>
      <c r="D9" s="69">
        <f t="shared" si="1"/>
        <v>124.431375</v>
      </c>
      <c r="E9" s="22">
        <f t="shared" si="6"/>
        <v>55.302833333333332</v>
      </c>
      <c r="F9" s="22">
        <f t="shared" si="4"/>
        <v>96.77995833333334</v>
      </c>
      <c r="G9" s="22">
        <f t="shared" si="2"/>
        <v>311.07843750000001</v>
      </c>
      <c r="H9" s="22">
        <f t="shared" si="3"/>
        <v>404.40196875000004</v>
      </c>
      <c r="I9" s="67">
        <v>75</v>
      </c>
      <c r="J9" s="67">
        <v>2000</v>
      </c>
      <c r="K9" s="67">
        <v>320</v>
      </c>
      <c r="L9" s="67">
        <v>1000</v>
      </c>
      <c r="M9" s="67">
        <v>625</v>
      </c>
      <c r="N9" s="67">
        <v>3000</v>
      </c>
      <c r="O9" s="67">
        <v>1</v>
      </c>
      <c r="P9" s="68"/>
      <c r="Q9" s="67">
        <v>1.1000000000000001</v>
      </c>
      <c r="R9" s="68"/>
      <c r="S9" s="67">
        <v>12</v>
      </c>
      <c r="T9" s="67">
        <v>35</v>
      </c>
      <c r="U9" s="67">
        <v>2</v>
      </c>
      <c r="V9" s="68"/>
      <c r="W9" s="20">
        <v>350</v>
      </c>
      <c r="X9" s="20">
        <v>350</v>
      </c>
      <c r="Y9" s="20">
        <v>580</v>
      </c>
      <c r="Z9" s="20">
        <v>4000</v>
      </c>
      <c r="AA9" s="20">
        <v>1300</v>
      </c>
      <c r="AB9" s="20">
        <v>2300</v>
      </c>
      <c r="AC9" s="20">
        <v>1000</v>
      </c>
      <c r="AD9" s="20">
        <v>2000</v>
      </c>
      <c r="AE9" s="20" t="s">
        <v>51</v>
      </c>
      <c r="AF9" s="20">
        <v>45</v>
      </c>
      <c r="AG9" s="20" t="s">
        <v>52</v>
      </c>
      <c r="AH9" s="39">
        <v>40</v>
      </c>
    </row>
    <row r="10" spans="1:35">
      <c r="A10" s="80" t="s">
        <v>55</v>
      </c>
      <c r="B10" s="43"/>
      <c r="C10" s="81"/>
      <c r="D10" s="43"/>
      <c r="E10" s="43"/>
      <c r="F10" s="43"/>
      <c r="G10" s="43"/>
      <c r="H10" s="43"/>
      <c r="I10" s="82">
        <v>75</v>
      </c>
      <c r="J10" s="82">
        <v>2000</v>
      </c>
      <c r="K10" s="82">
        <v>320</v>
      </c>
      <c r="L10" s="82">
        <v>1000</v>
      </c>
      <c r="M10" s="82">
        <v>625</v>
      </c>
      <c r="N10" s="82">
        <v>3000</v>
      </c>
      <c r="O10" s="82">
        <v>1</v>
      </c>
      <c r="P10" s="83"/>
      <c r="Q10" s="82">
        <v>1.1000000000000001</v>
      </c>
      <c r="R10" s="83"/>
      <c r="S10" s="82">
        <v>12</v>
      </c>
      <c r="T10" s="82">
        <v>35</v>
      </c>
      <c r="U10" s="82">
        <v>2</v>
      </c>
      <c r="V10" s="83"/>
      <c r="W10" s="43">
        <v>360</v>
      </c>
      <c r="X10" s="43">
        <v>350</v>
      </c>
      <c r="Y10" s="43">
        <v>580</v>
      </c>
      <c r="Z10" s="43">
        <v>3000</v>
      </c>
      <c r="AA10" s="43">
        <v>1200</v>
      </c>
      <c r="AB10" s="43">
        <v>2300</v>
      </c>
      <c r="AC10" s="43">
        <v>1000</v>
      </c>
      <c r="AD10" s="43">
        <v>2000</v>
      </c>
      <c r="AE10" s="43">
        <v>9</v>
      </c>
      <c r="AF10" s="43">
        <v>45</v>
      </c>
      <c r="AG10" s="43">
        <v>12</v>
      </c>
      <c r="AH10" s="46">
        <v>40</v>
      </c>
    </row>
    <row r="13" spans="1:35">
      <c r="A13" s="9"/>
    </row>
    <row r="14" spans="1:35">
      <c r="A14" s="9"/>
      <c r="C14" s="8"/>
    </row>
    <row r="15" spans="1:35">
      <c r="A15" s="9"/>
    </row>
    <row r="16" spans="1:35">
      <c r="A16" s="9"/>
    </row>
    <row r="17" spans="1:1">
      <c r="A17" s="9"/>
    </row>
    <row r="18" spans="1:1">
      <c r="A18" s="9"/>
    </row>
  </sheetData>
  <mergeCells count="4">
    <mergeCell ref="I1:U1"/>
    <mergeCell ref="C1:H1"/>
    <mergeCell ref="A1:A2"/>
    <mergeCell ref="W1:A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"/>
  <sheetViews>
    <sheetView zoomScale="80" zoomScaleNormal="80" workbookViewId="0">
      <pane xSplit="1" topLeftCell="B29" activePane="topRight" state="frozen"/>
      <selection pane="topRight" activeCell="L42" sqref="L42"/>
    </sheetView>
  </sheetViews>
  <sheetFormatPr defaultColWidth="11.42578125" defaultRowHeight="15"/>
  <cols>
    <col min="1" max="1" width="26.7109375" customWidth="1"/>
    <col min="2" max="2" width="15.42578125" customWidth="1"/>
    <col min="4" max="4" width="16.5703125" bestFit="1" customWidth="1"/>
    <col min="5" max="5" width="16.5703125" customWidth="1"/>
    <col min="6" max="6" width="13.7109375" bestFit="1" customWidth="1"/>
    <col min="7" max="7" width="15.140625" customWidth="1"/>
    <col min="8" max="8" width="17.42578125" customWidth="1"/>
    <col min="9" max="22" width="15.140625" customWidth="1"/>
    <col min="23" max="34" width="13.42578125" customWidth="1"/>
  </cols>
  <sheetData>
    <row r="1" spans="1:35">
      <c r="A1" s="93" t="s">
        <v>0</v>
      </c>
      <c r="B1" s="5" t="s">
        <v>1</v>
      </c>
      <c r="C1" s="92" t="s">
        <v>2</v>
      </c>
      <c r="D1" s="92"/>
      <c r="E1" s="92"/>
      <c r="F1" s="92"/>
      <c r="G1" s="92"/>
      <c r="H1" s="92"/>
      <c r="I1" s="96" t="s">
        <v>3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3"/>
      <c r="W1" s="95" t="s">
        <v>4</v>
      </c>
      <c r="X1" s="95"/>
      <c r="Y1" s="95"/>
      <c r="Z1" s="95"/>
      <c r="AA1" s="95"/>
      <c r="AB1" s="95"/>
      <c r="AC1" s="95"/>
      <c r="AD1" s="95"/>
      <c r="AE1" s="95"/>
      <c r="AF1" s="95"/>
      <c r="AG1" s="95"/>
      <c r="AH1" s="17"/>
    </row>
    <row r="2" spans="1:35" ht="45.75">
      <c r="A2" s="94"/>
      <c r="B2" s="14" t="s">
        <v>56</v>
      </c>
      <c r="C2" s="24" t="s">
        <v>6</v>
      </c>
      <c r="D2" s="25" t="s">
        <v>7</v>
      </c>
      <c r="E2" s="24" t="s">
        <v>8</v>
      </c>
      <c r="F2" s="25" t="s">
        <v>9</v>
      </c>
      <c r="G2" s="24" t="s">
        <v>10</v>
      </c>
      <c r="H2" s="26" t="s">
        <v>11</v>
      </c>
      <c r="I2" s="27" t="s">
        <v>12</v>
      </c>
      <c r="J2" s="28" t="s">
        <v>13</v>
      </c>
      <c r="K2" s="27" t="s">
        <v>14</v>
      </c>
      <c r="L2" s="28" t="s">
        <v>15</v>
      </c>
      <c r="M2" s="27" t="s">
        <v>16</v>
      </c>
      <c r="N2" s="28" t="s">
        <v>17</v>
      </c>
      <c r="O2" s="27" t="s">
        <v>18</v>
      </c>
      <c r="P2" s="28" t="s">
        <v>19</v>
      </c>
      <c r="Q2" s="27" t="s">
        <v>20</v>
      </c>
      <c r="R2" s="28" t="s">
        <v>21</v>
      </c>
      <c r="S2" s="27" t="s">
        <v>22</v>
      </c>
      <c r="T2" s="28" t="s">
        <v>23</v>
      </c>
      <c r="U2" s="27" t="s">
        <v>24</v>
      </c>
      <c r="V2" s="28" t="s">
        <v>25</v>
      </c>
      <c r="W2" s="59" t="s">
        <v>26</v>
      </c>
      <c r="X2" s="60" t="s">
        <v>27</v>
      </c>
      <c r="Y2" s="59" t="s">
        <v>28</v>
      </c>
      <c r="Z2" s="60" t="s">
        <v>57</v>
      </c>
      <c r="AA2" s="59" t="s">
        <v>30</v>
      </c>
      <c r="AB2" s="60" t="s">
        <v>31</v>
      </c>
      <c r="AC2" s="61" t="s">
        <v>32</v>
      </c>
      <c r="AD2" s="62" t="s">
        <v>33</v>
      </c>
      <c r="AE2" s="61" t="s">
        <v>34</v>
      </c>
      <c r="AF2" s="62" t="s">
        <v>35</v>
      </c>
      <c r="AG2" s="61" t="s">
        <v>36</v>
      </c>
      <c r="AH2" s="63" t="s">
        <v>37</v>
      </c>
      <c r="AI2" s="1"/>
    </row>
    <row r="3" spans="1:35">
      <c r="A3" s="31" t="s">
        <v>38</v>
      </c>
      <c r="B3" s="32">
        <v>1110</v>
      </c>
      <c r="C3" s="32">
        <f>(B3*0.1)/4</f>
        <v>27.75</v>
      </c>
      <c r="D3" s="32">
        <f>(B3*0.2)/4</f>
        <v>55.5</v>
      </c>
      <c r="E3" s="32">
        <f>(B3*0.3)/9</f>
        <v>37</v>
      </c>
      <c r="F3" s="34">
        <f>(B3*0.4)/9</f>
        <v>49.333333333333336</v>
      </c>
      <c r="G3" s="33">
        <f>(B3*0.5)/4</f>
        <v>138.75</v>
      </c>
      <c r="H3" s="33">
        <f>(B3*0.65)/4</f>
        <v>180.375</v>
      </c>
      <c r="I3" s="32">
        <v>12</v>
      </c>
      <c r="J3" s="32">
        <v>400</v>
      </c>
      <c r="K3" s="32">
        <v>120</v>
      </c>
      <c r="L3" s="32">
        <v>300</v>
      </c>
      <c r="M3" s="32">
        <v>210</v>
      </c>
      <c r="N3" s="32">
        <v>600</v>
      </c>
      <c r="O3" s="32">
        <v>0.4</v>
      </c>
      <c r="P3" s="35"/>
      <c r="Q3" s="57">
        <v>0.4</v>
      </c>
      <c r="R3" s="58"/>
      <c r="S3" s="32">
        <v>5</v>
      </c>
      <c r="T3" s="32">
        <v>10</v>
      </c>
      <c r="U3" s="32">
        <v>0.7</v>
      </c>
      <c r="V3" s="36"/>
      <c r="W3" s="32">
        <v>65</v>
      </c>
      <c r="X3" s="32">
        <v>65</v>
      </c>
      <c r="Y3" s="32">
        <v>380</v>
      </c>
      <c r="Z3" s="32">
        <v>3000</v>
      </c>
      <c r="AA3" s="32">
        <v>100</v>
      </c>
      <c r="AB3" s="32">
        <v>1500</v>
      </c>
      <c r="AC3" s="32">
        <v>500</v>
      </c>
      <c r="AD3" s="32">
        <v>2500</v>
      </c>
      <c r="AE3" s="32" t="s">
        <v>39</v>
      </c>
      <c r="AF3" s="32">
        <v>40</v>
      </c>
      <c r="AG3" s="32" t="s">
        <v>40</v>
      </c>
      <c r="AH3" s="37">
        <v>7</v>
      </c>
    </row>
    <row r="4" spans="1:35">
      <c r="A4" s="38" t="s">
        <v>41</v>
      </c>
      <c r="B4" s="20">
        <v>1450</v>
      </c>
      <c r="C4" s="20">
        <f t="shared" ref="C4:C7" si="0">(B4*0.1)/4</f>
        <v>36.25</v>
      </c>
      <c r="D4" s="20">
        <f t="shared" ref="D4:D16" si="1">(B4*0.2)/4</f>
        <v>72.5</v>
      </c>
      <c r="E4" s="22">
        <f>(B4*0.25)/9</f>
        <v>40.277777777777779</v>
      </c>
      <c r="F4" s="21">
        <f>(B4*0.35)/9</f>
        <v>56.388888888888886</v>
      </c>
      <c r="G4" s="22">
        <f t="shared" ref="G4:G16" si="2">(B4*0.5)/4</f>
        <v>181.25</v>
      </c>
      <c r="H4" s="22">
        <f t="shared" ref="H4:H16" si="3">(B4*0.65)/4</f>
        <v>235.625</v>
      </c>
      <c r="I4" s="20">
        <v>22</v>
      </c>
      <c r="J4" s="20">
        <v>650</v>
      </c>
      <c r="K4" s="20">
        <v>160</v>
      </c>
      <c r="L4" s="20">
        <v>400</v>
      </c>
      <c r="M4" s="20">
        <v>275</v>
      </c>
      <c r="N4" s="20">
        <v>900</v>
      </c>
      <c r="O4" s="20">
        <v>0.5</v>
      </c>
      <c r="P4" s="23"/>
      <c r="Q4" s="20">
        <v>0.5</v>
      </c>
      <c r="R4" s="23"/>
      <c r="S4" s="20">
        <v>6</v>
      </c>
      <c r="T4" s="20">
        <v>15</v>
      </c>
      <c r="U4" s="20">
        <v>1</v>
      </c>
      <c r="V4" s="29"/>
      <c r="W4" s="20">
        <v>110</v>
      </c>
      <c r="X4" s="20">
        <v>110</v>
      </c>
      <c r="Y4" s="20">
        <v>405</v>
      </c>
      <c r="Z4" s="20">
        <v>3000</v>
      </c>
      <c r="AA4" s="20">
        <v>1200</v>
      </c>
      <c r="AB4" s="20">
        <v>1900</v>
      </c>
      <c r="AC4" s="20">
        <v>800</v>
      </c>
      <c r="AD4" s="20">
        <v>2500</v>
      </c>
      <c r="AE4" s="20" t="s">
        <v>42</v>
      </c>
      <c r="AF4" s="20">
        <v>40</v>
      </c>
      <c r="AG4" s="20" t="s">
        <v>43</v>
      </c>
      <c r="AH4" s="39">
        <v>12</v>
      </c>
    </row>
    <row r="5" spans="1:35">
      <c r="A5" s="38" t="s">
        <v>44</v>
      </c>
      <c r="B5" s="20">
        <v>2010</v>
      </c>
      <c r="C5" s="20">
        <f t="shared" si="0"/>
        <v>50.25</v>
      </c>
      <c r="D5" s="20">
        <f t="shared" si="1"/>
        <v>100.5</v>
      </c>
      <c r="E5" s="22">
        <f t="shared" ref="E5:E6" si="4">(B5*0.25)/9</f>
        <v>55.833333333333336</v>
      </c>
      <c r="F5" s="21">
        <f t="shared" ref="F5:F16" si="5">(B5*0.35)/9</f>
        <v>78.166666666666671</v>
      </c>
      <c r="G5" s="22">
        <f t="shared" si="2"/>
        <v>251.25</v>
      </c>
      <c r="H5" s="22">
        <f t="shared" si="3"/>
        <v>326.625</v>
      </c>
      <c r="I5" s="20">
        <v>39</v>
      </c>
      <c r="J5" s="20">
        <v>1200</v>
      </c>
      <c r="K5" s="20">
        <v>250</v>
      </c>
      <c r="L5" s="20">
        <v>600</v>
      </c>
      <c r="M5" s="20">
        <v>420</v>
      </c>
      <c r="N5" s="20">
        <v>1700</v>
      </c>
      <c r="O5" s="20">
        <v>0.7</v>
      </c>
      <c r="P5" s="23"/>
      <c r="Q5" s="20">
        <v>0.8</v>
      </c>
      <c r="R5" s="23"/>
      <c r="S5" s="20">
        <v>9</v>
      </c>
      <c r="T5" s="20">
        <v>20</v>
      </c>
      <c r="U5" s="20">
        <v>1.5</v>
      </c>
      <c r="V5" s="29"/>
      <c r="W5" s="20">
        <v>200</v>
      </c>
      <c r="X5" s="20">
        <v>350</v>
      </c>
      <c r="Y5" s="20">
        <v>1055</v>
      </c>
      <c r="Z5" s="20">
        <v>4000</v>
      </c>
      <c r="AA5" s="20">
        <v>1500</v>
      </c>
      <c r="AB5" s="20">
        <v>2200</v>
      </c>
      <c r="AC5" s="20">
        <v>1100</v>
      </c>
      <c r="AD5" s="20">
        <v>3000</v>
      </c>
      <c r="AE5" s="20" t="s">
        <v>58</v>
      </c>
      <c r="AF5" s="20">
        <v>40</v>
      </c>
      <c r="AG5" s="20" t="s">
        <v>46</v>
      </c>
      <c r="AH5" s="39">
        <v>25</v>
      </c>
    </row>
    <row r="6" spans="1:35">
      <c r="A6" s="55" t="s">
        <v>47</v>
      </c>
      <c r="B6" s="47">
        <v>2750</v>
      </c>
      <c r="C6" s="47">
        <f t="shared" si="0"/>
        <v>68.75</v>
      </c>
      <c r="D6" s="47">
        <f t="shared" si="1"/>
        <v>137.5</v>
      </c>
      <c r="E6" s="48">
        <f t="shared" si="4"/>
        <v>76.388888888888886</v>
      </c>
      <c r="F6" s="49">
        <f t="shared" si="5"/>
        <v>106.94444444444443</v>
      </c>
      <c r="G6" s="48">
        <f t="shared" si="2"/>
        <v>343.75</v>
      </c>
      <c r="H6" s="48">
        <f t="shared" si="3"/>
        <v>446.875</v>
      </c>
      <c r="I6" s="47">
        <v>56</v>
      </c>
      <c r="J6" s="47">
        <v>1800</v>
      </c>
      <c r="K6" s="47">
        <v>330</v>
      </c>
      <c r="L6" s="47">
        <v>800</v>
      </c>
      <c r="M6" s="47">
        <v>485</v>
      </c>
      <c r="N6" s="47">
        <v>2800</v>
      </c>
      <c r="O6" s="47">
        <v>0.9</v>
      </c>
      <c r="P6" s="50"/>
      <c r="Q6" s="47">
        <v>0.9</v>
      </c>
      <c r="R6" s="50"/>
      <c r="S6" s="47">
        <v>11</v>
      </c>
      <c r="T6" s="47">
        <v>30</v>
      </c>
      <c r="U6" s="47">
        <v>2</v>
      </c>
      <c r="V6" s="51"/>
      <c r="W6" s="47">
        <v>300</v>
      </c>
      <c r="X6" s="47">
        <v>350</v>
      </c>
      <c r="Y6" s="47">
        <v>1055</v>
      </c>
      <c r="Z6" s="47">
        <v>4000</v>
      </c>
      <c r="AA6" s="47">
        <v>1500</v>
      </c>
      <c r="AB6" s="47">
        <v>2300</v>
      </c>
      <c r="AC6" s="47">
        <v>1100</v>
      </c>
      <c r="AD6" s="47">
        <v>3000</v>
      </c>
      <c r="AE6" s="47" t="s">
        <v>59</v>
      </c>
      <c r="AF6" s="47">
        <v>45</v>
      </c>
      <c r="AG6" s="47" t="s">
        <v>60</v>
      </c>
      <c r="AH6" s="56">
        <v>35</v>
      </c>
    </row>
    <row r="7" spans="1:35">
      <c r="A7" s="31" t="s">
        <v>50</v>
      </c>
      <c r="B7" s="33">
        <f>'Energia Mujeres'!F15</f>
        <v>2049.1555600000002</v>
      </c>
      <c r="C7" s="33">
        <f>(B7*0.14)/4</f>
        <v>71.720444600000008</v>
      </c>
      <c r="D7" s="33">
        <f t="shared" si="1"/>
        <v>102.45777800000002</v>
      </c>
      <c r="E7" s="33">
        <f>(B7*0.2)/9</f>
        <v>45.53679022222223</v>
      </c>
      <c r="F7" s="34">
        <f t="shared" si="5"/>
        <v>79.689382888888886</v>
      </c>
      <c r="G7" s="33">
        <f t="shared" si="2"/>
        <v>256.14444500000002</v>
      </c>
      <c r="H7" s="33">
        <f t="shared" si="3"/>
        <v>332.98777850000005</v>
      </c>
      <c r="I7" s="32">
        <v>60</v>
      </c>
      <c r="J7" s="32">
        <v>2000</v>
      </c>
      <c r="K7" s="32">
        <v>320</v>
      </c>
      <c r="L7" s="32">
        <v>1000</v>
      </c>
      <c r="M7" s="32">
        <v>500</v>
      </c>
      <c r="N7" s="32">
        <v>3000</v>
      </c>
      <c r="O7" s="32">
        <v>0.9</v>
      </c>
      <c r="P7" s="35"/>
      <c r="Q7" s="32">
        <v>0.9</v>
      </c>
      <c r="R7" s="35"/>
      <c r="S7" s="32">
        <v>11</v>
      </c>
      <c r="T7" s="32">
        <v>35</v>
      </c>
      <c r="U7" s="32">
        <v>2</v>
      </c>
      <c r="V7" s="36"/>
      <c r="W7" s="32">
        <v>255</v>
      </c>
      <c r="X7" s="32">
        <v>350</v>
      </c>
      <c r="Y7" s="32">
        <v>580</v>
      </c>
      <c r="Z7" s="32">
        <v>4000</v>
      </c>
      <c r="AA7" s="32">
        <v>1500</v>
      </c>
      <c r="AB7" s="32">
        <v>2300</v>
      </c>
      <c r="AC7" s="32">
        <v>800</v>
      </c>
      <c r="AD7" s="32">
        <v>2500</v>
      </c>
      <c r="AE7" s="32" t="s">
        <v>61</v>
      </c>
      <c r="AF7" s="32">
        <v>45</v>
      </c>
      <c r="AG7" s="32" t="s">
        <v>62</v>
      </c>
      <c r="AH7" s="37">
        <v>40</v>
      </c>
    </row>
    <row r="8" spans="1:35">
      <c r="A8" s="38" t="s">
        <v>53</v>
      </c>
      <c r="B8" s="22">
        <f>'Energia Mujeres'!F16</f>
        <v>1928.6230800000001</v>
      </c>
      <c r="C8" s="22">
        <f t="shared" ref="C8:C16" si="6">(B8*0.14)/4</f>
        <v>67.501807800000009</v>
      </c>
      <c r="D8" s="22">
        <f t="shared" si="1"/>
        <v>96.431154000000006</v>
      </c>
      <c r="E8" s="22">
        <f t="shared" ref="E8:E16" si="7">(B8*0.2)/9</f>
        <v>42.858290666666669</v>
      </c>
      <c r="F8" s="21">
        <f t="shared" si="5"/>
        <v>75.002008666666654</v>
      </c>
      <c r="G8" s="22">
        <f t="shared" si="2"/>
        <v>241.07788500000001</v>
      </c>
      <c r="H8" s="22">
        <f t="shared" si="3"/>
        <v>313.4012505</v>
      </c>
      <c r="I8" s="20">
        <v>60</v>
      </c>
      <c r="J8" s="20">
        <v>2000</v>
      </c>
      <c r="K8" s="20">
        <v>320</v>
      </c>
      <c r="L8" s="20">
        <v>1000</v>
      </c>
      <c r="M8" s="20">
        <v>500</v>
      </c>
      <c r="N8" s="20">
        <v>3000</v>
      </c>
      <c r="O8" s="20">
        <v>0.9</v>
      </c>
      <c r="P8" s="23"/>
      <c r="Q8" s="20">
        <v>0.9</v>
      </c>
      <c r="R8" s="23"/>
      <c r="S8" s="20">
        <v>11</v>
      </c>
      <c r="T8" s="20">
        <v>35</v>
      </c>
      <c r="U8" s="20">
        <v>2</v>
      </c>
      <c r="V8" s="29"/>
      <c r="W8" s="20">
        <v>265</v>
      </c>
      <c r="X8" s="20">
        <v>350</v>
      </c>
      <c r="Y8" s="20">
        <v>580</v>
      </c>
      <c r="Z8" s="20">
        <v>4000</v>
      </c>
      <c r="AA8" s="20">
        <v>1500</v>
      </c>
      <c r="AB8" s="20">
        <v>2300</v>
      </c>
      <c r="AC8" s="20">
        <v>800</v>
      </c>
      <c r="AD8" s="20">
        <v>2500</v>
      </c>
      <c r="AE8" s="20" t="s">
        <v>61</v>
      </c>
      <c r="AF8" s="20">
        <v>45</v>
      </c>
      <c r="AG8" s="20" t="s">
        <v>62</v>
      </c>
      <c r="AH8" s="39">
        <v>40</v>
      </c>
    </row>
    <row r="9" spans="1:35" ht="15.75" customHeight="1">
      <c r="A9" s="38" t="s">
        <v>54</v>
      </c>
      <c r="B9" s="22">
        <f>'Energia Mujeres'!F17</f>
        <v>1769.7120400000001</v>
      </c>
      <c r="C9" s="22">
        <f t="shared" si="6"/>
        <v>61.93992140000001</v>
      </c>
      <c r="D9" s="22">
        <f t="shared" si="1"/>
        <v>88.485602000000014</v>
      </c>
      <c r="E9" s="22">
        <f t="shared" si="7"/>
        <v>39.326934222222228</v>
      </c>
      <c r="F9" s="21">
        <f t="shared" si="5"/>
        <v>68.822134888888897</v>
      </c>
      <c r="G9" s="22">
        <f t="shared" si="2"/>
        <v>221.21400500000001</v>
      </c>
      <c r="H9" s="22">
        <f t="shared" si="3"/>
        <v>287.57820650000002</v>
      </c>
      <c r="I9" s="20">
        <v>60</v>
      </c>
      <c r="J9" s="20">
        <v>2000</v>
      </c>
      <c r="K9" s="20">
        <v>320</v>
      </c>
      <c r="L9" s="20">
        <v>1000</v>
      </c>
      <c r="M9" s="20">
        <v>500</v>
      </c>
      <c r="N9" s="20">
        <v>3000</v>
      </c>
      <c r="O9" s="20">
        <v>0.9</v>
      </c>
      <c r="P9" s="23"/>
      <c r="Q9" s="20">
        <v>0.9</v>
      </c>
      <c r="R9" s="23"/>
      <c r="S9" s="20">
        <v>11</v>
      </c>
      <c r="T9" s="20">
        <v>35</v>
      </c>
      <c r="U9" s="20">
        <v>2</v>
      </c>
      <c r="V9" s="29"/>
      <c r="W9" s="20">
        <v>265</v>
      </c>
      <c r="X9" s="20">
        <v>350</v>
      </c>
      <c r="Y9" s="20">
        <v>580</v>
      </c>
      <c r="Z9" s="20">
        <v>4000</v>
      </c>
      <c r="AA9" s="20">
        <v>1300</v>
      </c>
      <c r="AB9" s="20">
        <v>2300</v>
      </c>
      <c r="AC9" s="20">
        <v>1000</v>
      </c>
      <c r="AD9" s="20">
        <v>2000</v>
      </c>
      <c r="AE9" s="20" t="s">
        <v>63</v>
      </c>
      <c r="AF9" s="20">
        <v>45</v>
      </c>
      <c r="AG9" s="20" t="s">
        <v>62</v>
      </c>
      <c r="AH9" s="39">
        <v>40</v>
      </c>
    </row>
    <row r="10" spans="1:35">
      <c r="A10" s="40" t="s">
        <v>55</v>
      </c>
      <c r="B10" s="43"/>
      <c r="C10" s="41">
        <f t="shared" si="6"/>
        <v>0</v>
      </c>
      <c r="D10" s="41">
        <f t="shared" si="1"/>
        <v>0</v>
      </c>
      <c r="E10" s="41">
        <f t="shared" si="7"/>
        <v>0</v>
      </c>
      <c r="F10" s="42">
        <f t="shared" si="5"/>
        <v>0</v>
      </c>
      <c r="G10" s="41">
        <f t="shared" si="2"/>
        <v>0</v>
      </c>
      <c r="H10" s="41">
        <f t="shared" si="3"/>
        <v>0</v>
      </c>
      <c r="I10" s="43">
        <v>60</v>
      </c>
      <c r="J10" s="43">
        <v>2000</v>
      </c>
      <c r="K10" s="43">
        <v>320</v>
      </c>
      <c r="L10" s="43">
        <v>1000</v>
      </c>
      <c r="M10" s="43">
        <v>500</v>
      </c>
      <c r="N10" s="43">
        <v>3000</v>
      </c>
      <c r="O10" s="43">
        <v>0.9</v>
      </c>
      <c r="P10" s="44"/>
      <c r="Q10" s="43">
        <v>0.9</v>
      </c>
      <c r="R10" s="44"/>
      <c r="S10" s="43">
        <v>11</v>
      </c>
      <c r="T10" s="43">
        <v>35</v>
      </c>
      <c r="U10" s="43">
        <v>2</v>
      </c>
      <c r="V10" s="45"/>
      <c r="W10" s="43">
        <v>265</v>
      </c>
      <c r="X10" s="43">
        <v>350</v>
      </c>
      <c r="Y10" s="43">
        <v>580</v>
      </c>
      <c r="Z10" s="43">
        <v>3000</v>
      </c>
      <c r="AA10" s="43">
        <v>1200</v>
      </c>
      <c r="AB10" s="43">
        <v>2300</v>
      </c>
      <c r="AC10" s="43">
        <v>1000</v>
      </c>
      <c r="AD10" s="43">
        <v>2000</v>
      </c>
      <c r="AE10" s="43">
        <v>7.5</v>
      </c>
      <c r="AF10" s="43">
        <v>45</v>
      </c>
      <c r="AG10" s="43">
        <v>6.5</v>
      </c>
      <c r="AH10" s="46">
        <v>40</v>
      </c>
    </row>
    <row r="11" spans="1:35">
      <c r="A11" s="65" t="s">
        <v>64</v>
      </c>
      <c r="B11" s="30"/>
      <c r="C11" s="52">
        <f t="shared" si="6"/>
        <v>0</v>
      </c>
      <c r="D11" s="52">
        <f t="shared" si="1"/>
        <v>0</v>
      </c>
      <c r="E11" s="52">
        <f>(B11*0.25)/9</f>
        <v>0</v>
      </c>
      <c r="F11" s="64">
        <f t="shared" si="5"/>
        <v>0</v>
      </c>
      <c r="G11" s="52">
        <f t="shared" si="2"/>
        <v>0</v>
      </c>
      <c r="H11" s="52">
        <f t="shared" si="3"/>
        <v>0</v>
      </c>
      <c r="I11" s="30">
        <v>66</v>
      </c>
      <c r="J11" s="30">
        <v>1800</v>
      </c>
      <c r="K11" s="30">
        <v>520</v>
      </c>
      <c r="L11" s="30">
        <v>800</v>
      </c>
      <c r="M11" s="30">
        <v>530</v>
      </c>
      <c r="N11" s="30">
        <v>2800</v>
      </c>
      <c r="O11" s="30">
        <v>1.2</v>
      </c>
      <c r="P11" s="53"/>
      <c r="Q11" s="30">
        <v>1.2</v>
      </c>
      <c r="R11" s="53"/>
      <c r="S11" s="30">
        <v>14</v>
      </c>
      <c r="T11" s="30">
        <v>30</v>
      </c>
      <c r="U11" s="30">
        <v>2.2000000000000002</v>
      </c>
      <c r="V11" s="54"/>
      <c r="W11" s="30">
        <v>335</v>
      </c>
      <c r="X11" s="30">
        <v>350</v>
      </c>
      <c r="Y11" s="30">
        <v>1055</v>
      </c>
      <c r="Z11" s="30">
        <v>3500</v>
      </c>
      <c r="AA11" s="30">
        <v>1500</v>
      </c>
      <c r="AB11" s="30">
        <v>2300</v>
      </c>
      <c r="AC11" s="30">
        <v>1100</v>
      </c>
      <c r="AD11" s="30">
        <v>3000</v>
      </c>
      <c r="AE11" s="30" t="s">
        <v>65</v>
      </c>
      <c r="AF11" s="30">
        <v>45</v>
      </c>
      <c r="AG11" s="30" t="s">
        <v>58</v>
      </c>
      <c r="AH11" s="66">
        <v>35</v>
      </c>
    </row>
    <row r="12" spans="1:35">
      <c r="A12" s="38" t="s">
        <v>66</v>
      </c>
      <c r="B12" s="22">
        <f>'Energia Mujeres'!F20</f>
        <v>2181.2438800000004</v>
      </c>
      <c r="C12" s="22">
        <f t="shared" si="6"/>
        <v>76.343535800000026</v>
      </c>
      <c r="D12" s="22">
        <f t="shared" si="1"/>
        <v>109.06219400000003</v>
      </c>
      <c r="E12" s="22">
        <f t="shared" si="7"/>
        <v>48.472086222222238</v>
      </c>
      <c r="F12" s="21">
        <f t="shared" si="5"/>
        <v>84.82615088888889</v>
      </c>
      <c r="G12" s="22">
        <f t="shared" si="2"/>
        <v>272.65548500000006</v>
      </c>
      <c r="H12" s="22">
        <f t="shared" si="3"/>
        <v>354.45213050000007</v>
      </c>
      <c r="I12" s="20">
        <v>70</v>
      </c>
      <c r="J12" s="20">
        <v>2000</v>
      </c>
      <c r="K12" s="20">
        <v>520</v>
      </c>
      <c r="L12" s="20">
        <v>1000</v>
      </c>
      <c r="M12" s="20">
        <v>550</v>
      </c>
      <c r="N12" s="20">
        <v>3000</v>
      </c>
      <c r="O12" s="20">
        <v>1.2</v>
      </c>
      <c r="P12" s="23"/>
      <c r="Q12" s="20">
        <v>1.2</v>
      </c>
      <c r="R12" s="23"/>
      <c r="S12" s="20">
        <v>14</v>
      </c>
      <c r="T12" s="20">
        <v>35</v>
      </c>
      <c r="U12" s="20">
        <v>2.2000000000000002</v>
      </c>
      <c r="V12" s="29"/>
      <c r="W12" s="20">
        <v>290</v>
      </c>
      <c r="X12" s="20">
        <v>350</v>
      </c>
      <c r="Y12" s="20">
        <v>580</v>
      </c>
      <c r="Z12" s="20">
        <v>3500</v>
      </c>
      <c r="AA12" s="20">
        <v>1500</v>
      </c>
      <c r="AB12" s="20">
        <v>2300</v>
      </c>
      <c r="AC12" s="20">
        <v>800</v>
      </c>
      <c r="AD12" s="20">
        <v>2500</v>
      </c>
      <c r="AE12" s="20" t="s">
        <v>67</v>
      </c>
      <c r="AF12" s="20">
        <v>45</v>
      </c>
      <c r="AG12" s="20" t="s">
        <v>51</v>
      </c>
      <c r="AH12" s="39">
        <v>40</v>
      </c>
    </row>
    <row r="13" spans="1:35">
      <c r="A13" s="55" t="s">
        <v>68</v>
      </c>
      <c r="B13" s="48">
        <f>'Energia Mujeres'!F21</f>
        <v>2041.8416400000001</v>
      </c>
      <c r="C13" s="48">
        <f t="shared" si="6"/>
        <v>71.464457400000015</v>
      </c>
      <c r="D13" s="48">
        <f t="shared" si="1"/>
        <v>102.092082</v>
      </c>
      <c r="E13" s="48">
        <f t="shared" si="7"/>
        <v>45.37425866666667</v>
      </c>
      <c r="F13" s="49">
        <f t="shared" si="5"/>
        <v>79.404952666666674</v>
      </c>
      <c r="G13" s="48">
        <f t="shared" si="2"/>
        <v>255.23020500000001</v>
      </c>
      <c r="H13" s="48">
        <f t="shared" si="3"/>
        <v>331.79926650000004</v>
      </c>
      <c r="I13" s="47">
        <v>70</v>
      </c>
      <c r="J13" s="47">
        <v>2000</v>
      </c>
      <c r="K13" s="47">
        <v>520</v>
      </c>
      <c r="L13" s="47">
        <v>1000</v>
      </c>
      <c r="M13" s="47">
        <v>550</v>
      </c>
      <c r="N13" s="47">
        <v>3000</v>
      </c>
      <c r="O13" s="47">
        <v>1.2</v>
      </c>
      <c r="P13" s="50"/>
      <c r="Q13" s="47">
        <v>1.2</v>
      </c>
      <c r="R13" s="50"/>
      <c r="S13" s="47">
        <v>14</v>
      </c>
      <c r="T13" s="47">
        <v>35</v>
      </c>
      <c r="U13" s="47">
        <v>2.2000000000000002</v>
      </c>
      <c r="V13" s="51"/>
      <c r="W13" s="47">
        <v>300</v>
      </c>
      <c r="X13" s="47">
        <v>350</v>
      </c>
      <c r="Y13" s="47">
        <v>580</v>
      </c>
      <c r="Z13" s="47">
        <v>3500</v>
      </c>
      <c r="AA13" s="47">
        <v>1500</v>
      </c>
      <c r="AB13" s="47">
        <v>2300</v>
      </c>
      <c r="AC13" s="47">
        <v>800</v>
      </c>
      <c r="AD13" s="47">
        <v>2500</v>
      </c>
      <c r="AE13" s="47" t="s">
        <v>67</v>
      </c>
      <c r="AF13" s="47">
        <v>45</v>
      </c>
      <c r="AG13" s="47" t="s">
        <v>51</v>
      </c>
      <c r="AH13" s="56">
        <v>40</v>
      </c>
    </row>
    <row r="14" spans="1:35">
      <c r="A14" s="31" t="s">
        <v>69</v>
      </c>
      <c r="B14" s="32"/>
      <c r="C14" s="33">
        <f t="shared" si="6"/>
        <v>0</v>
      </c>
      <c r="D14" s="33">
        <f t="shared" si="1"/>
        <v>0</v>
      </c>
      <c r="E14" s="33">
        <f>(B14*0.25)/9</f>
        <v>0</v>
      </c>
      <c r="F14" s="32">
        <f t="shared" si="5"/>
        <v>0</v>
      </c>
      <c r="G14" s="33">
        <f t="shared" si="2"/>
        <v>0</v>
      </c>
      <c r="H14" s="33">
        <f t="shared" si="3"/>
        <v>0</v>
      </c>
      <c r="I14" s="32">
        <v>96</v>
      </c>
      <c r="J14" s="32">
        <v>1800</v>
      </c>
      <c r="K14" s="32">
        <v>450</v>
      </c>
      <c r="L14" s="32">
        <v>800</v>
      </c>
      <c r="M14" s="32">
        <v>885</v>
      </c>
      <c r="N14" s="32">
        <v>2800</v>
      </c>
      <c r="O14" s="32">
        <v>1.2</v>
      </c>
      <c r="P14" s="35"/>
      <c r="Q14" s="32">
        <v>1.3</v>
      </c>
      <c r="R14" s="35"/>
      <c r="S14" s="32">
        <v>13</v>
      </c>
      <c r="T14" s="32">
        <v>30</v>
      </c>
      <c r="U14" s="32">
        <v>2.4</v>
      </c>
      <c r="V14" s="36"/>
      <c r="W14" s="32">
        <v>300</v>
      </c>
      <c r="X14" s="32">
        <v>350</v>
      </c>
      <c r="Y14" s="32">
        <v>1055</v>
      </c>
      <c r="Z14" s="32">
        <v>4000</v>
      </c>
      <c r="AA14" s="32">
        <v>1500</v>
      </c>
      <c r="AB14" s="32">
        <v>2300</v>
      </c>
      <c r="AC14" s="32">
        <v>1100</v>
      </c>
      <c r="AD14" s="32">
        <v>3000</v>
      </c>
      <c r="AE14" s="32" t="s">
        <v>70</v>
      </c>
      <c r="AF14" s="32">
        <v>45</v>
      </c>
      <c r="AG14" s="32" t="s">
        <v>51</v>
      </c>
      <c r="AH14" s="37">
        <v>35</v>
      </c>
    </row>
    <row r="15" spans="1:35">
      <c r="A15" s="38" t="s">
        <v>71</v>
      </c>
      <c r="B15" s="20"/>
      <c r="C15" s="22">
        <f t="shared" si="6"/>
        <v>0</v>
      </c>
      <c r="D15" s="22">
        <f t="shared" si="1"/>
        <v>0</v>
      </c>
      <c r="E15" s="22">
        <f t="shared" si="7"/>
        <v>0</v>
      </c>
      <c r="F15" s="20">
        <f t="shared" si="5"/>
        <v>0</v>
      </c>
      <c r="G15" s="22">
        <f t="shared" si="2"/>
        <v>0</v>
      </c>
      <c r="H15" s="22">
        <f t="shared" si="3"/>
        <v>0</v>
      </c>
      <c r="I15" s="20">
        <v>100</v>
      </c>
      <c r="J15" s="20">
        <v>2000</v>
      </c>
      <c r="K15" s="20">
        <v>450</v>
      </c>
      <c r="L15" s="20">
        <v>1000</v>
      </c>
      <c r="M15" s="20">
        <v>900</v>
      </c>
      <c r="N15" s="20">
        <v>3000</v>
      </c>
      <c r="O15" s="20">
        <v>1.2</v>
      </c>
      <c r="P15" s="23"/>
      <c r="Q15" s="20">
        <v>1.3</v>
      </c>
      <c r="R15" s="23"/>
      <c r="S15" s="20">
        <v>13</v>
      </c>
      <c r="T15" s="20">
        <v>35</v>
      </c>
      <c r="U15" s="20">
        <v>2.4</v>
      </c>
      <c r="V15" s="29"/>
      <c r="W15" s="20">
        <v>255</v>
      </c>
      <c r="X15" s="20">
        <v>350</v>
      </c>
      <c r="Y15" s="20">
        <v>580</v>
      </c>
      <c r="Z15" s="20">
        <v>4000</v>
      </c>
      <c r="AA15" s="20">
        <v>1500</v>
      </c>
      <c r="AB15" s="20">
        <v>2300</v>
      </c>
      <c r="AC15" s="20">
        <v>800</v>
      </c>
      <c r="AD15" s="20">
        <v>2500</v>
      </c>
      <c r="AE15" s="20" t="s">
        <v>72</v>
      </c>
      <c r="AF15" s="20">
        <v>45</v>
      </c>
      <c r="AG15" s="20" t="s">
        <v>73</v>
      </c>
      <c r="AH15" s="39">
        <v>40</v>
      </c>
    </row>
    <row r="16" spans="1:35">
      <c r="A16" s="40" t="s">
        <v>74</v>
      </c>
      <c r="B16" s="43"/>
      <c r="C16" s="41">
        <f t="shared" si="6"/>
        <v>0</v>
      </c>
      <c r="D16" s="41">
        <f t="shared" si="1"/>
        <v>0</v>
      </c>
      <c r="E16" s="41">
        <f t="shared" si="7"/>
        <v>0</v>
      </c>
      <c r="F16" s="43">
        <f t="shared" si="5"/>
        <v>0</v>
      </c>
      <c r="G16" s="41">
        <f t="shared" si="2"/>
        <v>0</v>
      </c>
      <c r="H16" s="41">
        <f t="shared" si="3"/>
        <v>0</v>
      </c>
      <c r="I16" s="43">
        <v>100</v>
      </c>
      <c r="J16" s="43">
        <v>2000</v>
      </c>
      <c r="K16" s="43">
        <v>450</v>
      </c>
      <c r="L16" s="43">
        <v>1000</v>
      </c>
      <c r="M16" s="43">
        <v>900</v>
      </c>
      <c r="N16" s="43">
        <v>3000</v>
      </c>
      <c r="O16" s="43">
        <v>1.2</v>
      </c>
      <c r="P16" s="44"/>
      <c r="Q16" s="43">
        <v>1.3</v>
      </c>
      <c r="R16" s="44"/>
      <c r="S16" s="43">
        <v>13</v>
      </c>
      <c r="T16" s="43">
        <v>35</v>
      </c>
      <c r="U16" s="43">
        <v>2.4</v>
      </c>
      <c r="V16" s="45"/>
      <c r="W16" s="43">
        <v>265</v>
      </c>
      <c r="X16" s="43">
        <v>350</v>
      </c>
      <c r="Y16" s="43">
        <v>580</v>
      </c>
      <c r="Z16" s="43">
        <v>4000</v>
      </c>
      <c r="AA16" s="43">
        <v>1500</v>
      </c>
      <c r="AB16" s="43">
        <v>2300</v>
      </c>
      <c r="AC16" s="43">
        <v>800</v>
      </c>
      <c r="AD16" s="43">
        <v>2500</v>
      </c>
      <c r="AE16" s="43" t="s">
        <v>72</v>
      </c>
      <c r="AF16" s="43">
        <v>45</v>
      </c>
      <c r="AG16" s="43" t="s">
        <v>73</v>
      </c>
      <c r="AH16" s="46">
        <v>40</v>
      </c>
    </row>
    <row r="20" spans="1:3">
      <c r="A20" s="9"/>
    </row>
    <row r="21" spans="1:3">
      <c r="A21" s="9"/>
      <c r="C21" s="8"/>
    </row>
    <row r="22" spans="1:3">
      <c r="A22" s="9"/>
    </row>
    <row r="23" spans="1:3">
      <c r="A23" s="9"/>
    </row>
    <row r="24" spans="1:3">
      <c r="A24" s="9"/>
    </row>
    <row r="25" spans="1:3">
      <c r="A25" s="9"/>
    </row>
  </sheetData>
  <mergeCells count="4">
    <mergeCell ref="C1:H1"/>
    <mergeCell ref="W1:AG1"/>
    <mergeCell ref="I1:U1"/>
    <mergeCell ref="A1:A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5E46-8AFD-4B30-A5EC-16A6646EE496}">
  <dimension ref="A1:H18"/>
  <sheetViews>
    <sheetView workbookViewId="0">
      <selection activeCell="F18" sqref="F18"/>
    </sheetView>
  </sheetViews>
  <sheetFormatPr defaultColWidth="11.42578125" defaultRowHeight="15"/>
  <cols>
    <col min="1" max="1" width="23" customWidth="1"/>
    <col min="2" max="2" width="17.85546875" customWidth="1"/>
    <col min="7" max="7" width="16.28515625" customWidth="1"/>
  </cols>
  <sheetData>
    <row r="1" spans="1:8" ht="26.25" customHeight="1">
      <c r="A1" t="s">
        <v>75</v>
      </c>
      <c r="B1" s="7" t="s">
        <v>76</v>
      </c>
      <c r="C1" s="7" t="s">
        <v>77</v>
      </c>
      <c r="D1" t="s">
        <v>78</v>
      </c>
    </row>
    <row r="2" spans="1:8">
      <c r="A2" t="s">
        <v>79</v>
      </c>
      <c r="B2">
        <v>65</v>
      </c>
      <c r="C2" t="s">
        <v>80</v>
      </c>
      <c r="D2">
        <v>2900</v>
      </c>
    </row>
    <row r="3" spans="1:8">
      <c r="A3" t="s">
        <v>81</v>
      </c>
      <c r="B3">
        <v>65</v>
      </c>
      <c r="C3" t="s">
        <v>80</v>
      </c>
      <c r="D3">
        <v>2850</v>
      </c>
    </row>
    <row r="4" spans="1:8">
      <c r="A4" t="s">
        <v>82</v>
      </c>
      <c r="B4">
        <v>65</v>
      </c>
      <c r="C4" t="s">
        <v>80</v>
      </c>
      <c r="D4">
        <v>2350</v>
      </c>
    </row>
    <row r="6" spans="1:8" s="12" customFormat="1"/>
    <row r="7" spans="1:8">
      <c r="A7" t="s">
        <v>83</v>
      </c>
      <c r="B7" t="s">
        <v>84</v>
      </c>
      <c r="C7" t="s">
        <v>76</v>
      </c>
      <c r="D7" t="s">
        <v>85</v>
      </c>
      <c r="G7" t="s">
        <v>86</v>
      </c>
    </row>
    <row r="8" spans="1:8">
      <c r="A8" s="9" t="s">
        <v>50</v>
      </c>
      <c r="B8">
        <v>24.5</v>
      </c>
      <c r="C8">
        <v>65.3</v>
      </c>
      <c r="D8">
        <v>1.71</v>
      </c>
      <c r="G8" t="s">
        <v>87</v>
      </c>
      <c r="H8">
        <v>1</v>
      </c>
    </row>
    <row r="9" spans="1:8">
      <c r="A9" s="9" t="s">
        <v>53</v>
      </c>
      <c r="B9">
        <v>40.5</v>
      </c>
      <c r="C9">
        <v>65.8</v>
      </c>
      <c r="D9">
        <v>1.69</v>
      </c>
      <c r="G9" t="s">
        <v>88</v>
      </c>
      <c r="H9">
        <v>1.1100000000000001</v>
      </c>
    </row>
    <row r="10" spans="1:8">
      <c r="A10" s="9" t="s">
        <v>54</v>
      </c>
      <c r="B10">
        <v>60.5</v>
      </c>
      <c r="C10">
        <v>64.2</v>
      </c>
      <c r="D10">
        <v>1.67</v>
      </c>
      <c r="G10" t="s">
        <v>89</v>
      </c>
      <c r="H10">
        <v>1.25</v>
      </c>
    </row>
    <row r="11" spans="1:8">
      <c r="A11" s="9" t="s">
        <v>55</v>
      </c>
      <c r="B11">
        <v>75</v>
      </c>
      <c r="G11" t="s">
        <v>90</v>
      </c>
      <c r="H11">
        <v>1.48</v>
      </c>
    </row>
    <row r="13" spans="1:8">
      <c r="A13" s="97" t="s">
        <v>91</v>
      </c>
      <c r="B13" s="98"/>
      <c r="C13" s="98"/>
      <c r="D13" s="98"/>
      <c r="E13" s="98"/>
      <c r="F13" s="98"/>
      <c r="G13" s="99"/>
    </row>
    <row r="14" spans="1:8">
      <c r="A14" s="6" t="s">
        <v>92</v>
      </c>
      <c r="B14" s="2" t="s">
        <v>93</v>
      </c>
      <c r="C14" s="2" t="s">
        <v>86</v>
      </c>
      <c r="D14" s="2" t="s">
        <v>94</v>
      </c>
      <c r="E14" s="2" t="s">
        <v>95</v>
      </c>
      <c r="F14" s="10" t="s">
        <v>96</v>
      </c>
      <c r="G14" s="2" t="s">
        <v>75</v>
      </c>
    </row>
    <row r="15" spans="1:8">
      <c r="A15" s="2">
        <v>662</v>
      </c>
      <c r="B15" s="2">
        <v>9.5299999999999994</v>
      </c>
      <c r="C15" s="2">
        <v>1.25</v>
      </c>
      <c r="D15" s="2">
        <v>15.91</v>
      </c>
      <c r="E15" s="2">
        <v>539.6</v>
      </c>
      <c r="F15" s="11">
        <f>A15-(B15*B8)+C15*((D15*C8)+(E15*D8))</f>
        <v>2880.5637499999998</v>
      </c>
      <c r="G15" s="6" t="s">
        <v>50</v>
      </c>
    </row>
    <row r="16" spans="1:8">
      <c r="A16" s="2">
        <v>662</v>
      </c>
      <c r="B16" s="2">
        <v>9.5299999999999994</v>
      </c>
      <c r="C16" s="2">
        <v>1.25</v>
      </c>
      <c r="D16" s="2">
        <v>15.91</v>
      </c>
      <c r="E16" s="2">
        <v>539.6</v>
      </c>
      <c r="F16" s="11">
        <f t="shared" ref="F16:F17" si="0">A16-(B16*B9)+C16*((D16*C9)+(E16*D9))</f>
        <v>2724.5374999999999</v>
      </c>
      <c r="G16" s="6" t="s">
        <v>53</v>
      </c>
    </row>
    <row r="17" spans="1:7">
      <c r="A17" s="2">
        <v>662</v>
      </c>
      <c r="B17" s="2">
        <v>9.5299999999999994</v>
      </c>
      <c r="C17" s="2">
        <v>1.25</v>
      </c>
      <c r="D17" s="2">
        <v>15.91</v>
      </c>
      <c r="E17" s="2">
        <v>539.6</v>
      </c>
      <c r="F17" s="11">
        <f t="shared" si="0"/>
        <v>2488.6275000000001</v>
      </c>
      <c r="G17" s="6" t="s">
        <v>54</v>
      </c>
    </row>
    <row r="18" spans="1:7">
      <c r="A18" s="2">
        <v>662</v>
      </c>
      <c r="B18" s="2">
        <v>9.5299999999999994</v>
      </c>
      <c r="C18" s="2">
        <v>1.25</v>
      </c>
      <c r="D18" s="2">
        <v>15.91</v>
      </c>
      <c r="E18" s="2">
        <v>539.6</v>
      </c>
      <c r="F18" s="11"/>
      <c r="G18" s="6" t="s">
        <v>55</v>
      </c>
    </row>
  </sheetData>
  <mergeCells count="1">
    <mergeCell ref="A13:G13"/>
  </mergeCells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21BA-4391-4968-B523-77E9751944BB}">
  <dimension ref="A1:M24"/>
  <sheetViews>
    <sheetView tabSelected="1" topLeftCell="A5" workbookViewId="0">
      <selection activeCell="H24" sqref="H24"/>
    </sheetView>
  </sheetViews>
  <sheetFormatPr defaultColWidth="11.42578125" defaultRowHeight="15"/>
  <cols>
    <col min="1" max="1" width="16.7109375" customWidth="1"/>
    <col min="2" max="2" width="19.5703125" customWidth="1"/>
    <col min="7" max="7" width="15.28515625" customWidth="1"/>
  </cols>
  <sheetData>
    <row r="1" spans="1:13" ht="23.25" customHeight="1">
      <c r="A1" t="s">
        <v>75</v>
      </c>
      <c r="B1" s="7" t="s">
        <v>76</v>
      </c>
      <c r="C1" s="7" t="s">
        <v>77</v>
      </c>
      <c r="D1" t="s">
        <v>78</v>
      </c>
    </row>
    <row r="2" spans="1:13">
      <c r="A2" t="s">
        <v>79</v>
      </c>
      <c r="B2">
        <v>55</v>
      </c>
      <c r="C2" t="s">
        <v>97</v>
      </c>
      <c r="D2">
        <v>1900</v>
      </c>
    </row>
    <row r="3" spans="1:13">
      <c r="A3" t="s">
        <v>81</v>
      </c>
      <c r="B3">
        <v>55</v>
      </c>
      <c r="C3" t="s">
        <v>97</v>
      </c>
      <c r="D3">
        <v>1850</v>
      </c>
    </row>
    <row r="4" spans="1:13">
      <c r="A4" t="s">
        <v>82</v>
      </c>
      <c r="B4">
        <v>55</v>
      </c>
      <c r="C4" t="s">
        <v>97</v>
      </c>
      <c r="D4">
        <v>1700</v>
      </c>
    </row>
    <row r="6" spans="1:13" s="13" customFormat="1"/>
    <row r="7" spans="1:13">
      <c r="A7" t="s">
        <v>83</v>
      </c>
      <c r="B7" t="s">
        <v>84</v>
      </c>
      <c r="C7" t="s">
        <v>76</v>
      </c>
      <c r="D7" t="s">
        <v>85</v>
      </c>
      <c r="G7" t="s">
        <v>86</v>
      </c>
      <c r="J7" t="s">
        <v>98</v>
      </c>
      <c r="K7" t="s">
        <v>99</v>
      </c>
      <c r="L7" t="s">
        <v>100</v>
      </c>
      <c r="M7" t="s">
        <v>101</v>
      </c>
    </row>
    <row r="8" spans="1:13">
      <c r="A8" s="9" t="s">
        <v>50</v>
      </c>
      <c r="B8">
        <v>24.5</v>
      </c>
      <c r="C8">
        <v>55.3</v>
      </c>
      <c r="D8">
        <v>1.58</v>
      </c>
      <c r="G8" t="s">
        <v>87</v>
      </c>
      <c r="H8">
        <v>1</v>
      </c>
      <c r="J8" t="s">
        <v>102</v>
      </c>
      <c r="K8">
        <v>16</v>
      </c>
    </row>
    <row r="9" spans="1:13">
      <c r="A9" s="9" t="s">
        <v>53</v>
      </c>
      <c r="B9">
        <v>40.5</v>
      </c>
      <c r="C9">
        <v>55.9</v>
      </c>
      <c r="D9">
        <v>1.56</v>
      </c>
      <c r="G9" t="s">
        <v>88</v>
      </c>
      <c r="H9">
        <v>1.1200000000000001</v>
      </c>
      <c r="J9" s="9" t="s">
        <v>50</v>
      </c>
      <c r="K9">
        <v>24.5</v>
      </c>
      <c r="L9">
        <v>67.900000000000006</v>
      </c>
      <c r="M9">
        <v>1.58</v>
      </c>
    </row>
    <row r="10" spans="1:13">
      <c r="A10" s="9" t="s">
        <v>54</v>
      </c>
      <c r="B10">
        <v>60.5</v>
      </c>
      <c r="C10">
        <v>54.7</v>
      </c>
      <c r="D10">
        <v>1.55</v>
      </c>
      <c r="G10" t="s">
        <v>89</v>
      </c>
      <c r="H10">
        <v>1.27</v>
      </c>
      <c r="J10" s="9" t="s">
        <v>53</v>
      </c>
      <c r="K10">
        <v>40.5</v>
      </c>
      <c r="L10">
        <v>66.7</v>
      </c>
      <c r="M10">
        <v>1.56</v>
      </c>
    </row>
    <row r="11" spans="1:13">
      <c r="A11" s="9" t="s">
        <v>55</v>
      </c>
      <c r="B11">
        <v>75</v>
      </c>
      <c r="G11" t="s">
        <v>90</v>
      </c>
      <c r="H11">
        <v>1.45</v>
      </c>
    </row>
    <row r="13" spans="1:13">
      <c r="A13" s="97" t="s">
        <v>91</v>
      </c>
      <c r="B13" s="98"/>
      <c r="C13" s="98"/>
      <c r="D13" s="98"/>
      <c r="E13" s="98"/>
      <c r="F13" s="98"/>
      <c r="G13" s="99"/>
    </row>
    <row r="14" spans="1:13">
      <c r="A14" s="6" t="s">
        <v>92</v>
      </c>
      <c r="B14" s="2" t="s">
        <v>93</v>
      </c>
      <c r="C14" s="2" t="s">
        <v>86</v>
      </c>
      <c r="D14" s="2" t="s">
        <v>94</v>
      </c>
      <c r="E14" s="2" t="s">
        <v>95</v>
      </c>
      <c r="F14" s="2" t="s">
        <v>96</v>
      </c>
      <c r="G14" s="2" t="s">
        <v>75</v>
      </c>
    </row>
    <row r="15" spans="1:13">
      <c r="A15" s="2">
        <v>354</v>
      </c>
      <c r="B15" s="2">
        <v>6.91</v>
      </c>
      <c r="C15" s="2">
        <v>1.1200000000000001</v>
      </c>
      <c r="D15" s="2">
        <v>9.36</v>
      </c>
      <c r="E15" s="2">
        <v>726</v>
      </c>
      <c r="F15" s="11">
        <f>A15-(B15*B8)+C15*((D15*C8)+(E15*D8))</f>
        <v>2049.1555600000002</v>
      </c>
      <c r="G15" s="6" t="s">
        <v>50</v>
      </c>
    </row>
    <row r="16" spans="1:13">
      <c r="A16" s="2">
        <v>354</v>
      </c>
      <c r="B16" s="2">
        <v>6.91</v>
      </c>
      <c r="C16" s="2">
        <v>1.1200000000000001</v>
      </c>
      <c r="D16" s="2">
        <v>9.36</v>
      </c>
      <c r="E16" s="2">
        <v>726</v>
      </c>
      <c r="F16" s="11">
        <f t="shared" ref="F16:F17" si="0">A16-(B16*B9)+C16*((D16*C9)+(E16*D9))</f>
        <v>1928.6230800000001</v>
      </c>
      <c r="G16" s="6" t="s">
        <v>53</v>
      </c>
    </row>
    <row r="17" spans="1:8">
      <c r="A17" s="2">
        <v>354</v>
      </c>
      <c r="B17" s="2">
        <v>6.91</v>
      </c>
      <c r="C17" s="2">
        <v>1.1200000000000001</v>
      </c>
      <c r="D17" s="2">
        <v>9.36</v>
      </c>
      <c r="E17" s="2">
        <v>726</v>
      </c>
      <c r="F17" s="11">
        <f t="shared" si="0"/>
        <v>1769.7120400000001</v>
      </c>
      <c r="G17" s="6" t="s">
        <v>54</v>
      </c>
    </row>
    <row r="18" spans="1:8">
      <c r="A18" s="2">
        <v>354</v>
      </c>
      <c r="B18" s="2">
        <v>6.91</v>
      </c>
      <c r="C18" s="2">
        <v>1.1200000000000001</v>
      </c>
      <c r="D18" s="2">
        <v>9.36</v>
      </c>
      <c r="E18" s="2">
        <v>726</v>
      </c>
      <c r="F18" s="11"/>
      <c r="G18" s="6" t="s">
        <v>55</v>
      </c>
    </row>
    <row r="19" spans="1:8">
      <c r="A19" s="2">
        <v>354</v>
      </c>
      <c r="B19" s="2">
        <v>6.91</v>
      </c>
      <c r="C19" s="2">
        <v>1.1200000000000001</v>
      </c>
      <c r="D19" s="2">
        <v>9.36</v>
      </c>
      <c r="E19" s="2">
        <v>726</v>
      </c>
      <c r="F19" s="11"/>
      <c r="G19" s="6" t="s">
        <v>103</v>
      </c>
    </row>
    <row r="20" spans="1:8">
      <c r="A20" s="2">
        <v>354</v>
      </c>
      <c r="B20" s="2">
        <v>6.91</v>
      </c>
      <c r="C20" s="2">
        <v>1.1200000000000001</v>
      </c>
      <c r="D20" s="2">
        <v>9.36</v>
      </c>
      <c r="E20" s="2">
        <v>726</v>
      </c>
      <c r="F20" s="11">
        <f>A20-(B20*K9)+C20*((D20*L9)+(E20*M9))</f>
        <v>2181.2438800000004</v>
      </c>
      <c r="G20" s="6" t="s">
        <v>104</v>
      </c>
    </row>
    <row r="21" spans="1:8">
      <c r="A21" s="101">
        <v>354</v>
      </c>
      <c r="B21" s="101">
        <v>6.91</v>
      </c>
      <c r="C21" s="101">
        <v>1.1200000000000001</v>
      </c>
      <c r="D21" s="101">
        <v>9.36</v>
      </c>
      <c r="E21" s="101">
        <v>726</v>
      </c>
      <c r="F21" s="102">
        <f>A21-(B21*K10)+C21*((D21*L10)+(E21*M10))</f>
        <v>2041.8416400000001</v>
      </c>
      <c r="G21" s="6" t="s">
        <v>105</v>
      </c>
    </row>
    <row r="22" spans="1:8">
      <c r="A22" s="101">
        <v>354</v>
      </c>
      <c r="B22" s="101">
        <v>6.91</v>
      </c>
      <c r="C22" s="101">
        <v>1.1200000000000001</v>
      </c>
      <c r="D22" s="101">
        <v>9.36</v>
      </c>
      <c r="E22" s="101">
        <v>726</v>
      </c>
      <c r="F22" s="100"/>
      <c r="G22" s="19" t="s">
        <v>106</v>
      </c>
    </row>
    <row r="23" spans="1:8">
      <c r="A23" s="101">
        <v>354</v>
      </c>
      <c r="B23" s="101">
        <v>6.91</v>
      </c>
      <c r="C23" s="101">
        <v>1.1200000000000001</v>
      </c>
      <c r="D23" s="101">
        <v>9.36</v>
      </c>
      <c r="E23" s="101">
        <v>726</v>
      </c>
      <c r="F23" s="11">
        <f>A23-(B23*B9)+C23*((D23*C9)+(E23*D9))</f>
        <v>1928.6230800000001</v>
      </c>
      <c r="G23" s="19" t="s">
        <v>107</v>
      </c>
      <c r="H23" s="103">
        <f>F23+505</f>
        <v>2433.6230800000003</v>
      </c>
    </row>
    <row r="24" spans="1:8">
      <c r="A24" s="101">
        <v>354</v>
      </c>
      <c r="B24" s="101">
        <v>6.91</v>
      </c>
      <c r="C24" s="101">
        <v>1.1200000000000001</v>
      </c>
      <c r="D24" s="101">
        <v>9.36</v>
      </c>
      <c r="E24" s="101">
        <v>726</v>
      </c>
      <c r="F24" s="100"/>
      <c r="G24" s="19" t="s">
        <v>108</v>
      </c>
    </row>
  </sheetData>
  <mergeCells count="1">
    <mergeCell ref="A13:G13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Del Pilar Zea León</dc:creator>
  <cp:keywords/>
  <dc:description/>
  <cp:lastModifiedBy>Heydi Yajaira Valencia  Torres</cp:lastModifiedBy>
  <cp:revision/>
  <dcterms:created xsi:type="dcterms:W3CDTF">2017-08-31T15:19:43Z</dcterms:created>
  <dcterms:modified xsi:type="dcterms:W3CDTF">2022-10-03T14:03:29Z</dcterms:modified>
  <cp:category/>
  <cp:contentStatus/>
</cp:coreProperties>
</file>