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centraciones calibradores" sheetId="1" state="visible" r:id="rId2"/>
    <sheet name="datos curva" sheetId="2" state="visible" r:id="rId3"/>
    <sheet name="NO PARAMÉTRICO THEILI" sheetId="3" state="visible" r:id="rId4"/>
    <sheet name="Exactitud" sheetId="4" state="visible" r:id="rId5"/>
  </sheets>
  <externalReferences>
    <externalReference r:id="rId6"/>
  </externalReferences>
  <definedNames>
    <definedName function="false" hidden="false" localSheetId="0" name="_xlnm.Print_Area" vbProcedure="false">'Concentraciones calibradores'!$A$1:$O$74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<sst xmlns="http://schemas.openxmlformats.org/spreadsheetml/2006/main" count="410" uniqueCount="75">
  <si>
    <t xml:space="preserve">ENTRE  66 Y73 %COHb</t>
  </si>
  <si>
    <t xml:space="preserve">ENTRE  3 Y 10 %COHb</t>
  </si>
  <si>
    <t xml:space="preserve">media</t>
  </si>
  <si>
    <t xml:space="preserve">limite inferior</t>
  </si>
  <si>
    <t xml:space="preserve">limite superior</t>
  </si>
  <si>
    <t xml:space="preserve">media - LI</t>
  </si>
  <si>
    <t xml:space="preserve">Ls-media</t>
  </si>
  <si>
    <t xml:space="preserve">Promedio</t>
  </si>
  <si>
    <t xml:space="preserve">desvest</t>
  </si>
  <si>
    <t xml:space="preserve">2*s</t>
  </si>
  <si>
    <t xml:space="preserve">LI</t>
  </si>
  <si>
    <t xml:space="preserve">LS</t>
  </si>
  <si>
    <t xml:space="preserve">ENTRE  16 Y 24 %COHb</t>
  </si>
  <si>
    <t xml:space="preserve">ENTRE  43 Y 50 %COHb</t>
  </si>
  <si>
    <t xml:space="preserve">ENTRE  90 Y 100 %COHb</t>
  </si>
  <si>
    <t xml:space="preserve">3*s</t>
  </si>
  <si>
    <t xml:space="preserve">SET 222341  CON FECHA DE VENCIMIENTO 2023-12-31.</t>
  </si>
  <si>
    <t xml:space="preserve">curva </t>
  </si>
  <si>
    <t xml:space="preserve">concentracion</t>
  </si>
  <si>
    <t xml:space="preserve">respuesta</t>
  </si>
  <si>
    <t xml:space="preserve">Curva 1: 2023-10-12</t>
  </si>
  <si>
    <t xml:space="preserve">Curva 2: 2023-10-15</t>
  </si>
  <si>
    <t xml:space="preserve">Curva 3: 2023-10-15</t>
  </si>
  <si>
    <t xml:space="preserve">Curva 4: 2023-10-15</t>
  </si>
  <si>
    <t xml:space="preserve">3. Determinar el modelo matemático</t>
  </si>
  <si>
    <t xml:space="preserve">Modelo de theil "reducido"</t>
  </si>
  <si>
    <t xml:space="preserve">Solo datos pares.</t>
  </si>
  <si>
    <t xml:space="preserve">C</t>
  </si>
  <si>
    <t xml:space="preserve">Abs</t>
  </si>
  <si>
    <r>
      <rPr>
        <sz val="11"/>
        <color rgb="FF000000"/>
        <rFont val="Calibri"/>
        <family val="2"/>
        <charset val="1"/>
      </rPr>
      <t xml:space="preserve">b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</si>
  <si>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Calibri"/>
        <family val="2"/>
        <charset val="1"/>
      </rPr>
      <t xml:space="preserve">mediana b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</si>
  <si>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</si>
  <si>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Calibri"/>
        <family val="2"/>
        <charset val="1"/>
      </rPr>
      <t xml:space="preserve">mediana a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</si>
  <si>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t xml:space="preserve">Mediana (Yi)</t>
  </si>
  <si>
    <t xml:space="preserve">Yi ajustado</t>
  </si>
  <si>
    <t xml:space="preserve">error</t>
  </si>
  <si>
    <t xml:space="preserve">Mediana error IriI</t>
  </si>
  <si>
    <t xml:space="preserve">Absoluto de la Diferencia (AD)</t>
  </si>
  <si>
    <t xml:space="preserve">MAD (yi)</t>
  </si>
  <si>
    <t xml:space="preserve">Modelo de theil reducido</t>
  </si>
  <si>
    <t xml:space="preserve">se elimina este dato para el procesamiento de los datos</t>
  </si>
  <si>
    <r>
      <rPr>
        <sz val="11"/>
        <color rgb="FF000000"/>
        <rFont val="Calibri"/>
        <family val="2"/>
        <charset val="1"/>
      </rPr>
      <t xml:space="preserve">4. R</t>
    </r>
    <r>
      <rPr>
        <vertAlign val="superscript"/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Calibri"/>
        <family val="2"/>
        <charset val="1"/>
      </rPr>
      <t xml:space="preserve">en no paramétrico</t>
    </r>
  </si>
  <si>
    <t xml:space="preserve">r2</t>
  </si>
  <si>
    <t xml:space="preserve">r</t>
  </si>
  <si>
    <t xml:space="preserve">x</t>
  </si>
  <si>
    <t xml:space="preserve">y</t>
  </si>
  <si>
    <t xml:space="preserve">Ecuación nueva, sin theile</t>
  </si>
  <si>
    <t xml:space="preserve">Nivel 1</t>
  </si>
  <si>
    <t xml:space="preserve">Nivel 2</t>
  </si>
  <si>
    <t xml:space="preserve">Nivel 3</t>
  </si>
  <si>
    <t xml:space="preserve">Nivel 4</t>
  </si>
  <si>
    <t xml:space="preserve">Nivel 5</t>
  </si>
  <si>
    <t xml:space="preserve">Pendiente:</t>
  </si>
  <si>
    <t xml:space="preserve">Abs 540 nm</t>
  </si>
  <si>
    <t xml:space="preserve">Abs 555 nm</t>
  </si>
  <si>
    <t xml:space="preserve">Relación Absorbancias</t>
  </si>
  <si>
    <t xml:space="preserve">Concentración</t>
  </si>
  <si>
    <t xml:space="preserve">%Recuperación</t>
  </si>
  <si>
    <t xml:space="preserve">Concentración según inserto</t>
  </si>
  <si>
    <t xml:space="preserve">no aplica</t>
  </si>
  <si>
    <t xml:space="preserve">repetición 1</t>
  </si>
  <si>
    <t xml:space="preserve">Intercepto:</t>
  </si>
  <si>
    <t xml:space="preserve">repetición 2</t>
  </si>
  <si>
    <t xml:space="preserve">repetición 3</t>
  </si>
  <si>
    <r>
      <rPr>
        <sz val="10"/>
        <color rgb="FF000000"/>
        <rFont val="Arial"/>
        <family val="2"/>
        <charset val="1"/>
      </rPr>
      <t xml:space="preserve">R</t>
    </r>
    <r>
      <rPr>
        <vertAlign val="superscript"/>
        <sz val="10"/>
        <color rgb="FF000000"/>
        <rFont val="Arial"/>
        <family val="2"/>
        <charset val="1"/>
      </rPr>
      <t xml:space="preserve">2</t>
    </r>
  </si>
  <si>
    <t xml:space="preserve">R</t>
  </si>
  <si>
    <t xml:space="preserve">N</t>
  </si>
  <si>
    <t xml:space="preserve">promedio total</t>
  </si>
  <si>
    <t xml:space="preserve">ds total</t>
  </si>
  <si>
    <t xml:space="preserve">CV</t>
  </si>
  <si>
    <t xml:space="preserve">t obt</t>
  </si>
  <si>
    <t xml:space="preserve">t tab</t>
  </si>
  <si>
    <t xml:space="preserve">Nivel de confianza 99%</t>
  </si>
  <si>
    <t xml:space="preserve">Ecuación nueva, con theile</t>
  </si>
  <si>
    <t xml:space="preserve">Ecuación vieja o actualmente vigente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</si>
</sst>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"/>
    <numFmt numFmtId="167" formatCode="0"/>
    <numFmt numFmtId="168" formatCode="0.00"/>
    <numFmt numFmtId="169" formatCode="General"/>
    <numFmt numFmtId="170" formatCode="0.0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22"/>
      <color rgb="FF000000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9D18E"/>
        <bgColor rgb="FFBFBFBF"/>
      </patternFill>
    </fill>
    <fill>
      <patternFill patternType="solid">
        <fgColor rgb="FFEDEDED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5B9BD5"/>
        <bgColor rgb="FF4472C4"/>
      </patternFill>
    </fill>
    <fill>
      <patternFill patternType="solid">
        <fgColor rgb="FFA6A6A6"/>
        <bgColor rgb="FFA5A5A5"/>
      </patternFill>
    </fill>
    <fill>
      <patternFill patternType="solid">
        <fgColor rgb="FF70AD47"/>
        <bgColor rgb="FF99CC00"/>
      </patternFill>
    </fill>
    <fill>
      <patternFill patternType="solid">
        <fgColor rgb="FFA5A5A5"/>
        <bgColor rgb="FFA6A6A6"/>
      </patternFill>
    </fill>
    <fill>
      <patternFill patternType="solid">
        <fgColor rgb="FFED7D31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5B9BD5"/>
      <rgbColor rgb="FFA6A6A6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BE5D6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'NO PARAMÉTRICO THEILI'!$F$39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'NO PARAMÉTRICO THEILI'!$E$40:$E$43</c:f>
              <c:numCache>
                <c:formatCode>General</c:formatCode>
                <c:ptCount val="4"/>
                <c:pt idx="0">
                  <c:v>4.77857142857143</c:v>
                </c:pt>
                <c:pt idx="1">
                  <c:v>17.4846153846154</c:v>
                </c:pt>
                <c:pt idx="2">
                  <c:v>66.9307692307692</c:v>
                </c:pt>
                <c:pt idx="3">
                  <c:v>95.8</c:v>
                </c:pt>
              </c:numCache>
            </c:numRef>
          </c:xVal>
          <c:yVal>
            <c:numRef>
              <c:f>'NO PARAMÉTRICO THEILI'!$F$40:$F$43</c:f>
              <c:numCache>
                <c:formatCode>General</c:formatCode>
                <c:ptCount val="4"/>
                <c:pt idx="0">
                  <c:v>0.812236846729689</c:v>
                </c:pt>
                <c:pt idx="1">
                  <c:v>0.869766115652327</c:v>
                </c:pt>
                <c:pt idx="2">
                  <c:v>1.09364390890146</c:v>
                </c:pt>
                <c:pt idx="3">
                  <c:v>1.22435538339803</c:v>
                </c:pt>
              </c:numCache>
            </c:numRef>
          </c:yVal>
          <c:smooth val="0"/>
        </c:ser>
        <c:axId val="74687408"/>
        <c:axId val="68873496"/>
      </c:scatterChart>
      <c:valAx>
        <c:axId val="7468740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873496"/>
        <c:crosses val="autoZero"/>
        <c:crossBetween val="midCat"/>
      </c:valAx>
      <c:valAx>
        <c:axId val="688734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68740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152280</xdr:colOff>
      <xdr:row>35</xdr:row>
      <xdr:rowOff>166680</xdr:rowOff>
    </xdr:from>
    <xdr:to>
      <xdr:col>11</xdr:col>
      <xdr:colOff>1675800</xdr:colOff>
      <xdr:row>50</xdr:row>
      <xdr:rowOff>52200</xdr:rowOff>
    </xdr:to>
    <xdr:graphicFrame>
      <xdr:nvGraphicFramePr>
        <xdr:cNvPr id="0" name="Gráfico 1"/>
        <xdr:cNvGraphicFramePr/>
      </xdr:nvGraphicFramePr>
      <xdr:xfrm>
        <a:off x="5419440" y="6900840"/>
        <a:ext cx="45334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146-s-004-drnc/drno/GRCIF/TOXFO/Carboxihemoglobina-TOXFO/Curvas%20de%20calibraci&#243;n%202023/PLANTILLA_curvas_calibracion_2023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centraciones calibradores"/>
      <sheetName val="CONSOLIDADO INFORMACIÓN"/>
      <sheetName val="Linealidad 5 puntos promedio"/>
      <sheetName val="REGRESIÓN EXCEL Y NORMALIDAD"/>
      <sheetName val="NO PARAMÉTRICO THEILI"/>
      <sheetName val="Exactitud"/>
      <sheetName val="tx295"/>
      <sheetName val="2 puntos"/>
      <sheetName val="logx logy"/>
      <sheetName val="heter promedio"/>
      <sheetName val="Recta ponderada Mongay"/>
      <sheetName val="ej heterocedástico (2)"/>
    </sheetNames>
    <sheetDataSet>
      <sheetData sheetId="0">
        <row r="16">
          <cell r="C16">
            <v>66.9307692307692</v>
          </cell>
        </row>
        <row r="17">
          <cell r="K17">
            <v>4.77857142857143</v>
          </cell>
        </row>
        <row r="42">
          <cell r="C42">
            <v>17.4846153846154</v>
          </cell>
        </row>
        <row r="42">
          <cell r="K42">
            <v>44.9714285714286</v>
          </cell>
        </row>
        <row r="66">
          <cell r="C66">
            <v>95.8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P7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36" workbookViewId="0">
      <selection pane="topLeft" activeCell="C66" activeCellId="0" sqref="C66"/>
    </sheetView>
  </sheetViews>
  <sheetFormatPr defaultColWidth="11.42578125" defaultRowHeight="11.25" zeroHeight="false" outlineLevelRow="0" outlineLevelCol="0"/>
  <cols>
    <col collapsed="false" customWidth="false" hidden="false" outlineLevel="0" max="3" min="1" style="1" width="11.43"/>
    <col collapsed="false" customWidth="true" hidden="false" outlineLevel="0" max="4" min="4" style="1" width="16.85"/>
    <col collapsed="false" customWidth="true" hidden="false" outlineLevel="0" max="5" min="5" style="1" width="16.71"/>
    <col collapsed="false" customWidth="true" hidden="false" outlineLevel="0" max="6" min="6" style="1" width="18.14"/>
    <col collapsed="false" customWidth="false" hidden="false" outlineLevel="0" max="7" min="7" style="1" width="11.43"/>
    <col collapsed="false" customWidth="true" hidden="false" outlineLevel="0" max="8" min="8" style="1" width="25.71"/>
    <col collapsed="false" customWidth="false" hidden="false" outlineLevel="0" max="9" min="9" style="1" width="11.43"/>
    <col collapsed="false" customWidth="false" hidden="false" outlineLevel="0" max="15" min="10" style="2" width="11.43"/>
    <col collapsed="false" customWidth="false" hidden="false" outlineLevel="0" max="16384" min="16" style="1" width="11.43"/>
  </cols>
  <sheetData>
    <row r="1" customFormat="false" ht="11.25" hidden="false" customHeight="false" outlineLevel="0" collapsed="false">
      <c r="B1" s="3"/>
      <c r="C1" s="4" t="s">
        <v>0</v>
      </c>
      <c r="D1" s="4"/>
      <c r="E1" s="4"/>
      <c r="F1" s="4"/>
      <c r="G1" s="4"/>
      <c r="H1" s="3"/>
      <c r="K1" s="4" t="s">
        <v>1</v>
      </c>
      <c r="L1" s="4"/>
      <c r="M1" s="4"/>
      <c r="N1" s="4"/>
      <c r="O1" s="4"/>
      <c r="P1" s="3"/>
    </row>
    <row r="2" customFormat="false" ht="11.25" hidden="false" customHeight="false" outlineLevel="0" collapsed="false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2"/>
      <c r="K2" s="6" t="s">
        <v>2</v>
      </c>
      <c r="L2" s="6" t="s">
        <v>3</v>
      </c>
      <c r="M2" s="6" t="s">
        <v>4</v>
      </c>
      <c r="N2" s="6" t="s">
        <v>5</v>
      </c>
      <c r="O2" s="6" t="s">
        <v>6</v>
      </c>
      <c r="P2" s="2"/>
    </row>
    <row r="3" customFormat="false" ht="11.25" hidden="false" customHeight="false" outlineLevel="0" collapsed="false">
      <c r="C3" s="7" t="n">
        <v>70</v>
      </c>
      <c r="D3" s="7" t="n">
        <v>63</v>
      </c>
      <c r="E3" s="7" t="n">
        <v>77</v>
      </c>
      <c r="F3" s="7" t="n">
        <f aca="false">+C3-D3</f>
        <v>7</v>
      </c>
      <c r="G3" s="7" t="n">
        <f aca="false">+E3-C3</f>
        <v>7</v>
      </c>
      <c r="H3" s="2"/>
      <c r="K3" s="8" t="n">
        <v>9.2</v>
      </c>
      <c r="L3" s="8" t="n">
        <v>5.2</v>
      </c>
      <c r="M3" s="8" t="n">
        <v>13.2</v>
      </c>
      <c r="N3" s="8" t="n">
        <f aca="false">+K3-L3</f>
        <v>4</v>
      </c>
      <c r="O3" s="8" t="n">
        <f aca="false">+M3-K3</f>
        <v>4</v>
      </c>
      <c r="P3" s="2"/>
    </row>
    <row r="4" customFormat="false" ht="11.25" hidden="false" customHeight="false" outlineLevel="0" collapsed="false">
      <c r="C4" s="7" t="n">
        <v>71.2</v>
      </c>
      <c r="D4" s="7" t="n">
        <v>67.2</v>
      </c>
      <c r="E4" s="7" t="n">
        <v>75.2</v>
      </c>
      <c r="F4" s="7" t="n">
        <f aca="false">+C4-D4</f>
        <v>4</v>
      </c>
      <c r="G4" s="7" t="n">
        <f aca="false">+E4-C4</f>
        <v>4</v>
      </c>
      <c r="H4" s="2"/>
      <c r="K4" s="8" t="n">
        <v>6.5</v>
      </c>
      <c r="L4" s="8" t="n">
        <v>2.5</v>
      </c>
      <c r="M4" s="8" t="n">
        <v>10.5</v>
      </c>
      <c r="N4" s="8" t="n">
        <f aca="false">+K4-L4</f>
        <v>4</v>
      </c>
      <c r="O4" s="8" t="n">
        <f aca="false">+M4-K4</f>
        <v>4</v>
      </c>
      <c r="P4" s="2"/>
    </row>
    <row r="5" customFormat="false" ht="11.25" hidden="false" customHeight="false" outlineLevel="0" collapsed="false">
      <c r="C5" s="7" t="n">
        <v>67.7</v>
      </c>
      <c r="D5" s="7" t="n">
        <v>63.7</v>
      </c>
      <c r="E5" s="7" t="n">
        <v>71.7</v>
      </c>
      <c r="F5" s="7" t="n">
        <f aca="false">+C5-D5</f>
        <v>4</v>
      </c>
      <c r="G5" s="7" t="n">
        <f aca="false">+E5-C5</f>
        <v>4</v>
      </c>
      <c r="H5" s="2"/>
      <c r="K5" s="8" t="n">
        <v>5.6</v>
      </c>
      <c r="L5" s="8" t="n">
        <v>1.6</v>
      </c>
      <c r="M5" s="8" t="n">
        <v>9.6</v>
      </c>
      <c r="N5" s="8" t="n">
        <f aca="false">+K5-L5</f>
        <v>4</v>
      </c>
      <c r="O5" s="8" t="n">
        <f aca="false">+M5-K5</f>
        <v>4</v>
      </c>
      <c r="P5" s="2"/>
    </row>
    <row r="6" customFormat="false" ht="11.25" hidden="false" customHeight="false" outlineLevel="0" collapsed="false">
      <c r="C6" s="7" t="n">
        <v>70</v>
      </c>
      <c r="D6" s="7" t="n">
        <v>63</v>
      </c>
      <c r="E6" s="7" t="n">
        <v>77</v>
      </c>
      <c r="F6" s="7" t="n">
        <f aca="false">+C6-D6</f>
        <v>7</v>
      </c>
      <c r="G6" s="7" t="n">
        <f aca="false">+E6-C6</f>
        <v>7</v>
      </c>
      <c r="H6" s="2"/>
      <c r="K6" s="8" t="n">
        <v>9.2</v>
      </c>
      <c r="L6" s="8" t="n">
        <v>5.2</v>
      </c>
      <c r="M6" s="8" t="n">
        <v>13.2</v>
      </c>
      <c r="N6" s="8" t="n">
        <f aca="false">+K6-L6</f>
        <v>4</v>
      </c>
      <c r="O6" s="8" t="n">
        <f aca="false">+M6-K6</f>
        <v>4</v>
      </c>
      <c r="P6" s="2"/>
    </row>
    <row r="7" customFormat="false" ht="11.25" hidden="false" customHeight="false" outlineLevel="0" collapsed="false">
      <c r="C7" s="7" t="n">
        <v>67.7</v>
      </c>
      <c r="D7" s="7" t="n">
        <v>63.7</v>
      </c>
      <c r="E7" s="7" t="n">
        <v>71.7</v>
      </c>
      <c r="F7" s="7" t="n">
        <f aca="false">+C7-D7</f>
        <v>4</v>
      </c>
      <c r="G7" s="7" t="n">
        <f aca="false">+E7-C7</f>
        <v>4</v>
      </c>
      <c r="H7" s="2"/>
      <c r="K7" s="8" t="n">
        <v>4</v>
      </c>
      <c r="L7" s="8" t="n">
        <v>0</v>
      </c>
      <c r="M7" s="8" t="n">
        <v>8</v>
      </c>
      <c r="N7" s="8" t="n">
        <f aca="false">+K7-L7</f>
        <v>4</v>
      </c>
      <c r="O7" s="8" t="n">
        <f aca="false">+M7-K7</f>
        <v>4</v>
      </c>
      <c r="P7" s="2"/>
    </row>
    <row r="8" customFormat="false" ht="11.25" hidden="false" customHeight="false" outlineLevel="0" collapsed="false">
      <c r="C8" s="7" t="n">
        <v>64.3</v>
      </c>
      <c r="D8" s="7" t="n">
        <v>60.3</v>
      </c>
      <c r="E8" s="7" t="n">
        <v>68.3</v>
      </c>
      <c r="F8" s="7" t="n">
        <f aca="false">+C8-D8</f>
        <v>4</v>
      </c>
      <c r="G8" s="7" t="n">
        <f aca="false">+E8-C8</f>
        <v>4</v>
      </c>
      <c r="H8" s="2"/>
      <c r="K8" s="8" t="n">
        <v>3.9</v>
      </c>
      <c r="L8" s="8" t="n">
        <v>-0.1</v>
      </c>
      <c r="M8" s="8" t="n">
        <v>7.9</v>
      </c>
      <c r="N8" s="8" t="n">
        <f aca="false">+K8-L8</f>
        <v>4</v>
      </c>
      <c r="O8" s="8" t="n">
        <f aca="false">+M8-K8</f>
        <v>4</v>
      </c>
      <c r="P8" s="2"/>
    </row>
    <row r="9" customFormat="false" ht="11.25" hidden="false" customHeight="false" outlineLevel="0" collapsed="false">
      <c r="C9" s="7" t="n">
        <v>65.2</v>
      </c>
      <c r="D9" s="7" t="n">
        <v>61.2</v>
      </c>
      <c r="E9" s="7" t="n">
        <v>69.2</v>
      </c>
      <c r="F9" s="7" t="n">
        <f aca="false">+C9-D9</f>
        <v>4</v>
      </c>
      <c r="G9" s="7" t="n">
        <f aca="false">+E9-C9</f>
        <v>4</v>
      </c>
      <c r="H9" s="2"/>
      <c r="K9" s="8" t="n">
        <v>2.1</v>
      </c>
      <c r="L9" s="8" t="n">
        <v>-1.9</v>
      </c>
      <c r="M9" s="8" t="n">
        <v>6.1</v>
      </c>
      <c r="N9" s="8" t="n">
        <f aca="false">+K9-L9</f>
        <v>4</v>
      </c>
      <c r="O9" s="8" t="n">
        <f aca="false">+M9-K9</f>
        <v>4</v>
      </c>
      <c r="P9" s="2"/>
    </row>
    <row r="10" customFormat="false" ht="11.25" hidden="false" customHeight="false" outlineLevel="0" collapsed="false">
      <c r="C10" s="7" t="n">
        <v>65.2</v>
      </c>
      <c r="D10" s="7" t="n">
        <v>61.2</v>
      </c>
      <c r="E10" s="7" t="n">
        <v>69.2</v>
      </c>
      <c r="F10" s="7" t="n">
        <f aca="false">+C10-D10</f>
        <v>4</v>
      </c>
      <c r="G10" s="7" t="n">
        <f aca="false">+E10-C10</f>
        <v>4</v>
      </c>
      <c r="H10" s="2"/>
      <c r="K10" s="8" t="n">
        <v>2.4</v>
      </c>
      <c r="L10" s="8" t="n">
        <v>-1.6</v>
      </c>
      <c r="M10" s="8" t="n">
        <v>6.4</v>
      </c>
      <c r="N10" s="8" t="n">
        <f aca="false">+K10-L10</f>
        <v>4</v>
      </c>
      <c r="O10" s="8" t="n">
        <f aca="false">+M10-K10</f>
        <v>4</v>
      </c>
      <c r="P10" s="2"/>
    </row>
    <row r="11" customFormat="false" ht="11.25" hidden="false" customHeight="false" outlineLevel="0" collapsed="false">
      <c r="C11" s="7" t="n">
        <v>66.6</v>
      </c>
      <c r="D11" s="7" t="n">
        <v>62.6</v>
      </c>
      <c r="E11" s="7" t="n">
        <v>70.6</v>
      </c>
      <c r="F11" s="7" t="n">
        <f aca="false">+C11-D11</f>
        <v>3.99999999999999</v>
      </c>
      <c r="G11" s="7" t="n">
        <f aca="false">+E11-C11</f>
        <v>4</v>
      </c>
      <c r="H11" s="2"/>
      <c r="K11" s="8" t="n">
        <v>2.9</v>
      </c>
      <c r="L11" s="8" t="n">
        <v>-1.1</v>
      </c>
      <c r="M11" s="8" t="n">
        <v>6.9</v>
      </c>
      <c r="N11" s="8" t="n">
        <f aca="false">+K11-L11</f>
        <v>4</v>
      </c>
      <c r="O11" s="8" t="n">
        <f aca="false">+M11-K11</f>
        <v>4</v>
      </c>
      <c r="P11" s="2"/>
    </row>
    <row r="12" customFormat="false" ht="11.25" hidden="false" customHeight="false" outlineLevel="0" collapsed="false">
      <c r="C12" s="7" t="n">
        <v>68.1</v>
      </c>
      <c r="D12" s="7" t="n">
        <v>64.1</v>
      </c>
      <c r="E12" s="7" t="n">
        <v>72.1</v>
      </c>
      <c r="F12" s="7" t="n">
        <f aca="false">+C12-D12</f>
        <v>4</v>
      </c>
      <c r="G12" s="7" t="n">
        <f aca="false">+E12-C12</f>
        <v>4</v>
      </c>
      <c r="H12" s="2"/>
      <c r="K12" s="8" t="n">
        <v>4.2</v>
      </c>
      <c r="L12" s="8" t="n">
        <v>0.2</v>
      </c>
      <c r="M12" s="8" t="n">
        <v>8.2</v>
      </c>
      <c r="N12" s="8" t="n">
        <f aca="false">+K12-L12</f>
        <v>4</v>
      </c>
      <c r="O12" s="8" t="n">
        <f aca="false">+M12-K12</f>
        <v>4</v>
      </c>
      <c r="P12" s="2"/>
    </row>
    <row r="13" customFormat="false" ht="11.25" hidden="false" customHeight="false" outlineLevel="0" collapsed="false">
      <c r="C13" s="7" t="n">
        <v>64.2</v>
      </c>
      <c r="D13" s="7" t="n">
        <v>60.2</v>
      </c>
      <c r="E13" s="7" t="n">
        <v>68.2</v>
      </c>
      <c r="F13" s="7" t="n">
        <f aca="false">+C13-D13</f>
        <v>4</v>
      </c>
      <c r="G13" s="7" t="n">
        <f aca="false">+E13-C13</f>
        <v>4</v>
      </c>
      <c r="H13" s="2"/>
      <c r="K13" s="8" t="n">
        <v>3.5</v>
      </c>
      <c r="L13" s="8" t="n">
        <v>-0.5</v>
      </c>
      <c r="M13" s="8" t="n">
        <v>7.5</v>
      </c>
      <c r="N13" s="8" t="n">
        <f aca="false">+K13-L13</f>
        <v>4</v>
      </c>
      <c r="O13" s="8" t="n">
        <f aca="false">+M13-K13</f>
        <v>4</v>
      </c>
      <c r="P13" s="2"/>
    </row>
    <row r="14" customFormat="false" ht="11.25" hidden="false" customHeight="false" outlineLevel="0" collapsed="false">
      <c r="C14" s="7" t="n">
        <v>65</v>
      </c>
      <c r="D14" s="7" t="n">
        <v>61</v>
      </c>
      <c r="E14" s="7" t="n">
        <v>69</v>
      </c>
      <c r="F14" s="7" t="n">
        <f aca="false">+C14-D14</f>
        <v>4</v>
      </c>
      <c r="G14" s="7" t="n">
        <f aca="false">+E14-C14</f>
        <v>4</v>
      </c>
      <c r="H14" s="2"/>
      <c r="K14" s="8" t="n">
        <v>3.9</v>
      </c>
      <c r="L14" s="8" t="n">
        <v>-0.1</v>
      </c>
      <c r="M14" s="8" t="n">
        <v>7.9</v>
      </c>
      <c r="N14" s="8" t="n">
        <f aca="false">+K14-L14</f>
        <v>4</v>
      </c>
      <c r="O14" s="8" t="n">
        <f aca="false">+M14-K14</f>
        <v>4</v>
      </c>
      <c r="P14" s="2"/>
    </row>
    <row r="15" customFormat="false" ht="11.25" hidden="false" customHeight="false" outlineLevel="0" collapsed="false">
      <c r="C15" s="9" t="n">
        <v>64.9</v>
      </c>
      <c r="D15" s="7" t="n">
        <v>60.9</v>
      </c>
      <c r="E15" s="7" t="n">
        <v>68.9</v>
      </c>
      <c r="F15" s="7" t="n">
        <f aca="false">+C15-D15</f>
        <v>4.00000000000001</v>
      </c>
      <c r="G15" s="7" t="n">
        <f aca="false">+E15-C15</f>
        <v>4</v>
      </c>
      <c r="H15" s="2"/>
      <c r="K15" s="8" t="n">
        <v>4.7</v>
      </c>
      <c r="L15" s="8" t="n">
        <v>0.7</v>
      </c>
      <c r="M15" s="8" t="n">
        <v>8.7</v>
      </c>
      <c r="N15" s="8" t="n">
        <f aca="false">+K15-L15</f>
        <v>4</v>
      </c>
      <c r="O15" s="8" t="n">
        <f aca="false">+M15-K15</f>
        <v>4</v>
      </c>
      <c r="P15" s="2"/>
    </row>
    <row r="16" customFormat="false" ht="11.25" hidden="false" customHeight="false" outlineLevel="0" collapsed="false">
      <c r="B16" s="10" t="s">
        <v>7</v>
      </c>
      <c r="C16" s="11" t="n">
        <f aca="false">+AVERAGE(C3:C15)</f>
        <v>66.9307692307692</v>
      </c>
      <c r="K16" s="12" t="n">
        <v>4.8</v>
      </c>
      <c r="L16" s="8" t="n">
        <v>0.8</v>
      </c>
      <c r="M16" s="8" t="n">
        <v>8.8</v>
      </c>
      <c r="N16" s="8" t="n">
        <f aca="false">+K16-L16</f>
        <v>4</v>
      </c>
      <c r="O16" s="8" t="n">
        <f aca="false">+M16-K16</f>
        <v>4</v>
      </c>
      <c r="P16" s="2"/>
    </row>
    <row r="17" customFormat="false" ht="11.25" hidden="false" customHeight="false" outlineLevel="0" collapsed="false">
      <c r="B17" s="10" t="s">
        <v>8</v>
      </c>
      <c r="C17" s="7" t="n">
        <f aca="false">+STDEV(C3:C15)</f>
        <v>2.37956039896189</v>
      </c>
      <c r="J17" s="6" t="s">
        <v>7</v>
      </c>
      <c r="K17" s="13" t="n">
        <f aca="false">+AVERAGE(K3:K16)</f>
        <v>4.77857142857143</v>
      </c>
    </row>
    <row r="18" customFormat="false" ht="11.25" hidden="false" customHeight="false" outlineLevel="0" collapsed="false">
      <c r="B18" s="10" t="s">
        <v>9</v>
      </c>
      <c r="C18" s="7" t="n">
        <f aca="false">2*C17</f>
        <v>4.75912079792379</v>
      </c>
      <c r="J18" s="6" t="s">
        <v>8</v>
      </c>
      <c r="K18" s="8" t="n">
        <f aca="false">+STDEV(K3:K16)</f>
        <v>2.20530080677255</v>
      </c>
    </row>
    <row r="19" customFormat="false" ht="11.25" hidden="false" customHeight="false" outlineLevel="0" collapsed="false">
      <c r="B19" s="14" t="s">
        <v>10</v>
      </c>
      <c r="C19" s="15" t="n">
        <f aca="false">+C15-C18</f>
        <v>60.1408792020762</v>
      </c>
      <c r="J19" s="6" t="s">
        <v>9</v>
      </c>
      <c r="K19" s="8" t="n">
        <f aca="false">2*K18</f>
        <v>4.41060161354509</v>
      </c>
    </row>
    <row r="20" customFormat="false" ht="11.25" hidden="false" customHeight="false" outlineLevel="0" collapsed="false">
      <c r="B20" s="14" t="s">
        <v>11</v>
      </c>
      <c r="C20" s="15" t="n">
        <f aca="false">+C15+C18</f>
        <v>69.6591207979238</v>
      </c>
      <c r="J20" s="16" t="s">
        <v>10</v>
      </c>
      <c r="K20" s="17" t="n">
        <f aca="false">+K17-K19</f>
        <v>0.367969815026336</v>
      </c>
    </row>
    <row r="21" customFormat="false" ht="11.25" hidden="false" customHeight="false" outlineLevel="0" collapsed="false">
      <c r="B21" s="18"/>
      <c r="C21" s="19"/>
      <c r="D21" s="18"/>
      <c r="J21" s="16" t="s">
        <v>11</v>
      </c>
      <c r="K21" s="17" t="n">
        <f aca="false">+K17+K19</f>
        <v>9.18917304211652</v>
      </c>
    </row>
    <row r="26" customFormat="false" ht="11.25" hidden="false" customHeight="false" outlineLevel="0" collapsed="false">
      <c r="B26" s="3"/>
      <c r="C26" s="4" t="s">
        <v>12</v>
      </c>
      <c r="D26" s="4"/>
      <c r="E26" s="4"/>
      <c r="F26" s="4"/>
      <c r="G26" s="4"/>
      <c r="H26" s="3"/>
      <c r="K26" s="4" t="s">
        <v>13</v>
      </c>
      <c r="L26" s="4"/>
      <c r="M26" s="4"/>
      <c r="N26" s="4"/>
      <c r="O26" s="4"/>
      <c r="P26" s="3"/>
    </row>
    <row r="27" customFormat="false" ht="11.25" hidden="false" customHeight="false" outlineLevel="0" collapsed="false"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2"/>
      <c r="K27" s="6" t="s">
        <v>2</v>
      </c>
      <c r="L27" s="6" t="s">
        <v>3</v>
      </c>
      <c r="M27" s="6" t="s">
        <v>4</v>
      </c>
      <c r="N27" s="6" t="s">
        <v>5</v>
      </c>
      <c r="O27" s="6" t="s">
        <v>6</v>
      </c>
      <c r="P27" s="2"/>
    </row>
    <row r="28" customFormat="false" ht="11.25" hidden="false" customHeight="false" outlineLevel="0" collapsed="false">
      <c r="C28" s="7" t="n">
        <v>23</v>
      </c>
      <c r="D28" s="7" t="n">
        <v>18.5</v>
      </c>
      <c r="E28" s="7" t="n">
        <v>27.5</v>
      </c>
      <c r="F28" s="7" t="n">
        <f aca="false">+C28-D28</f>
        <v>4.5</v>
      </c>
      <c r="G28" s="7" t="n">
        <f aca="false">+E28-C28</f>
        <v>4.5</v>
      </c>
      <c r="H28" s="2"/>
      <c r="K28" s="8" t="n">
        <v>48</v>
      </c>
      <c r="L28" s="8" t="n">
        <v>42.7</v>
      </c>
      <c r="M28" s="8" t="n">
        <v>53.3</v>
      </c>
      <c r="N28" s="8" t="n">
        <f aca="false">+K28-L28</f>
        <v>5.3</v>
      </c>
      <c r="O28" s="8" t="n">
        <f aca="false">+M28-K28</f>
        <v>5.3</v>
      </c>
      <c r="P28" s="2"/>
    </row>
    <row r="29" customFormat="false" ht="11.25" hidden="false" customHeight="false" outlineLevel="0" collapsed="false">
      <c r="C29" s="7" t="n">
        <v>20.8</v>
      </c>
      <c r="D29" s="7" t="n">
        <v>16.8</v>
      </c>
      <c r="E29" s="7" t="n">
        <v>24.8</v>
      </c>
      <c r="F29" s="7" t="n">
        <f aca="false">+C29-D29</f>
        <v>4</v>
      </c>
      <c r="G29" s="7" t="n">
        <f aca="false">+E29-C29</f>
        <v>4</v>
      </c>
      <c r="H29" s="2"/>
      <c r="K29" s="8" t="n">
        <v>48.9</v>
      </c>
      <c r="L29" s="8" t="n">
        <v>44.9</v>
      </c>
      <c r="M29" s="8" t="n">
        <v>52.9</v>
      </c>
      <c r="N29" s="8" t="n">
        <f aca="false">+K29-L29</f>
        <v>4</v>
      </c>
      <c r="O29" s="8" t="n">
        <f aca="false">+M29-K29</f>
        <v>4</v>
      </c>
      <c r="P29" s="2"/>
    </row>
    <row r="30" customFormat="false" ht="11.25" hidden="false" customHeight="false" outlineLevel="0" collapsed="false">
      <c r="C30" s="7" t="n">
        <v>19.7</v>
      </c>
      <c r="D30" s="7" t="n">
        <v>15.7</v>
      </c>
      <c r="E30" s="7" t="n">
        <v>23.7</v>
      </c>
      <c r="F30" s="7" t="n">
        <f aca="false">+C30-D30</f>
        <v>4</v>
      </c>
      <c r="G30" s="7" t="n">
        <f aca="false">+E30-C30</f>
        <v>4</v>
      </c>
      <c r="H30" s="2"/>
      <c r="K30" s="8" t="n">
        <v>47.1</v>
      </c>
      <c r="L30" s="8" t="n">
        <v>43.1</v>
      </c>
      <c r="M30" s="8" t="n">
        <v>51.1</v>
      </c>
      <c r="N30" s="8" t="n">
        <f aca="false">+K30-L30</f>
        <v>4</v>
      </c>
      <c r="O30" s="8" t="n">
        <f aca="false">+M30-K30</f>
        <v>4</v>
      </c>
      <c r="P30" s="2"/>
    </row>
    <row r="31" customFormat="false" ht="11.25" hidden="false" customHeight="false" outlineLevel="0" collapsed="false">
      <c r="C31" s="7" t="n">
        <v>23</v>
      </c>
      <c r="D31" s="7" t="n">
        <v>18.5</v>
      </c>
      <c r="E31" s="7" t="n">
        <v>27.5</v>
      </c>
      <c r="F31" s="7" t="n">
        <f aca="false">+C31-D31</f>
        <v>4.5</v>
      </c>
      <c r="G31" s="7" t="n">
        <f aca="false">+E31-C31</f>
        <v>4.5</v>
      </c>
      <c r="H31" s="2"/>
      <c r="K31" s="8" t="n">
        <v>48</v>
      </c>
      <c r="L31" s="8" t="n">
        <v>42.7</v>
      </c>
      <c r="M31" s="8" t="n">
        <v>53.3</v>
      </c>
      <c r="N31" s="8" t="n">
        <f aca="false">+K31-L31</f>
        <v>5.3</v>
      </c>
      <c r="O31" s="8" t="n">
        <f aca="false">+M31-K31</f>
        <v>5.3</v>
      </c>
      <c r="P31" s="2"/>
    </row>
    <row r="32" customFormat="false" ht="11.25" hidden="false" customHeight="false" outlineLevel="0" collapsed="false">
      <c r="C32" s="7" t="n">
        <v>16.9</v>
      </c>
      <c r="D32" s="7" t="n">
        <v>12.9</v>
      </c>
      <c r="E32" s="7" t="n">
        <v>20.9</v>
      </c>
      <c r="F32" s="7" t="n">
        <f aca="false">+C32-D32</f>
        <v>4</v>
      </c>
      <c r="G32" s="7" t="n">
        <f aca="false">+E32-C32</f>
        <v>4</v>
      </c>
      <c r="H32" s="2"/>
      <c r="K32" s="8" t="n">
        <v>44.7</v>
      </c>
      <c r="L32" s="8" t="n">
        <v>40.7</v>
      </c>
      <c r="M32" s="8" t="n">
        <v>48.7</v>
      </c>
      <c r="N32" s="8" t="n">
        <f aca="false">+K32-L32</f>
        <v>4</v>
      </c>
      <c r="O32" s="8" t="n">
        <f aca="false">+M32-K32</f>
        <v>4</v>
      </c>
      <c r="P32" s="2"/>
    </row>
    <row r="33" customFormat="false" ht="11.25" hidden="false" customHeight="false" outlineLevel="0" collapsed="false">
      <c r="C33" s="7" t="n">
        <v>17</v>
      </c>
      <c r="D33" s="7" t="n">
        <v>13</v>
      </c>
      <c r="E33" s="7" t="n">
        <v>21</v>
      </c>
      <c r="F33" s="7" t="n">
        <f aca="false">+C33-D33</f>
        <v>4</v>
      </c>
      <c r="G33" s="7" t="n">
        <f aca="false">+E33-C33</f>
        <v>4</v>
      </c>
      <c r="H33" s="2"/>
      <c r="K33" s="8" t="n">
        <v>44.5</v>
      </c>
      <c r="L33" s="8" t="n">
        <v>40.5</v>
      </c>
      <c r="M33" s="8" t="n">
        <v>48.5</v>
      </c>
      <c r="N33" s="8" t="n">
        <f aca="false">+K33-L33</f>
        <v>4</v>
      </c>
      <c r="O33" s="8" t="n">
        <f aca="false">+M33-K33</f>
        <v>4</v>
      </c>
      <c r="P33" s="2"/>
    </row>
    <row r="34" customFormat="false" ht="11.25" hidden="false" customHeight="false" outlineLevel="0" collapsed="false">
      <c r="C34" s="7" t="n">
        <v>15</v>
      </c>
      <c r="D34" s="7" t="n">
        <v>11</v>
      </c>
      <c r="E34" s="7" t="n">
        <v>19</v>
      </c>
      <c r="F34" s="7" t="n">
        <f aca="false">+C34-D34</f>
        <v>4</v>
      </c>
      <c r="G34" s="7" t="n">
        <f aca="false">+E34-C34</f>
        <v>4</v>
      </c>
      <c r="H34" s="2"/>
      <c r="K34" s="8" t="n">
        <v>43.1</v>
      </c>
      <c r="L34" s="8" t="n">
        <v>39.1</v>
      </c>
      <c r="M34" s="8" t="n">
        <v>47.1</v>
      </c>
      <c r="N34" s="8" t="n">
        <f aca="false">+K34-L34</f>
        <v>4</v>
      </c>
      <c r="O34" s="8" t="n">
        <f aca="false">+M34-K34</f>
        <v>4</v>
      </c>
      <c r="P34" s="2"/>
    </row>
    <row r="35" customFormat="false" ht="11.25" hidden="false" customHeight="false" outlineLevel="0" collapsed="false">
      <c r="C35" s="7" t="n">
        <v>15.2</v>
      </c>
      <c r="D35" s="7" t="n">
        <v>11.2</v>
      </c>
      <c r="E35" s="7" t="n">
        <v>19.2</v>
      </c>
      <c r="F35" s="7" t="n">
        <f aca="false">+C35-D35</f>
        <v>4</v>
      </c>
      <c r="G35" s="7" t="n">
        <f aca="false">+E35-C35</f>
        <v>4</v>
      </c>
      <c r="H35" s="2"/>
      <c r="K35" s="8" t="n">
        <v>43.5</v>
      </c>
      <c r="L35" s="8" t="n">
        <v>39.5</v>
      </c>
      <c r="M35" s="8" t="n">
        <v>47.5</v>
      </c>
      <c r="N35" s="8" t="n">
        <f aca="false">+K35-L35</f>
        <v>4</v>
      </c>
      <c r="O35" s="8" t="n">
        <f aca="false">+M35-K35</f>
        <v>4</v>
      </c>
      <c r="P35" s="2"/>
    </row>
    <row r="36" customFormat="false" ht="11.25" hidden="false" customHeight="false" outlineLevel="0" collapsed="false">
      <c r="C36" s="7" t="n">
        <v>15</v>
      </c>
      <c r="D36" s="7" t="n">
        <v>11</v>
      </c>
      <c r="E36" s="7" t="n">
        <v>19</v>
      </c>
      <c r="F36" s="7" t="n">
        <f aca="false">+C36-D36</f>
        <v>4</v>
      </c>
      <c r="G36" s="7" t="n">
        <f aca="false">+E36-C36</f>
        <v>4</v>
      </c>
      <c r="H36" s="2"/>
      <c r="K36" s="8" t="n">
        <v>43.5</v>
      </c>
      <c r="L36" s="8" t="n">
        <v>39.5</v>
      </c>
      <c r="M36" s="8" t="n">
        <v>47.5</v>
      </c>
      <c r="N36" s="8" t="n">
        <f aca="false">+K36-L36</f>
        <v>4</v>
      </c>
      <c r="O36" s="8" t="n">
        <f aca="false">+M36-K36</f>
        <v>4</v>
      </c>
      <c r="P36" s="2"/>
    </row>
    <row r="37" customFormat="false" ht="11.25" hidden="false" customHeight="false" outlineLevel="0" collapsed="false">
      <c r="C37" s="7" t="n">
        <v>17</v>
      </c>
      <c r="D37" s="7" t="n">
        <v>13</v>
      </c>
      <c r="E37" s="7" t="n">
        <v>21</v>
      </c>
      <c r="F37" s="7" t="n">
        <f aca="false">+C37-D37</f>
        <v>4</v>
      </c>
      <c r="G37" s="7" t="n">
        <f aca="false">+E37-C37</f>
        <v>4</v>
      </c>
      <c r="H37" s="2"/>
      <c r="K37" s="8" t="n">
        <v>44.9</v>
      </c>
      <c r="L37" s="8" t="n">
        <v>40.9</v>
      </c>
      <c r="M37" s="8" t="n">
        <v>48.9</v>
      </c>
      <c r="N37" s="8" t="n">
        <f aca="false">+K37-L37</f>
        <v>4</v>
      </c>
      <c r="O37" s="8" t="n">
        <f aca="false">+M37-K37</f>
        <v>4</v>
      </c>
      <c r="P37" s="2"/>
    </row>
    <row r="38" customFormat="false" ht="11.25" hidden="false" customHeight="false" outlineLevel="0" collapsed="false">
      <c r="C38" s="7" t="n">
        <v>16.1</v>
      </c>
      <c r="D38" s="7" t="n">
        <v>12.1</v>
      </c>
      <c r="E38" s="7" t="n">
        <v>20.1</v>
      </c>
      <c r="F38" s="7" t="n">
        <f aca="false">+C38-D38</f>
        <v>4</v>
      </c>
      <c r="G38" s="7" t="n">
        <f aca="false">+E38-C38</f>
        <v>4</v>
      </c>
      <c r="H38" s="2"/>
      <c r="K38" s="8" t="n">
        <v>42.7</v>
      </c>
      <c r="L38" s="8" t="n">
        <v>38.7</v>
      </c>
      <c r="M38" s="8" t="n">
        <v>46.7</v>
      </c>
      <c r="N38" s="8" t="n">
        <f aca="false">+K38-L38</f>
        <v>4</v>
      </c>
      <c r="O38" s="8" t="n">
        <f aca="false">+M38-K38</f>
        <v>4</v>
      </c>
      <c r="P38" s="2"/>
    </row>
    <row r="39" customFormat="false" ht="11.25" hidden="false" customHeight="false" outlineLevel="0" collapsed="false">
      <c r="C39" s="7" t="n">
        <v>17.1</v>
      </c>
      <c r="D39" s="7" t="n">
        <v>13.1</v>
      </c>
      <c r="E39" s="7" t="n">
        <v>21.1</v>
      </c>
      <c r="F39" s="7" t="n">
        <f aca="false">+C39-D39</f>
        <v>4</v>
      </c>
      <c r="G39" s="7" t="n">
        <f aca="false">+E39-C39</f>
        <v>4</v>
      </c>
      <c r="H39" s="2"/>
      <c r="K39" s="8" t="n">
        <v>43.3</v>
      </c>
      <c r="L39" s="8" t="n">
        <v>39.3</v>
      </c>
      <c r="M39" s="8" t="n">
        <v>47.3</v>
      </c>
      <c r="N39" s="8" t="n">
        <f aca="false">+K39-L39</f>
        <v>4</v>
      </c>
      <c r="O39" s="8" t="n">
        <f aca="false">+M39-K39</f>
        <v>4</v>
      </c>
      <c r="P39" s="2"/>
    </row>
    <row r="40" customFormat="false" ht="11.25" hidden="false" customHeight="false" outlineLevel="0" collapsed="false">
      <c r="C40" s="7" t="n">
        <v>17.1</v>
      </c>
      <c r="D40" s="7" t="n">
        <v>13.1</v>
      </c>
      <c r="E40" s="7" t="n">
        <v>21.1</v>
      </c>
      <c r="F40" s="7" t="n">
        <f aca="false">+C40-D40</f>
        <v>4</v>
      </c>
      <c r="G40" s="7" t="n">
        <f aca="false">+E40-C40</f>
        <v>4</v>
      </c>
      <c r="H40" s="2"/>
      <c r="K40" s="8" t="n">
        <v>43.4</v>
      </c>
      <c r="L40" s="8" t="n">
        <v>39.4</v>
      </c>
      <c r="M40" s="8" t="n">
        <v>47.4</v>
      </c>
      <c r="N40" s="8" t="n">
        <f aca="false">+K40-L40</f>
        <v>4</v>
      </c>
      <c r="O40" s="8" t="n">
        <f aca="false">+M40-K40</f>
        <v>4</v>
      </c>
      <c r="P40" s="2"/>
    </row>
    <row r="41" customFormat="false" ht="11.25" hidden="false" customHeight="false" outlineLevel="0" collapsed="false">
      <c r="C41" s="9" t="n">
        <v>17.4</v>
      </c>
      <c r="D41" s="7" t="n">
        <v>13.4</v>
      </c>
      <c r="E41" s="7" t="n">
        <v>21.4</v>
      </c>
      <c r="F41" s="7" t="n">
        <f aca="false">+C41-D41</f>
        <v>4</v>
      </c>
      <c r="G41" s="7" t="n">
        <f aca="false">+E41-C41</f>
        <v>4</v>
      </c>
      <c r="H41" s="2"/>
      <c r="K41" s="12" t="n">
        <v>44</v>
      </c>
      <c r="L41" s="8" t="n">
        <v>40</v>
      </c>
      <c r="M41" s="8" t="n">
        <v>48</v>
      </c>
      <c r="N41" s="8" t="n">
        <f aca="false">+K41-L41</f>
        <v>4</v>
      </c>
      <c r="O41" s="8" t="n">
        <f aca="false">+M41-K41</f>
        <v>4</v>
      </c>
      <c r="P41" s="2"/>
    </row>
    <row r="42" customFormat="false" ht="11.25" hidden="false" customHeight="false" outlineLevel="0" collapsed="false">
      <c r="B42" s="10" t="s">
        <v>7</v>
      </c>
      <c r="C42" s="11" t="n">
        <f aca="false">+AVERAGE(C29:C41)</f>
        <v>17.4846153846154</v>
      </c>
      <c r="J42" s="6" t="s">
        <v>7</v>
      </c>
      <c r="K42" s="13" t="n">
        <f aca="false">+AVERAGE(K28:K41)</f>
        <v>44.9714285714286</v>
      </c>
    </row>
    <row r="43" customFormat="false" ht="11.25" hidden="false" customHeight="false" outlineLevel="0" collapsed="false">
      <c r="B43" s="10" t="s">
        <v>8</v>
      </c>
      <c r="C43" s="7" t="n">
        <f aca="false">+STDEV(C29:C41)</f>
        <v>2.3614424101405</v>
      </c>
      <c r="J43" s="6" t="s">
        <v>8</v>
      </c>
      <c r="K43" s="8" t="n">
        <f aca="false">+STDEV(K28:K41)</f>
        <v>2.10874682852475</v>
      </c>
    </row>
    <row r="44" customFormat="false" ht="11.25" hidden="false" customHeight="false" outlineLevel="0" collapsed="false">
      <c r="B44" s="20" t="s">
        <v>9</v>
      </c>
      <c r="C44" s="21" t="n">
        <f aca="false">2*C43</f>
        <v>4.722884820281</v>
      </c>
      <c r="J44" s="6" t="s">
        <v>9</v>
      </c>
      <c r="K44" s="8" t="n">
        <f aca="false">2*K43</f>
        <v>4.2174936570495</v>
      </c>
    </row>
    <row r="45" customFormat="false" ht="11.25" hidden="false" customHeight="false" outlineLevel="0" collapsed="false">
      <c r="B45" s="14" t="s">
        <v>10</v>
      </c>
      <c r="C45" s="15" t="n">
        <f aca="false">+C42-C44</f>
        <v>12.7617305643344</v>
      </c>
      <c r="J45" s="16" t="s">
        <v>10</v>
      </c>
      <c r="K45" s="17" t="n">
        <f aca="false">+K42-K44</f>
        <v>40.7539349143791</v>
      </c>
    </row>
    <row r="46" customFormat="false" ht="11.25" hidden="false" customHeight="false" outlineLevel="0" collapsed="false">
      <c r="B46" s="14" t="s">
        <v>11</v>
      </c>
      <c r="C46" s="22" t="n">
        <f aca="false">+C42+C44</f>
        <v>22.2075002048964</v>
      </c>
      <c r="J46" s="16" t="s">
        <v>11</v>
      </c>
      <c r="K46" s="17" t="n">
        <f aca="false">+K42+K44</f>
        <v>49.1889222284781</v>
      </c>
    </row>
    <row r="52" customFormat="false" ht="11.25" hidden="false" customHeight="false" outlineLevel="0" collapsed="false">
      <c r="C52" s="4" t="s">
        <v>14</v>
      </c>
      <c r="D52" s="4"/>
      <c r="E52" s="4"/>
      <c r="F52" s="4"/>
      <c r="G52" s="4"/>
      <c r="H52" s="3"/>
    </row>
    <row r="53" customFormat="false" ht="11.25" hidden="false" customHeight="false" outlineLevel="0" collapsed="false"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2"/>
    </row>
    <row r="54" customFormat="false" ht="11.25" hidden="false" customHeight="false" outlineLevel="0" collapsed="false">
      <c r="C54" s="7" t="n">
        <v>99.3</v>
      </c>
      <c r="D54" s="7" t="n">
        <v>94.3</v>
      </c>
      <c r="E54" s="7" t="n">
        <v>104.3</v>
      </c>
      <c r="F54" s="7" t="n">
        <f aca="false">+C54-D54</f>
        <v>5</v>
      </c>
      <c r="G54" s="7" t="n">
        <f aca="false">+E54-C54</f>
        <v>5</v>
      </c>
      <c r="H54" s="2"/>
    </row>
    <row r="55" customFormat="false" ht="11.25" hidden="false" customHeight="false" outlineLevel="0" collapsed="false">
      <c r="C55" s="7" t="n">
        <v>97.7</v>
      </c>
      <c r="D55" s="7" t="n">
        <v>92.7</v>
      </c>
      <c r="E55" s="7" t="n">
        <v>102.7</v>
      </c>
      <c r="F55" s="7" t="n">
        <f aca="false">+C55-D55</f>
        <v>5</v>
      </c>
      <c r="G55" s="7" t="n">
        <f aca="false">+E55-C55</f>
        <v>5</v>
      </c>
      <c r="H55" s="2"/>
    </row>
    <row r="56" customFormat="false" ht="11.25" hidden="false" customHeight="false" outlineLevel="0" collapsed="false">
      <c r="C56" s="7" t="n">
        <v>97.4</v>
      </c>
      <c r="D56" s="7" t="n">
        <v>92.4</v>
      </c>
      <c r="E56" s="7" t="n">
        <v>102.4</v>
      </c>
      <c r="F56" s="7" t="n">
        <f aca="false">+C56-D56</f>
        <v>5</v>
      </c>
      <c r="G56" s="7" t="n">
        <f aca="false">+E56-C56</f>
        <v>5</v>
      </c>
      <c r="H56" s="2"/>
    </row>
    <row r="57" customFormat="false" ht="11.25" hidden="false" customHeight="false" outlineLevel="0" collapsed="false">
      <c r="C57" s="7" t="n">
        <v>95.3</v>
      </c>
      <c r="D57" s="7" t="n">
        <v>90.3</v>
      </c>
      <c r="E57" s="7" t="n">
        <v>100.3</v>
      </c>
      <c r="F57" s="7" t="n">
        <f aca="false">+C57-D57</f>
        <v>5</v>
      </c>
      <c r="G57" s="7" t="n">
        <f aca="false">+E57-C57</f>
        <v>5</v>
      </c>
      <c r="H57" s="2"/>
    </row>
    <row r="58" customFormat="false" ht="11.25" hidden="false" customHeight="false" outlineLevel="0" collapsed="false">
      <c r="C58" s="7" t="n">
        <v>96.1</v>
      </c>
      <c r="D58" s="7" t="n">
        <v>91.1</v>
      </c>
      <c r="E58" s="7" t="n">
        <v>101.1</v>
      </c>
      <c r="F58" s="7" t="n">
        <f aca="false">+C58-D58</f>
        <v>5</v>
      </c>
      <c r="G58" s="7" t="n">
        <f aca="false">+E58-C58</f>
        <v>5</v>
      </c>
      <c r="H58" s="2"/>
    </row>
    <row r="59" customFormat="false" ht="11.25" hidden="false" customHeight="false" outlineLevel="0" collapsed="false">
      <c r="C59" s="7" t="n">
        <v>95.6</v>
      </c>
      <c r="D59" s="7" t="n">
        <v>90.6</v>
      </c>
      <c r="E59" s="7" t="n">
        <v>100.6</v>
      </c>
      <c r="F59" s="7" t="n">
        <f aca="false">+C59-D59</f>
        <v>5</v>
      </c>
      <c r="G59" s="7" t="n">
        <f aca="false">+E59-C59</f>
        <v>5</v>
      </c>
      <c r="H59" s="2"/>
    </row>
    <row r="60" customFormat="false" ht="11.25" hidden="false" customHeight="false" outlineLevel="0" collapsed="false">
      <c r="C60" s="7" t="n">
        <v>95.6</v>
      </c>
      <c r="D60" s="7" t="n">
        <v>90.6</v>
      </c>
      <c r="E60" s="7" t="n">
        <v>100.6</v>
      </c>
      <c r="F60" s="7" t="n">
        <f aca="false">+C60-D60</f>
        <v>5</v>
      </c>
      <c r="G60" s="7" t="n">
        <f aca="false">+E60-C60</f>
        <v>5</v>
      </c>
      <c r="H60" s="2"/>
    </row>
    <row r="61" customFormat="false" ht="11.25" hidden="false" customHeight="false" outlineLevel="0" collapsed="false">
      <c r="C61" s="7" t="n">
        <v>96.7</v>
      </c>
      <c r="D61" s="7" t="n">
        <v>91.7</v>
      </c>
      <c r="E61" s="7" t="n">
        <v>101.7</v>
      </c>
      <c r="F61" s="7" t="n">
        <f aca="false">+C61-D61</f>
        <v>5</v>
      </c>
      <c r="G61" s="7" t="n">
        <f aca="false">+E61-C61</f>
        <v>5</v>
      </c>
      <c r="H61" s="2"/>
    </row>
    <row r="62" customFormat="false" ht="11.25" hidden="false" customHeight="false" outlineLevel="0" collapsed="false">
      <c r="C62" s="7" t="n">
        <v>94.7</v>
      </c>
      <c r="D62" s="7" t="n">
        <v>89.7</v>
      </c>
      <c r="E62" s="7" t="n">
        <v>99.7</v>
      </c>
      <c r="F62" s="7" t="n">
        <f aca="false">+C62-D62</f>
        <v>5</v>
      </c>
      <c r="G62" s="7" t="n">
        <f aca="false">+E62-C62</f>
        <v>5</v>
      </c>
      <c r="H62" s="2"/>
    </row>
    <row r="63" customFormat="false" ht="11.25" hidden="false" customHeight="false" outlineLevel="0" collapsed="false">
      <c r="C63" s="7" t="n">
        <v>93.5</v>
      </c>
      <c r="D63" s="7" t="n">
        <v>88.5</v>
      </c>
      <c r="E63" s="7" t="n">
        <v>98.5</v>
      </c>
      <c r="F63" s="7" t="n">
        <f aca="false">+C63-D63</f>
        <v>5</v>
      </c>
      <c r="G63" s="7" t="n">
        <f aca="false">+E63-C63</f>
        <v>5</v>
      </c>
      <c r="H63" s="2"/>
    </row>
    <row r="64" customFormat="false" ht="11.25" hidden="false" customHeight="false" outlineLevel="0" collapsed="false">
      <c r="C64" s="7" t="n">
        <v>93.4</v>
      </c>
      <c r="D64" s="7" t="n">
        <v>88.4</v>
      </c>
      <c r="E64" s="7" t="n">
        <v>98.4</v>
      </c>
      <c r="F64" s="7" t="n">
        <f aca="false">+C64-D64</f>
        <v>5</v>
      </c>
      <c r="G64" s="7" t="n">
        <f aca="false">+E64-C64</f>
        <v>5</v>
      </c>
      <c r="H64" s="2"/>
    </row>
    <row r="65" customFormat="false" ht="11.25" hidden="false" customHeight="false" outlineLevel="0" collapsed="false">
      <c r="C65" s="9" t="n">
        <v>94.3</v>
      </c>
      <c r="D65" s="7" t="n">
        <v>89.3</v>
      </c>
      <c r="E65" s="7" t="n">
        <v>99.3</v>
      </c>
      <c r="F65" s="7" t="n">
        <f aca="false">+C65-D65</f>
        <v>5</v>
      </c>
      <c r="G65" s="7" t="n">
        <f aca="false">+E65-C65</f>
        <v>5</v>
      </c>
      <c r="H65" s="2"/>
    </row>
    <row r="66" customFormat="false" ht="11.25" hidden="false" customHeight="false" outlineLevel="0" collapsed="false">
      <c r="B66" s="10" t="s">
        <v>7</v>
      </c>
      <c r="C66" s="11" t="n">
        <f aca="false">+AVERAGE(C54:C65)</f>
        <v>95.8</v>
      </c>
      <c r="F66" s="23"/>
      <c r="G66" s="23"/>
      <c r="H66" s="2"/>
    </row>
    <row r="67" customFormat="false" ht="11.25" hidden="false" customHeight="false" outlineLevel="0" collapsed="false">
      <c r="B67" s="10" t="s">
        <v>8</v>
      </c>
      <c r="C67" s="7" t="n">
        <f aca="false">+STDEV(C52:C65)</f>
        <v>1.76222999221286</v>
      </c>
      <c r="F67" s="23"/>
      <c r="G67" s="23"/>
      <c r="H67" s="2"/>
    </row>
    <row r="68" customFormat="false" ht="11.25" hidden="false" customHeight="false" outlineLevel="0" collapsed="false">
      <c r="B68" s="10" t="s">
        <v>15</v>
      </c>
      <c r="C68" s="7" t="n">
        <f aca="false">3*C67</f>
        <v>5.28668997663859</v>
      </c>
    </row>
    <row r="69" customFormat="false" ht="11.25" hidden="false" customHeight="false" outlineLevel="0" collapsed="false">
      <c r="B69" s="14" t="s">
        <v>10</v>
      </c>
      <c r="C69" s="15" t="n">
        <f aca="false">+C66-C68</f>
        <v>90.5133100233614</v>
      </c>
    </row>
    <row r="70" customFormat="false" ht="11.25" hidden="false" customHeight="false" outlineLevel="0" collapsed="false">
      <c r="B70" s="14" t="s">
        <v>11</v>
      </c>
      <c r="C70" s="15" t="n">
        <f aca="false">+C66+C68</f>
        <v>101.086689976639</v>
      </c>
    </row>
    <row r="71" customFormat="false" ht="11.25" hidden="false" customHeight="false" outlineLevel="0" collapsed="false">
      <c r="B71" s="18"/>
      <c r="C71" s="19"/>
    </row>
    <row r="72" customFormat="false" ht="11.25" hidden="false" customHeight="false" outlineLevel="0" collapsed="false">
      <c r="B72" s="18"/>
      <c r="C72" s="19"/>
    </row>
    <row r="73" customFormat="false" ht="11.25" hidden="false" customHeight="false" outlineLevel="0" collapsed="false">
      <c r="B73" s="18"/>
      <c r="C73" s="19"/>
    </row>
    <row r="74" customFormat="false" ht="11.25" hidden="false" customHeight="false" outlineLevel="0" collapsed="false">
      <c r="B74" s="1" t="s">
        <v>16</v>
      </c>
    </row>
  </sheetData>
  <mergeCells count="5">
    <mergeCell ref="C1:G1"/>
    <mergeCell ref="K1:O1"/>
    <mergeCell ref="C26:G26"/>
    <mergeCell ref="K26:O26"/>
    <mergeCell ref="C52:G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7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2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C2" activeCellId="0" sqref="C2"/>
    </sheetView>
  </sheetViews>
  <sheetFormatPr defaultColWidth="11.42578125" defaultRowHeight="12.8" zeroHeight="false" outlineLevelRow="0" outlineLevelCol="0"/>
  <cols>
    <col collapsed="false" customWidth="true" hidden="false" outlineLevel="0" max="1" min="1" style="24" width="19.68"/>
    <col collapsed="false" customWidth="true" hidden="false" outlineLevel="0" max="2" min="2" style="25" width="14.73"/>
    <col collapsed="false" customWidth="true" hidden="false" outlineLevel="0" max="3" min="3" style="24" width="10.73"/>
    <col collapsed="false" customWidth="false" hidden="false" outlineLevel="0" max="16383" min="4" style="24" width="11.43"/>
    <col collapsed="false" customWidth="true" hidden="false" outlineLevel="0" max="16384" min="16384" style="24" width="11.53"/>
  </cols>
  <sheetData>
    <row r="1" customFormat="false" ht="12.8" hidden="false" customHeight="false" outlineLevel="0" collapsed="false">
      <c r="A1" s="26" t="s">
        <v>17</v>
      </c>
      <c r="B1" s="27" t="s">
        <v>18</v>
      </c>
      <c r="C1" s="26" t="s">
        <v>19</v>
      </c>
    </row>
    <row r="2" customFormat="false" ht="12.8" hidden="false" customHeight="false" outlineLevel="0" collapsed="false">
      <c r="A2" s="28" t="s">
        <v>20</v>
      </c>
      <c r="B2" s="29" t="n">
        <v>4.77857142857143</v>
      </c>
      <c r="C2" s="30" t="n">
        <v>0.811320754716981</v>
      </c>
    </row>
    <row r="3" customFormat="false" ht="12.8" hidden="false" customHeight="false" outlineLevel="0" collapsed="false">
      <c r="A3" s="28" t="s">
        <v>20</v>
      </c>
      <c r="B3" s="29" t="n">
        <v>4.77857142857143</v>
      </c>
      <c r="C3" s="30" t="n">
        <v>0.8107202680067</v>
      </c>
    </row>
    <row r="4" customFormat="false" ht="12.8" hidden="false" customHeight="false" outlineLevel="0" collapsed="false">
      <c r="A4" s="28" t="s">
        <v>20</v>
      </c>
      <c r="B4" s="29" t="n">
        <v>4.77857142857143</v>
      </c>
      <c r="C4" s="30" t="n">
        <v>0.81195079086116</v>
      </c>
    </row>
    <row r="5" customFormat="false" ht="12.8" hidden="false" customHeight="false" outlineLevel="0" collapsed="false">
      <c r="A5" s="28" t="s">
        <v>20</v>
      </c>
      <c r="B5" s="29" t="n">
        <v>4.77857142857143</v>
      </c>
      <c r="C5" s="30" t="n">
        <v>0.812925170068027</v>
      </c>
    </row>
    <row r="6" customFormat="false" ht="12.8" hidden="false" customHeight="false" outlineLevel="0" collapsed="false">
      <c r="A6" s="28" t="s">
        <v>20</v>
      </c>
      <c r="B6" s="29" t="n">
        <v>4.77857142857143</v>
      </c>
      <c r="C6" s="30" t="n">
        <v>0.811965811965812</v>
      </c>
    </row>
    <row r="7" customFormat="false" ht="12.8" hidden="false" customHeight="false" outlineLevel="0" collapsed="false">
      <c r="A7" s="28" t="s">
        <v>20</v>
      </c>
      <c r="B7" s="29" t="n">
        <v>4.77857142857143</v>
      </c>
      <c r="C7" s="30" t="n">
        <v>0.811475409836066</v>
      </c>
    </row>
    <row r="8" customFormat="false" ht="12.8" hidden="false" customHeight="false" outlineLevel="0" collapsed="false">
      <c r="A8" s="28" t="s">
        <v>21</v>
      </c>
      <c r="B8" s="29" t="n">
        <v>4.77857142857143</v>
      </c>
      <c r="C8" s="31" t="n">
        <v>0.812280701754386</v>
      </c>
    </row>
    <row r="9" customFormat="false" ht="12.8" hidden="false" customHeight="false" outlineLevel="0" collapsed="false">
      <c r="A9" s="28" t="s">
        <v>21</v>
      </c>
      <c r="B9" s="29" t="n">
        <v>4.77857142857143</v>
      </c>
      <c r="C9" s="31" t="n">
        <v>0.808681672025724</v>
      </c>
    </row>
    <row r="10" customFormat="false" ht="12.8" hidden="false" customHeight="false" outlineLevel="0" collapsed="false">
      <c r="A10" s="28" t="s">
        <v>21</v>
      </c>
      <c r="B10" s="29" t="n">
        <v>4.77857142857143</v>
      </c>
      <c r="C10" s="31" t="n">
        <v>0.812080536912752</v>
      </c>
    </row>
    <row r="11" customFormat="false" ht="12.8" hidden="false" customHeight="false" outlineLevel="0" collapsed="false">
      <c r="A11" s="28" t="s">
        <v>21</v>
      </c>
      <c r="B11" s="29" t="n">
        <v>4.77857142857143</v>
      </c>
      <c r="C11" s="31" t="n">
        <v>0.817073170731707</v>
      </c>
    </row>
    <row r="12" customFormat="false" ht="12.8" hidden="false" customHeight="false" outlineLevel="0" collapsed="false">
      <c r="A12" s="28" t="s">
        <v>21</v>
      </c>
      <c r="B12" s="29" t="n">
        <v>4.77857142857143</v>
      </c>
      <c r="C12" s="31" t="n">
        <v>0.812903225806452</v>
      </c>
    </row>
    <row r="13" customFormat="false" ht="12.8" hidden="false" customHeight="false" outlineLevel="0" collapsed="false">
      <c r="A13" s="28" t="s">
        <v>21</v>
      </c>
      <c r="B13" s="29" t="n">
        <v>4.77857142857143</v>
      </c>
      <c r="C13" s="31" t="n">
        <v>0.814814814814815</v>
      </c>
    </row>
    <row r="14" customFormat="false" ht="12.8" hidden="false" customHeight="false" outlineLevel="0" collapsed="false">
      <c r="A14" s="28" t="s">
        <v>22</v>
      </c>
      <c r="B14" s="29" t="n">
        <v>4.77857142857143</v>
      </c>
      <c r="C14" s="31" t="n">
        <v>0.815275310834814</v>
      </c>
    </row>
    <row r="15" customFormat="false" ht="12.8" hidden="false" customHeight="false" outlineLevel="0" collapsed="false">
      <c r="A15" s="28" t="s">
        <v>22</v>
      </c>
      <c r="B15" s="29" t="n">
        <v>4.77857142857143</v>
      </c>
      <c r="C15" s="31" t="n">
        <v>0.813993174061434</v>
      </c>
    </row>
    <row r="16" customFormat="false" ht="12.8" hidden="false" customHeight="false" outlineLevel="0" collapsed="false">
      <c r="A16" s="28" t="s">
        <v>22</v>
      </c>
      <c r="B16" s="29" t="n">
        <v>4.77857142857143</v>
      </c>
      <c r="C16" s="31" t="n">
        <v>0.814035087719298</v>
      </c>
    </row>
    <row r="17" customFormat="false" ht="12.8" hidden="false" customHeight="false" outlineLevel="0" collapsed="false">
      <c r="A17" s="28" t="s">
        <v>22</v>
      </c>
      <c r="B17" s="29" t="n">
        <v>4.77857142857143</v>
      </c>
      <c r="C17" s="31" t="n">
        <v>0.811864406779661</v>
      </c>
    </row>
    <row r="18" customFormat="false" ht="12.8" hidden="false" customHeight="false" outlineLevel="0" collapsed="false">
      <c r="A18" s="28" t="s">
        <v>22</v>
      </c>
      <c r="B18" s="29" t="n">
        <v>4.77857142857143</v>
      </c>
      <c r="C18" s="31" t="n">
        <v>0.814113597246127</v>
      </c>
    </row>
    <row r="19" customFormat="false" ht="12.8" hidden="false" customHeight="false" outlineLevel="0" collapsed="false">
      <c r="A19" s="28" t="s">
        <v>22</v>
      </c>
      <c r="B19" s="29" t="n">
        <v>4.77857142857143</v>
      </c>
      <c r="C19" s="31" t="n">
        <v>0.81303602058319</v>
      </c>
    </row>
    <row r="20" customFormat="false" ht="12.8" hidden="false" customHeight="false" outlineLevel="0" collapsed="false">
      <c r="A20" s="28" t="s">
        <v>23</v>
      </c>
      <c r="B20" s="29" t="n">
        <v>4.77857142857143</v>
      </c>
      <c r="C20" s="31" t="n">
        <v>0.81551724137931</v>
      </c>
    </row>
    <row r="21" customFormat="false" ht="12.8" hidden="false" customHeight="false" outlineLevel="0" collapsed="false">
      <c r="A21" s="28" t="s">
        <v>23</v>
      </c>
      <c r="B21" s="29" t="n">
        <v>4.77857142857143</v>
      </c>
      <c r="C21" s="31" t="n">
        <v>0.815652173913044</v>
      </c>
    </row>
    <row r="22" customFormat="false" ht="12.8" hidden="false" customHeight="false" outlineLevel="0" collapsed="false">
      <c r="A22" s="28" t="s">
        <v>23</v>
      </c>
      <c r="B22" s="29" t="n">
        <v>4.77857142857143</v>
      </c>
      <c r="C22" s="31" t="n">
        <v>0.815126050420168</v>
      </c>
    </row>
    <row r="23" customFormat="false" ht="12.8" hidden="false" customHeight="false" outlineLevel="0" collapsed="false">
      <c r="A23" s="28" t="s">
        <v>23</v>
      </c>
      <c r="B23" s="29" t="n">
        <v>4.77857142857143</v>
      </c>
      <c r="C23" s="31" t="n">
        <v>0.81438127090301</v>
      </c>
    </row>
    <row r="24" customFormat="false" ht="12.8" hidden="false" customHeight="false" outlineLevel="0" collapsed="false">
      <c r="A24" s="28" t="s">
        <v>23</v>
      </c>
      <c r="B24" s="29" t="n">
        <v>4.77857142857143</v>
      </c>
      <c r="C24" s="31" t="n">
        <v>0.816326530612245</v>
      </c>
    </row>
    <row r="25" customFormat="false" ht="12.8" hidden="false" customHeight="false" outlineLevel="0" collapsed="false">
      <c r="A25" s="28" t="s">
        <v>23</v>
      </c>
      <c r="B25" s="29" t="n">
        <v>4.77857142857143</v>
      </c>
      <c r="C25" s="31" t="n">
        <v>0.814432989690722</v>
      </c>
    </row>
    <row r="26" customFormat="false" ht="12.8" hidden="false" customHeight="false" outlineLevel="0" collapsed="false">
      <c r="A26" s="28" t="s">
        <v>20</v>
      </c>
      <c r="B26" s="32" t="n">
        <v>17.4846153846154</v>
      </c>
      <c r="C26" s="33" t="n">
        <v>0.865927419354839</v>
      </c>
    </row>
    <row r="27" customFormat="false" ht="12.8" hidden="false" customHeight="false" outlineLevel="0" collapsed="false">
      <c r="A27" s="28" t="s">
        <v>20</v>
      </c>
      <c r="B27" s="32" t="n">
        <v>17.4846153846154</v>
      </c>
      <c r="C27" s="33" t="n">
        <v>0.866666666666667</v>
      </c>
    </row>
    <row r="28" customFormat="false" ht="12.8" hidden="false" customHeight="false" outlineLevel="0" collapsed="false">
      <c r="A28" s="28" t="s">
        <v>20</v>
      </c>
      <c r="B28" s="32" t="n">
        <v>17.4846153846154</v>
      </c>
      <c r="C28" s="33" t="n">
        <v>0.866326530612245</v>
      </c>
    </row>
    <row r="29" customFormat="false" ht="12.8" hidden="false" customHeight="false" outlineLevel="0" collapsed="false">
      <c r="A29" s="28" t="s">
        <v>20</v>
      </c>
      <c r="B29" s="32" t="n">
        <v>17.4846153846154</v>
      </c>
      <c r="C29" s="33" t="n">
        <v>0.86576482830385</v>
      </c>
    </row>
    <row r="30" customFormat="false" ht="12.8" hidden="false" customHeight="false" outlineLevel="0" collapsed="false">
      <c r="A30" s="28" t="s">
        <v>20</v>
      </c>
      <c r="B30" s="32" t="n">
        <v>17.4846153846154</v>
      </c>
      <c r="C30" s="33" t="n">
        <v>0.863911290322581</v>
      </c>
    </row>
    <row r="31" customFormat="false" ht="12.8" hidden="false" customHeight="false" outlineLevel="0" collapsed="false">
      <c r="A31" s="28" t="s">
        <v>20</v>
      </c>
      <c r="B31" s="32" t="n">
        <v>17.4846153846154</v>
      </c>
      <c r="C31" s="33" t="n">
        <v>0.866053169734151</v>
      </c>
    </row>
    <row r="32" customFormat="false" ht="12.8" hidden="false" customHeight="false" outlineLevel="0" collapsed="false">
      <c r="A32" s="28" t="s">
        <v>21</v>
      </c>
      <c r="B32" s="32" t="n">
        <v>17.4846153846154</v>
      </c>
      <c r="C32" s="33" t="n">
        <v>0.870967741935484</v>
      </c>
    </row>
    <row r="33" customFormat="false" ht="12.8" hidden="false" customHeight="false" outlineLevel="0" collapsed="false">
      <c r="A33" s="28" t="s">
        <v>21</v>
      </c>
      <c r="B33" s="32" t="n">
        <v>17.4846153846154</v>
      </c>
      <c r="C33" s="33" t="n">
        <v>0.868020304568528</v>
      </c>
    </row>
    <row r="34" customFormat="false" ht="12.8" hidden="false" customHeight="false" outlineLevel="0" collapsed="false">
      <c r="A34" s="28" t="s">
        <v>21</v>
      </c>
      <c r="B34" s="32" t="n">
        <v>17.4846153846154</v>
      </c>
      <c r="C34" s="33" t="n">
        <v>0.868605817452357</v>
      </c>
    </row>
    <row r="35" customFormat="false" ht="12.8" hidden="false" customHeight="false" outlineLevel="0" collapsed="false">
      <c r="A35" s="28" t="s">
        <v>21</v>
      </c>
      <c r="B35" s="32" t="n">
        <v>17.4846153846154</v>
      </c>
      <c r="C35" s="33" t="n">
        <v>0.867867867867868</v>
      </c>
    </row>
    <row r="36" customFormat="false" ht="12.8" hidden="false" customHeight="false" outlineLevel="0" collapsed="false">
      <c r="A36" s="28" t="s">
        <v>21</v>
      </c>
      <c r="B36" s="32" t="n">
        <v>17.4846153846154</v>
      </c>
      <c r="C36" s="33" t="n">
        <v>0.870517928286853</v>
      </c>
    </row>
    <row r="37" customFormat="false" ht="12.8" hidden="false" customHeight="false" outlineLevel="0" collapsed="false">
      <c r="A37" s="28" t="s">
        <v>21</v>
      </c>
      <c r="B37" s="32" t="n">
        <v>17.4846153846154</v>
      </c>
      <c r="C37" s="33" t="n">
        <v>0.867867867867868</v>
      </c>
    </row>
    <row r="38" customFormat="false" ht="12.8" hidden="false" customHeight="false" outlineLevel="0" collapsed="false">
      <c r="A38" s="28" t="s">
        <v>22</v>
      </c>
      <c r="B38" s="32" t="n">
        <v>17.4846153846154</v>
      </c>
      <c r="C38" s="33" t="n">
        <v>0.867803837953092</v>
      </c>
    </row>
    <row r="39" customFormat="false" ht="12.8" hidden="false" customHeight="false" outlineLevel="0" collapsed="false">
      <c r="A39" s="28" t="s">
        <v>22</v>
      </c>
      <c r="B39" s="32" t="n">
        <v>17.4846153846154</v>
      </c>
      <c r="C39" s="33" t="n">
        <v>0.870600414078675</v>
      </c>
    </row>
    <row r="40" customFormat="false" ht="12.8" hidden="false" customHeight="false" outlineLevel="0" collapsed="false">
      <c r="A40" s="28" t="s">
        <v>22</v>
      </c>
      <c r="B40" s="32" t="n">
        <v>17.4846153846154</v>
      </c>
      <c r="C40" s="33" t="n">
        <v>0.869475847893114</v>
      </c>
    </row>
    <row r="41" customFormat="false" ht="12.8" hidden="false" customHeight="false" outlineLevel="0" collapsed="false">
      <c r="A41" s="28" t="s">
        <v>22</v>
      </c>
      <c r="B41" s="32" t="n">
        <v>17.4846153846154</v>
      </c>
      <c r="C41" s="33" t="n">
        <v>0.869168356997972</v>
      </c>
    </row>
    <row r="42" customFormat="false" ht="12.8" hidden="false" customHeight="false" outlineLevel="0" collapsed="false">
      <c r="A42" s="28" t="s">
        <v>22</v>
      </c>
      <c r="B42" s="32" t="n">
        <v>17.4846153846154</v>
      </c>
      <c r="C42" s="33" t="n">
        <v>0.869475847893114</v>
      </c>
    </row>
    <row r="43" customFormat="false" ht="12.8" hidden="false" customHeight="false" outlineLevel="0" collapsed="false">
      <c r="A43" s="28" t="s">
        <v>22</v>
      </c>
      <c r="B43" s="32" t="n">
        <v>17.4846153846154</v>
      </c>
      <c r="C43" s="33" t="n">
        <v>0.868448098663926</v>
      </c>
    </row>
    <row r="44" customFormat="false" ht="12.8" hidden="false" customHeight="false" outlineLevel="0" collapsed="false">
      <c r="A44" s="28" t="s">
        <v>23</v>
      </c>
      <c r="B44" s="32" t="n">
        <v>17.4846153846154</v>
      </c>
      <c r="C44" s="33" t="n">
        <v>0.868783068783069</v>
      </c>
    </row>
    <row r="45" customFormat="false" ht="12.8" hidden="false" customHeight="false" outlineLevel="0" collapsed="false">
      <c r="A45" s="28" t="s">
        <v>23</v>
      </c>
      <c r="B45" s="32" t="n">
        <v>17.4846153846154</v>
      </c>
      <c r="C45" s="33" t="n">
        <v>0.871297242083759</v>
      </c>
    </row>
    <row r="46" customFormat="false" ht="12.8" hidden="false" customHeight="false" outlineLevel="0" collapsed="false">
      <c r="A46" s="28" t="s">
        <v>23</v>
      </c>
      <c r="B46" s="32" t="n">
        <v>17.4846153846154</v>
      </c>
      <c r="C46" s="33" t="n">
        <v>0.87</v>
      </c>
    </row>
    <row r="47" customFormat="false" ht="12.8" hidden="false" customHeight="false" outlineLevel="0" collapsed="false">
      <c r="A47" s="28" t="s">
        <v>23</v>
      </c>
      <c r="B47" s="32" t="n">
        <v>17.4846153846154</v>
      </c>
      <c r="C47" s="33" t="n">
        <v>0.873225152129817</v>
      </c>
    </row>
    <row r="48" customFormat="false" ht="12.8" hidden="false" customHeight="false" outlineLevel="0" collapsed="false">
      <c r="A48" s="28" t="s">
        <v>23</v>
      </c>
      <c r="B48" s="32" t="n">
        <v>17.4846153846154</v>
      </c>
      <c r="C48" s="33" t="n">
        <v>0.870314083080041</v>
      </c>
    </row>
    <row r="49" customFormat="false" ht="12.8" hidden="false" customHeight="false" outlineLevel="0" collapsed="false">
      <c r="A49" s="28" t="s">
        <v>23</v>
      </c>
      <c r="B49" s="32" t="n">
        <v>17.4846153846154</v>
      </c>
      <c r="C49" s="33" t="n">
        <v>0.869035532994924</v>
      </c>
    </row>
    <row r="50" customFormat="false" ht="12.8" hidden="false" customHeight="false" outlineLevel="0" collapsed="false">
      <c r="A50" s="34" t="s">
        <v>20</v>
      </c>
      <c r="B50" s="29" t="n">
        <v>44.9714285714286</v>
      </c>
      <c r="C50" s="35" t="n">
        <v>0.979983319432861</v>
      </c>
    </row>
    <row r="51" customFormat="false" ht="12.8" hidden="false" customHeight="false" outlineLevel="0" collapsed="false">
      <c r="A51" s="34" t="s">
        <v>20</v>
      </c>
      <c r="B51" s="29" t="n">
        <v>44.9714285714286</v>
      </c>
      <c r="C51" s="35" t="n">
        <v>0.980172413793104</v>
      </c>
    </row>
    <row r="52" customFormat="false" ht="12.8" hidden="false" customHeight="false" outlineLevel="0" collapsed="false">
      <c r="A52" s="34" t="s">
        <v>20</v>
      </c>
      <c r="B52" s="29" t="n">
        <v>44.9714285714286</v>
      </c>
      <c r="C52" s="35" t="n">
        <v>0.977313974591651</v>
      </c>
    </row>
    <row r="53" customFormat="false" ht="12.8" hidden="false" customHeight="false" outlineLevel="0" collapsed="false">
      <c r="A53" s="34" t="s">
        <v>20</v>
      </c>
      <c r="B53" s="29" t="n">
        <v>44.9714285714286</v>
      </c>
      <c r="C53" s="35" t="n">
        <v>0.977510040160643</v>
      </c>
    </row>
    <row r="54" customFormat="false" ht="12.8" hidden="false" customHeight="false" outlineLevel="0" collapsed="false">
      <c r="A54" s="34" t="s">
        <v>20</v>
      </c>
      <c r="B54" s="29" t="n">
        <v>44.9714285714286</v>
      </c>
      <c r="C54" s="35" t="n">
        <v>0.97752808988764</v>
      </c>
    </row>
    <row r="55" customFormat="false" ht="12.8" hidden="false" customHeight="false" outlineLevel="0" collapsed="false">
      <c r="A55" s="34" t="s">
        <v>20</v>
      </c>
      <c r="B55" s="29" t="n">
        <v>44.9714285714286</v>
      </c>
      <c r="C55" s="35" t="n">
        <v>0.978369384359401</v>
      </c>
    </row>
    <row r="56" customFormat="false" ht="12.8" hidden="false" customHeight="false" outlineLevel="0" collapsed="false">
      <c r="A56" s="34" t="s">
        <v>21</v>
      </c>
      <c r="B56" s="29" t="n">
        <v>44.9714285714286</v>
      </c>
      <c r="C56" s="35" t="n">
        <v>0.983050847457627</v>
      </c>
    </row>
    <row r="57" customFormat="false" ht="12.8" hidden="false" customHeight="false" outlineLevel="0" collapsed="false">
      <c r="A57" s="34" t="s">
        <v>21</v>
      </c>
      <c r="B57" s="29" t="n">
        <v>44.9714285714286</v>
      </c>
      <c r="C57" s="35" t="n">
        <v>0.982456140350877</v>
      </c>
    </row>
    <row r="58" customFormat="false" ht="12.8" hidden="false" customHeight="false" outlineLevel="0" collapsed="false">
      <c r="A58" s="34" t="s">
        <v>21</v>
      </c>
      <c r="B58" s="29" t="n">
        <v>44.9714285714286</v>
      </c>
      <c r="C58" s="35" t="n">
        <v>0.981434599156118</v>
      </c>
    </row>
    <row r="59" customFormat="false" ht="12.8" hidden="false" customHeight="false" outlineLevel="0" collapsed="false">
      <c r="A59" s="34" t="s">
        <v>21</v>
      </c>
      <c r="B59" s="29" t="n">
        <v>44.9714285714286</v>
      </c>
      <c r="C59" s="35" t="n">
        <v>0.982485404503753</v>
      </c>
    </row>
    <row r="60" customFormat="false" ht="12.8" hidden="false" customHeight="false" outlineLevel="0" collapsed="false">
      <c r="A60" s="34" t="s">
        <v>21</v>
      </c>
      <c r="B60" s="29" t="n">
        <v>44.9714285714286</v>
      </c>
      <c r="C60" s="35" t="n">
        <v>0.981712385702411</v>
      </c>
    </row>
    <row r="61" customFormat="false" ht="12.8" hidden="false" customHeight="false" outlineLevel="0" collapsed="false">
      <c r="A61" s="34" t="s">
        <v>21</v>
      </c>
      <c r="B61" s="29" t="n">
        <v>44.9714285714286</v>
      </c>
      <c r="C61" s="35" t="n">
        <v>0.982558139534884</v>
      </c>
    </row>
    <row r="62" customFormat="false" ht="12.8" hidden="false" customHeight="false" outlineLevel="0" collapsed="false">
      <c r="A62" s="34" t="s">
        <v>22</v>
      </c>
      <c r="B62" s="29" t="n">
        <v>44.9714285714286</v>
      </c>
      <c r="C62" s="35" t="n">
        <v>0.983478260869565</v>
      </c>
    </row>
    <row r="63" customFormat="false" ht="12.8" hidden="false" customHeight="false" outlineLevel="0" collapsed="false">
      <c r="A63" s="34" t="s">
        <v>22</v>
      </c>
      <c r="B63" s="29" t="n">
        <v>44.9714285714286</v>
      </c>
      <c r="C63" s="35" t="n">
        <v>0.983230361871139</v>
      </c>
    </row>
    <row r="64" customFormat="false" ht="12.8" hidden="false" customHeight="false" outlineLevel="0" collapsed="false">
      <c r="A64" s="34" t="s">
        <v>22</v>
      </c>
      <c r="B64" s="29" t="n">
        <v>44.9714285714286</v>
      </c>
      <c r="C64" s="35" t="n">
        <v>0.982993197278912</v>
      </c>
    </row>
    <row r="65" customFormat="false" ht="12.8" hidden="false" customHeight="false" outlineLevel="0" collapsed="false">
      <c r="A65" s="34" t="s">
        <v>22</v>
      </c>
      <c r="B65" s="29" t="n">
        <v>44.9714285714286</v>
      </c>
      <c r="C65" s="35" t="n">
        <v>0.981497056349874</v>
      </c>
    </row>
    <row r="66" customFormat="false" ht="12.8" hidden="false" customHeight="false" outlineLevel="0" collapsed="false">
      <c r="A66" s="34" t="s">
        <v>22</v>
      </c>
      <c r="B66" s="29" t="n">
        <v>44.9714285714286</v>
      </c>
      <c r="C66" s="35" t="n">
        <v>0.982338099243061</v>
      </c>
    </row>
    <row r="67" customFormat="false" ht="12.8" hidden="false" customHeight="false" outlineLevel="0" collapsed="false">
      <c r="A67" s="34" t="s">
        <v>22</v>
      </c>
      <c r="B67" s="29" t="n">
        <v>44.9714285714286</v>
      </c>
      <c r="C67" s="35" t="n">
        <v>0.982323232323232</v>
      </c>
    </row>
    <row r="68" customFormat="false" ht="12.8" hidden="false" customHeight="false" outlineLevel="0" collapsed="false">
      <c r="A68" s="34" t="s">
        <v>23</v>
      </c>
      <c r="B68" s="29" t="n">
        <v>44.9714285714286</v>
      </c>
      <c r="C68" s="35" t="n">
        <v>0.982847341337907</v>
      </c>
    </row>
    <row r="69" customFormat="false" ht="12.8" hidden="false" customHeight="false" outlineLevel="0" collapsed="false">
      <c r="A69" s="34" t="s">
        <v>23</v>
      </c>
      <c r="B69" s="29" t="n">
        <v>44.9714285714286</v>
      </c>
      <c r="C69" s="35" t="n">
        <v>0.983788395904437</v>
      </c>
    </row>
    <row r="70" customFormat="false" ht="12.8" hidden="false" customHeight="false" outlineLevel="0" collapsed="false">
      <c r="A70" s="34" t="s">
        <v>23</v>
      </c>
      <c r="B70" s="29" t="n">
        <v>44.9714285714286</v>
      </c>
      <c r="C70" s="35" t="n">
        <v>0.982218458933107</v>
      </c>
    </row>
    <row r="71" customFormat="false" ht="12.8" hidden="false" customHeight="false" outlineLevel="0" collapsed="false">
      <c r="A71" s="34" t="s">
        <v>23</v>
      </c>
      <c r="B71" s="29" t="n">
        <v>44.9714285714286</v>
      </c>
      <c r="C71" s="35" t="n">
        <v>0.982142857142857</v>
      </c>
    </row>
    <row r="72" customFormat="false" ht="12.8" hidden="false" customHeight="false" outlineLevel="0" collapsed="false">
      <c r="A72" s="34" t="s">
        <v>23</v>
      </c>
      <c r="B72" s="29" t="n">
        <v>44.9714285714286</v>
      </c>
      <c r="C72" s="35" t="n">
        <v>0.981465880370682</v>
      </c>
    </row>
    <row r="73" customFormat="false" ht="12.8" hidden="false" customHeight="false" outlineLevel="0" collapsed="false">
      <c r="A73" s="34" t="s">
        <v>23</v>
      </c>
      <c r="B73" s="29" t="n">
        <v>44.9714285714286</v>
      </c>
      <c r="C73" s="35" t="n">
        <v>0.980623420387532</v>
      </c>
    </row>
    <row r="74" customFormat="false" ht="12.8" hidden="false" customHeight="false" outlineLevel="0" collapsed="false">
      <c r="A74" s="28" t="s">
        <v>20</v>
      </c>
      <c r="B74" s="32" t="n">
        <v>66.9307692307692</v>
      </c>
      <c r="C74" s="33" t="n">
        <v>1.08620689655172</v>
      </c>
    </row>
    <row r="75" customFormat="false" ht="12.8" hidden="false" customHeight="false" outlineLevel="0" collapsed="false">
      <c r="A75" s="28" t="s">
        <v>20</v>
      </c>
      <c r="B75" s="32" t="n">
        <v>66.9307692307692</v>
      </c>
      <c r="C75" s="33" t="n">
        <v>1.08781869688385</v>
      </c>
    </row>
    <row r="76" customFormat="false" ht="12.8" hidden="false" customHeight="false" outlineLevel="0" collapsed="false">
      <c r="A76" s="28" t="s">
        <v>20</v>
      </c>
      <c r="B76" s="32" t="n">
        <v>66.9307692307692</v>
      </c>
      <c r="C76" s="33" t="n">
        <v>1.0828729281768</v>
      </c>
    </row>
    <row r="77" customFormat="false" ht="12.8" hidden="false" customHeight="false" outlineLevel="0" collapsed="false">
      <c r="A77" s="28" t="s">
        <v>20</v>
      </c>
      <c r="B77" s="32" t="n">
        <v>66.9307692307692</v>
      </c>
      <c r="C77" s="33" t="n">
        <v>1.08055555555556</v>
      </c>
    </row>
    <row r="78" customFormat="false" ht="12.8" hidden="false" customHeight="false" outlineLevel="0" collapsed="false">
      <c r="A78" s="28" t="s">
        <v>20</v>
      </c>
      <c r="B78" s="32" t="n">
        <v>66.9307692307692</v>
      </c>
      <c r="C78" s="33" t="n">
        <v>1.07909604519774</v>
      </c>
    </row>
    <row r="79" customFormat="false" ht="12.8" hidden="false" customHeight="false" outlineLevel="0" collapsed="false">
      <c r="A79" s="28" t="s">
        <v>20</v>
      </c>
      <c r="B79" s="32" t="n">
        <v>66.9307692307692</v>
      </c>
      <c r="C79" s="33" t="n">
        <v>1.0812324929972</v>
      </c>
    </row>
    <row r="80" customFormat="false" ht="12.8" hidden="false" customHeight="false" outlineLevel="0" collapsed="false">
      <c r="A80" s="28" t="s">
        <v>21</v>
      </c>
      <c r="B80" s="32" t="n">
        <v>66.9307692307692</v>
      </c>
      <c r="C80" s="33" t="n">
        <v>1.0835734870317</v>
      </c>
    </row>
    <row r="81" customFormat="false" ht="12.8" hidden="false" customHeight="false" outlineLevel="0" collapsed="false">
      <c r="A81" s="28" t="s">
        <v>21</v>
      </c>
      <c r="B81" s="32" t="n">
        <v>66.9307692307692</v>
      </c>
      <c r="C81" s="33" t="n">
        <v>1.08187134502924</v>
      </c>
    </row>
    <row r="82" customFormat="false" ht="12.8" hidden="false" customHeight="false" outlineLevel="0" collapsed="false">
      <c r="A82" s="28" t="s">
        <v>21</v>
      </c>
      <c r="B82" s="32" t="n">
        <v>66.9307692307692</v>
      </c>
      <c r="C82" s="33" t="n">
        <v>1.07887323943662</v>
      </c>
    </row>
    <row r="83" customFormat="false" ht="12.8" hidden="false" customHeight="false" outlineLevel="0" collapsed="false">
      <c r="A83" s="28" t="s">
        <v>21</v>
      </c>
      <c r="B83" s="32" t="n">
        <v>66.9307692307692</v>
      </c>
      <c r="C83" s="33" t="n">
        <v>1.07756232686981</v>
      </c>
    </row>
    <row r="84" customFormat="false" ht="12.8" hidden="false" customHeight="false" outlineLevel="0" collapsed="false">
      <c r="A84" s="28" t="s">
        <v>21</v>
      </c>
      <c r="B84" s="32" t="n">
        <v>66.9307692307692</v>
      </c>
      <c r="C84" s="33" t="n">
        <v>1.07756232686981</v>
      </c>
    </row>
    <row r="85" customFormat="false" ht="12.8" hidden="false" customHeight="false" outlineLevel="0" collapsed="false">
      <c r="A85" s="28" t="s">
        <v>21</v>
      </c>
      <c r="B85" s="32" t="n">
        <v>66.9307692307692</v>
      </c>
      <c r="C85" s="33" t="n">
        <v>1.08333333333333</v>
      </c>
    </row>
    <row r="86" customFormat="false" ht="12.8" hidden="false" customHeight="false" outlineLevel="0" collapsed="false">
      <c r="A86" s="28" t="s">
        <v>22</v>
      </c>
      <c r="B86" s="32" t="n">
        <v>66.9307692307692</v>
      </c>
      <c r="C86" s="33" t="n">
        <v>1.07605633802817</v>
      </c>
    </row>
    <row r="87" customFormat="false" ht="12.8" hidden="false" customHeight="false" outlineLevel="0" collapsed="false">
      <c r="A87" s="28" t="s">
        <v>22</v>
      </c>
      <c r="B87" s="32" t="n">
        <v>66.9307692307692</v>
      </c>
      <c r="C87" s="33" t="n">
        <v>1.07514450867052</v>
      </c>
    </row>
    <row r="88" customFormat="false" ht="12.8" hidden="false" customHeight="false" outlineLevel="0" collapsed="false">
      <c r="A88" s="28" t="s">
        <v>22</v>
      </c>
      <c r="B88" s="32" t="n">
        <v>66.9307692307692</v>
      </c>
      <c r="C88" s="33" t="n">
        <v>1.07909604519774</v>
      </c>
    </row>
    <row r="89" customFormat="false" ht="12.8" hidden="false" customHeight="false" outlineLevel="0" collapsed="false">
      <c r="A89" s="28" t="s">
        <v>22</v>
      </c>
      <c r="B89" s="32" t="n">
        <v>66.9307692307692</v>
      </c>
      <c r="C89" s="33" t="n">
        <v>1.07563025210084</v>
      </c>
    </row>
    <row r="90" customFormat="false" ht="12.8" hidden="false" customHeight="false" outlineLevel="0" collapsed="false">
      <c r="A90" s="28" t="s">
        <v>22</v>
      </c>
      <c r="B90" s="32" t="n">
        <v>66.9307692307692</v>
      </c>
      <c r="C90" s="33" t="n">
        <v>1.07242339832869</v>
      </c>
    </row>
    <row r="91" customFormat="false" ht="12.8" hidden="false" customHeight="false" outlineLevel="0" collapsed="false">
      <c r="A91" s="28" t="s">
        <v>22</v>
      </c>
      <c r="B91" s="32" t="n">
        <v>66.9307692307692</v>
      </c>
      <c r="C91" s="33" t="n">
        <v>1.07563025210084</v>
      </c>
    </row>
    <row r="92" customFormat="false" ht="12.8" hidden="false" customHeight="false" outlineLevel="0" collapsed="false">
      <c r="A92" s="28" t="s">
        <v>23</v>
      </c>
      <c r="B92" s="32" t="n">
        <v>66.9307692307692</v>
      </c>
      <c r="C92" s="33" t="n">
        <v>1.07987220447284</v>
      </c>
    </row>
    <row r="93" customFormat="false" ht="12.8" hidden="false" customHeight="false" outlineLevel="0" collapsed="false">
      <c r="A93" s="28" t="s">
        <v>23</v>
      </c>
      <c r="B93" s="32" t="n">
        <v>66.9307692307692</v>
      </c>
      <c r="C93" s="33" t="n">
        <v>1.07909604519774</v>
      </c>
    </row>
    <row r="94" customFormat="false" ht="12.8" hidden="false" customHeight="false" outlineLevel="0" collapsed="false">
      <c r="A94" s="28" t="s">
        <v>23</v>
      </c>
      <c r="B94" s="32" t="n">
        <v>66.9307692307692</v>
      </c>
      <c r="C94" s="33" t="n">
        <v>1.07826086956522</v>
      </c>
    </row>
    <row r="95" customFormat="false" ht="12.8" hidden="false" customHeight="false" outlineLevel="0" collapsed="false">
      <c r="A95" s="28" t="s">
        <v>23</v>
      </c>
      <c r="B95" s="32" t="n">
        <v>66.9307692307692</v>
      </c>
      <c r="C95" s="33" t="n">
        <v>1.07303370786517</v>
      </c>
    </row>
    <row r="96" customFormat="false" ht="12.8" hidden="false" customHeight="false" outlineLevel="0" collapsed="false">
      <c r="A96" s="28" t="s">
        <v>23</v>
      </c>
      <c r="B96" s="32" t="n">
        <v>66.9307692307692</v>
      </c>
      <c r="C96" s="33" t="n">
        <v>1.08547008547009</v>
      </c>
    </row>
    <row r="97" customFormat="false" ht="12.8" hidden="false" customHeight="false" outlineLevel="0" collapsed="false">
      <c r="A97" s="28" t="s">
        <v>23</v>
      </c>
      <c r="B97" s="32" t="n">
        <v>66.9307692307692</v>
      </c>
      <c r="C97" s="33" t="n">
        <v>1.07407407407407</v>
      </c>
    </row>
    <row r="98" customFormat="false" ht="12.8" hidden="false" customHeight="false" outlineLevel="0" collapsed="false">
      <c r="A98" s="34" t="s">
        <v>20</v>
      </c>
      <c r="B98" s="36" t="n">
        <v>95.8</v>
      </c>
      <c r="C98" s="35" t="n">
        <v>1.24132841328413</v>
      </c>
    </row>
    <row r="99" customFormat="false" ht="12.8" hidden="false" customHeight="false" outlineLevel="0" collapsed="false">
      <c r="A99" s="34" t="s">
        <v>20</v>
      </c>
      <c r="B99" s="36" t="n">
        <v>95.8</v>
      </c>
      <c r="C99" s="35" t="n">
        <v>1.24271844660194</v>
      </c>
    </row>
    <row r="100" customFormat="false" ht="12.8" hidden="false" customHeight="false" outlineLevel="0" collapsed="false">
      <c r="A100" s="34" t="s">
        <v>20</v>
      </c>
      <c r="B100" s="36" t="n">
        <v>95.8</v>
      </c>
      <c r="C100" s="35" t="n">
        <v>1.24169986719788</v>
      </c>
    </row>
    <row r="101" customFormat="false" ht="12.8" hidden="false" customHeight="false" outlineLevel="0" collapsed="false">
      <c r="A101" s="34" t="s">
        <v>20</v>
      </c>
      <c r="B101" s="36" t="n">
        <v>95.8</v>
      </c>
      <c r="C101" s="35" t="n">
        <v>1.24251069900143</v>
      </c>
    </row>
    <row r="102" customFormat="false" ht="12.8" hidden="false" customHeight="false" outlineLevel="0" collapsed="false">
      <c r="A102" s="34" t="s">
        <v>20</v>
      </c>
      <c r="B102" s="36" t="n">
        <v>95.8</v>
      </c>
      <c r="C102" s="35" t="n">
        <v>1.24116424116424</v>
      </c>
    </row>
    <row r="103" customFormat="false" ht="12.8" hidden="false" customHeight="false" outlineLevel="0" collapsed="false">
      <c r="A103" s="34" t="s">
        <v>20</v>
      </c>
      <c r="B103" s="36" t="n">
        <v>95.8</v>
      </c>
      <c r="C103" s="35" t="n">
        <v>1.24227528089888</v>
      </c>
    </row>
    <row r="104" customFormat="false" ht="12.8" hidden="false" customHeight="false" outlineLevel="0" collapsed="false">
      <c r="A104" s="34" t="s">
        <v>21</v>
      </c>
      <c r="B104" s="36" t="n">
        <v>95.8</v>
      </c>
      <c r="C104" s="35" t="n">
        <v>1.24417784050812</v>
      </c>
    </row>
    <row r="105" customFormat="false" ht="12.8" hidden="false" customHeight="false" outlineLevel="0" collapsed="false">
      <c r="A105" s="34" t="s">
        <v>21</v>
      </c>
      <c r="B105" s="36" t="n">
        <v>95.8</v>
      </c>
      <c r="C105" s="35" t="n">
        <v>1.24468085106383</v>
      </c>
    </row>
    <row r="106" customFormat="false" ht="12.8" hidden="false" customHeight="false" outlineLevel="0" collapsed="false">
      <c r="A106" s="34" t="s">
        <v>21</v>
      </c>
      <c r="B106" s="36" t="n">
        <v>95.8</v>
      </c>
      <c r="C106" s="35" t="n">
        <v>1.24156916724019</v>
      </c>
    </row>
    <row r="107" customFormat="false" ht="12.8" hidden="false" customHeight="false" outlineLevel="0" collapsed="false">
      <c r="A107" s="34" t="s">
        <v>21</v>
      </c>
      <c r="B107" s="36" t="n">
        <v>95.8</v>
      </c>
      <c r="C107" s="35" t="n">
        <v>1.24558823529412</v>
      </c>
    </row>
    <row r="108" customFormat="false" ht="12.8" hidden="false" customHeight="false" outlineLevel="0" collapsed="false">
      <c r="A108" s="34" t="s">
        <v>21</v>
      </c>
      <c r="B108" s="36" t="n">
        <v>95.8</v>
      </c>
      <c r="C108" s="35" t="n">
        <v>1.24410540915395</v>
      </c>
    </row>
    <row r="109" customFormat="false" ht="12.8" hidden="false" customHeight="false" outlineLevel="0" collapsed="false">
      <c r="A109" s="34" t="s">
        <v>21</v>
      </c>
      <c r="B109" s="36" t="n">
        <v>95.8</v>
      </c>
      <c r="C109" s="35" t="n">
        <v>1.24468864468864</v>
      </c>
    </row>
    <row r="110" customFormat="false" ht="12.8" hidden="false" customHeight="false" outlineLevel="0" collapsed="false">
      <c r="A110" s="34" t="s">
        <v>22</v>
      </c>
      <c r="B110" s="36" t="n">
        <v>95.8</v>
      </c>
      <c r="C110" s="35" t="n">
        <v>1.24160583941606</v>
      </c>
    </row>
    <row r="111" customFormat="false" ht="12.8" hidden="false" customHeight="false" outlineLevel="0" collapsed="false">
      <c r="A111" s="34" t="s">
        <v>22</v>
      </c>
      <c r="B111" s="36" t="n">
        <v>95.8</v>
      </c>
      <c r="C111" s="35" t="n">
        <v>1.24542124542125</v>
      </c>
    </row>
    <row r="112" customFormat="false" ht="12.8" hidden="false" customHeight="false" outlineLevel="0" collapsed="false">
      <c r="A112" s="34" t="s">
        <v>22</v>
      </c>
      <c r="B112" s="36" t="n">
        <v>95.8</v>
      </c>
      <c r="C112" s="35" t="n">
        <v>1.24441240086518</v>
      </c>
    </row>
    <row r="113" customFormat="false" ht="12.8" hidden="false" customHeight="false" outlineLevel="0" collapsed="false">
      <c r="A113" s="34" t="s">
        <v>22</v>
      </c>
      <c r="B113" s="36" t="n">
        <v>95.8</v>
      </c>
      <c r="C113" s="35" t="n">
        <v>1.24498567335244</v>
      </c>
    </row>
    <row r="114" customFormat="false" ht="12.8" hidden="false" customHeight="false" outlineLevel="0" collapsed="false">
      <c r="A114" s="34" t="s">
        <v>22</v>
      </c>
      <c r="B114" s="36" t="n">
        <v>95.8</v>
      </c>
      <c r="C114" s="35" t="n">
        <v>1.24188998589563</v>
      </c>
    </row>
    <row r="115" customFormat="false" ht="12.8" hidden="false" customHeight="false" outlineLevel="0" collapsed="false">
      <c r="A115" s="34" t="s">
        <v>22</v>
      </c>
      <c r="B115" s="36" t="n">
        <v>95.8</v>
      </c>
      <c r="C115" s="35" t="n">
        <v>1.2425952045134</v>
      </c>
    </row>
    <row r="116" customFormat="false" ht="12.8" hidden="false" customHeight="false" outlineLevel="0" collapsed="false">
      <c r="A116" s="34" t="s">
        <v>23</v>
      </c>
      <c r="B116" s="36" t="n">
        <v>95.8</v>
      </c>
      <c r="C116" s="35" t="n">
        <v>1.24229390681004</v>
      </c>
    </row>
    <row r="117" customFormat="false" ht="12.8" hidden="false" customHeight="false" outlineLevel="0" collapsed="false">
      <c r="A117" s="34" t="s">
        <v>23</v>
      </c>
      <c r="B117" s="36" t="n">
        <v>95.8</v>
      </c>
      <c r="C117" s="35" t="n">
        <v>1.24075416968818</v>
      </c>
    </row>
    <row r="118" customFormat="false" ht="12.8" hidden="false" customHeight="false" outlineLevel="0" collapsed="false">
      <c r="A118" s="34" t="s">
        <v>23</v>
      </c>
      <c r="B118" s="36" t="n">
        <v>95.8</v>
      </c>
      <c r="C118" s="35" t="n">
        <v>1.24034334763949</v>
      </c>
    </row>
    <row r="119" customFormat="false" ht="12.8" hidden="false" customHeight="false" outlineLevel="0" collapsed="false">
      <c r="A119" s="34" t="s">
        <v>23</v>
      </c>
      <c r="B119" s="36" t="n">
        <v>95.8</v>
      </c>
      <c r="C119" s="35" t="n">
        <v>1.24128113879004</v>
      </c>
    </row>
    <row r="120" customFormat="false" ht="12.8" hidden="false" customHeight="false" outlineLevel="0" collapsed="false">
      <c r="A120" s="34" t="s">
        <v>23</v>
      </c>
      <c r="B120" s="36" t="n">
        <v>95.8</v>
      </c>
      <c r="C120" s="35" t="n">
        <v>1.24098939929329</v>
      </c>
    </row>
    <row r="121" customFormat="false" ht="12.8" hidden="false" customHeight="false" outlineLevel="0" collapsed="false">
      <c r="A121" s="34" t="s">
        <v>23</v>
      </c>
      <c r="B121" s="36" t="n">
        <v>95.8</v>
      </c>
      <c r="C121" s="35" t="n">
        <v>1.24113475177305</v>
      </c>
    </row>
    <row r="122" customFormat="false" ht="12.8" hidden="false" customHeight="false" outlineLevel="0" collapsed="false">
      <c r="B122" s="3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Q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0.6796875" defaultRowHeight="15" zeroHeight="false" outlineLevelRow="0" outlineLevelCol="0"/>
  <cols>
    <col collapsed="false" customWidth="true" hidden="false" outlineLevel="0" max="12" min="12" style="0" width="28.14"/>
  </cols>
  <sheetData>
    <row r="3" customFormat="false" ht="15" hidden="false" customHeight="false" outlineLevel="0" collapsed="false">
      <c r="E3" s="0" t="s">
        <v>24</v>
      </c>
      <c r="H3" s="38" t="s">
        <v>25</v>
      </c>
      <c r="J3" s="0" t="s">
        <v>26</v>
      </c>
    </row>
    <row r="6" customFormat="false" ht="18" hidden="false" customHeight="false" outlineLevel="0" collapsed="false">
      <c r="B6" s="39" t="s">
        <v>27</v>
      </c>
      <c r="C6" s="39" t="s">
        <v>28</v>
      </c>
      <c r="D6" s="40" t="s">
        <v>29</v>
      </c>
      <c r="E6" s="40" t="s">
        <v>30</v>
      </c>
      <c r="F6" s="40" t="s">
        <v>31</v>
      </c>
      <c r="G6" s="41" t="s">
        <v>32</v>
      </c>
      <c r="H6" s="41" t="s">
        <v>33</v>
      </c>
      <c r="I6" s="41" t="s">
        <v>34</v>
      </c>
      <c r="J6" s="41" t="s">
        <v>35</v>
      </c>
      <c r="K6" s="41" t="s">
        <v>36</v>
      </c>
      <c r="L6" s="41" t="s">
        <v>37</v>
      </c>
      <c r="M6" s="41" t="s">
        <v>38</v>
      </c>
      <c r="P6" s="42" t="s">
        <v>39</v>
      </c>
      <c r="Q6" s="43" t="str">
        <f aca="false">+"ABS = "&amp;ROUND(E7,4)&amp;"C+"&amp;ROUND(G7,4)</f>
        <v>ABS = 0,0045C+0,7906</v>
      </c>
    </row>
    <row r="7" customFormat="false" ht="15" hidden="false" customHeight="false" outlineLevel="0" collapsed="false">
      <c r="B7" s="44" t="n">
        <v>4.77857142857143</v>
      </c>
      <c r="C7" s="44" t="n">
        <v>0.81341442423515</v>
      </c>
      <c r="D7" s="45" t="n">
        <f aca="false">+(C11-C7)/(B11-B7)</f>
        <v>0.00427874402076254</v>
      </c>
      <c r="E7" s="45" t="n">
        <f aca="false">+MEDIAN(D7:D8)</f>
        <v>0.00452770894872224</v>
      </c>
      <c r="F7" s="0" t="n">
        <f aca="false">+C7-($E$7*B7)</f>
        <v>0.791778443615899</v>
      </c>
      <c r="G7" s="0" t="n">
        <f aca="false">+MEDIAN(F7:F8,F11:F12)</f>
        <v>0.790600866110438</v>
      </c>
      <c r="H7" s="0" t="n">
        <f aca="false">+MEDIAN(C7:C8,C11:C12)</f>
        <v>0.97396815355271</v>
      </c>
      <c r="I7" s="0" t="n">
        <f aca="false">+($E$7*B7)+$G$7</f>
        <v>0.812236846729689</v>
      </c>
      <c r="J7" s="0" t="n">
        <f aca="false">+ABS(C7-I7)</f>
        <v>0.00117757750546099</v>
      </c>
      <c r="K7" s="0" t="n">
        <f aca="false">+MEDIAN(J7:J8,J11:J12)</f>
        <v>0.0077368587241809</v>
      </c>
      <c r="L7" s="0" t="n">
        <f aca="false">+ABS(C7-$H$7)</f>
        <v>0.16055372931756</v>
      </c>
      <c r="M7" s="0" t="n">
        <f aca="false">+MEDIAN(L7:L8,L11:L12)</f>
        <v>0.132966672361702</v>
      </c>
    </row>
    <row r="8" customFormat="false" ht="15" hidden="false" customHeight="false" outlineLevel="0" collapsed="false">
      <c r="B8" s="44" t="n">
        <v>17.4846153846154</v>
      </c>
      <c r="C8" s="44" t="n">
        <v>0.868588538146866</v>
      </c>
      <c r="D8" s="45" t="n">
        <f aca="false">+(C12-C8)/(B12-B8)</f>
        <v>0.00477667387668195</v>
      </c>
      <c r="F8" s="0" t="n">
        <f aca="false">+C8-($E$7*B8)</f>
        <v>0.789423288604977</v>
      </c>
      <c r="I8" s="0" t="n">
        <f aca="false">+($E$7*B8)+$G$7</f>
        <v>0.869766115652327</v>
      </c>
      <c r="J8" s="0" t="n">
        <f aca="false">+ABS(C8-I8)</f>
        <v>0.0011775775054611</v>
      </c>
      <c r="L8" s="0" t="n">
        <f aca="false">+ABS(C8-$H$7)</f>
        <v>0.105379615405844</v>
      </c>
    </row>
    <row r="9" customFormat="false" ht="15" hidden="false" customHeight="false" outlineLevel="0" collapsed="false">
      <c r="B9" s="44"/>
      <c r="C9" s="44"/>
      <c r="D9" s="45"/>
    </row>
    <row r="10" customFormat="false" ht="15" hidden="false" customHeight="false" outlineLevel="0" collapsed="false">
      <c r="B10" s="44"/>
      <c r="C10" s="44"/>
      <c r="D10" s="45"/>
    </row>
    <row r="11" customFormat="false" ht="15" hidden="false" customHeight="false" outlineLevel="0" collapsed="false">
      <c r="B11" s="46" t="n">
        <v>66.9307692307692</v>
      </c>
      <c r="C11" s="46" t="n">
        <v>1.07934776895855</v>
      </c>
      <c r="F11" s="0" t="n">
        <f aca="false">+C11-($E$7*B11)</f>
        <v>0.776304726167537</v>
      </c>
      <c r="I11" s="0" t="n">
        <f aca="false">+($E$7*B11)+$G$7</f>
        <v>1.09364390890146</v>
      </c>
      <c r="J11" s="0" t="n">
        <f aca="false">+ABS(C11-I11)</f>
        <v>0.0142961399429007</v>
      </c>
      <c r="L11" s="0" t="n">
        <f aca="false">+ABS(C11-$H$7)</f>
        <v>0.105379615405844</v>
      </c>
    </row>
    <row r="12" customFormat="false" ht="15" hidden="false" customHeight="false" outlineLevel="0" collapsed="false">
      <c r="B12" s="46" t="n">
        <v>95.8</v>
      </c>
      <c r="C12" s="46" t="n">
        <v>1.24267558998147</v>
      </c>
      <c r="F12" s="0" t="n">
        <f aca="false">+C12-($E$7*B12)</f>
        <v>0.808921072693883</v>
      </c>
      <c r="I12" s="0" t="n">
        <f aca="false">+($E$7*B12)+$G$7</f>
        <v>1.22435538339803</v>
      </c>
      <c r="J12" s="0" t="n">
        <f aca="false">+ABS(C12-I12)</f>
        <v>0.0183202065834447</v>
      </c>
      <c r="L12" s="0" t="n">
        <f aca="false">+ABS(C12-$H$7)</f>
        <v>0.268707436428763</v>
      </c>
    </row>
    <row r="13" customFormat="false" ht="15" hidden="false" customHeight="false" outlineLevel="0" collapsed="false">
      <c r="B13" s="46"/>
      <c r="C13" s="46"/>
    </row>
    <row r="14" customFormat="false" ht="15" hidden="false" customHeight="false" outlineLevel="0" collapsed="false">
      <c r="B14" s="46"/>
      <c r="C14" s="46"/>
    </row>
    <row r="19" customFormat="false" ht="15" hidden="false" customHeight="false" outlineLevel="0" collapsed="false">
      <c r="B19" s="39" t="s">
        <v>27</v>
      </c>
      <c r="C19" s="39" t="s">
        <v>28</v>
      </c>
    </row>
    <row r="20" customFormat="false" ht="15" hidden="false" customHeight="false" outlineLevel="0" collapsed="false">
      <c r="B20" s="44" t="n">
        <v>0</v>
      </c>
      <c r="C20" s="44" t="n">
        <v>0.04</v>
      </c>
    </row>
    <row r="21" customFormat="false" ht="15" hidden="false" customHeight="false" outlineLevel="0" collapsed="false">
      <c r="B21" s="44" t="n">
        <v>10</v>
      </c>
      <c r="C21" s="44" t="n">
        <v>0.23</v>
      </c>
    </row>
    <row r="22" customFormat="false" ht="15" hidden="false" customHeight="false" outlineLevel="0" collapsed="false">
      <c r="B22" s="44" t="n">
        <v>20</v>
      </c>
      <c r="C22" s="44" t="n">
        <v>0.39</v>
      </c>
    </row>
    <row r="23" customFormat="false" ht="15" hidden="false" customHeight="false" outlineLevel="0" collapsed="false">
      <c r="B23" s="44" t="n">
        <v>30</v>
      </c>
      <c r="C23" s="44" t="n">
        <v>0.59</v>
      </c>
    </row>
    <row r="24" customFormat="false" ht="15" hidden="false" customHeight="false" outlineLevel="0" collapsed="false">
      <c r="B24" s="47" t="n">
        <v>40</v>
      </c>
      <c r="C24" s="47" t="n">
        <v>0.84</v>
      </c>
      <c r="D24" s="0" t="s">
        <v>40</v>
      </c>
    </row>
    <row r="25" customFormat="false" ht="15" hidden="false" customHeight="false" outlineLevel="0" collapsed="false">
      <c r="B25" s="46" t="n">
        <v>50</v>
      </c>
      <c r="C25" s="46" t="n">
        <v>0.86</v>
      </c>
    </row>
    <row r="26" customFormat="false" ht="15" hidden="false" customHeight="false" outlineLevel="0" collapsed="false">
      <c r="B26" s="46" t="n">
        <v>60</v>
      </c>
      <c r="C26" s="46" t="n">
        <v>1.24</v>
      </c>
    </row>
    <row r="27" customFormat="false" ht="15" hidden="false" customHeight="false" outlineLevel="0" collapsed="false">
      <c r="B27" s="46" t="n">
        <v>70</v>
      </c>
      <c r="C27" s="46" t="n">
        <v>1.42</v>
      </c>
    </row>
    <row r="28" customFormat="false" ht="15" hidden="false" customHeight="false" outlineLevel="0" collapsed="false">
      <c r="B28" s="46" t="n">
        <v>80</v>
      </c>
      <c r="C28" s="46" t="n">
        <v>1.62</v>
      </c>
    </row>
    <row r="31" customFormat="false" ht="17.25" hidden="false" customHeight="false" outlineLevel="0" collapsed="false">
      <c r="E31" s="0" t="s">
        <v>41</v>
      </c>
      <c r="G31" s="48" t="s">
        <v>42</v>
      </c>
      <c r="H31" s="49" t="n">
        <f aca="false">1-(K7/M7)</f>
        <v>0.941813549314563</v>
      </c>
    </row>
    <row r="32" customFormat="false" ht="15" hidden="false" customHeight="false" outlineLevel="0" collapsed="false">
      <c r="G32" s="48" t="s">
        <v>43</v>
      </c>
      <c r="H32" s="49" t="n">
        <f aca="false">+SQRT(H31)</f>
        <v>0.970470787460685</v>
      </c>
    </row>
    <row r="39" customFormat="false" ht="15" hidden="false" customHeight="false" outlineLevel="0" collapsed="false">
      <c r="E39" s="0" t="s">
        <v>44</v>
      </c>
      <c r="F39" s="0" t="s">
        <v>45</v>
      </c>
    </row>
    <row r="40" customFormat="false" ht="15" hidden="false" customHeight="false" outlineLevel="0" collapsed="false">
      <c r="E40" s="0" t="n">
        <v>4.77857142857143</v>
      </c>
      <c r="F40" s="0" t="n">
        <v>0.812236846729689</v>
      </c>
    </row>
    <row r="41" customFormat="false" ht="15" hidden="false" customHeight="false" outlineLevel="0" collapsed="false">
      <c r="E41" s="0" t="n">
        <v>17.4846153846154</v>
      </c>
      <c r="F41" s="0" t="n">
        <v>0.869766115652327</v>
      </c>
    </row>
    <row r="42" customFormat="false" ht="15" hidden="false" customHeight="false" outlineLevel="0" collapsed="false">
      <c r="E42" s="0" t="n">
        <v>66.9307692307692</v>
      </c>
      <c r="F42" s="0" t="n">
        <v>1.09364390890146</v>
      </c>
    </row>
    <row r="43" customFormat="false" ht="15" hidden="false" customHeight="false" outlineLevel="0" collapsed="false">
      <c r="E43" s="0" t="n">
        <v>95.8</v>
      </c>
      <c r="F43" s="0" t="n">
        <v>1.22435538339803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K6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2" activeCellId="0" sqref="O32"/>
    </sheetView>
  </sheetViews>
  <sheetFormatPr defaultColWidth="11.42578125" defaultRowHeight="12.75" zeroHeight="false" outlineLevelRow="0" outlineLevelCol="0"/>
  <cols>
    <col collapsed="false" customWidth="false" hidden="false" outlineLevel="0" max="1" min="1" style="24" width="11.43"/>
    <col collapsed="false" customWidth="true" hidden="false" outlineLevel="0" max="2" min="2" style="24" width="12"/>
    <col collapsed="false" customWidth="false" hidden="false" outlineLevel="0" max="3" min="3" style="24" width="11.43"/>
    <col collapsed="false" customWidth="true" hidden="true" outlineLevel="0" max="7" min="4" style="24" width="24.86"/>
    <col collapsed="false" customWidth="true" hidden="false" outlineLevel="0" max="8" min="8" style="24" width="12.86"/>
    <col collapsed="false" customWidth="true" hidden="false" outlineLevel="0" max="10" min="9" style="24" width="11"/>
    <col collapsed="false" customWidth="true" hidden="false" outlineLevel="0" max="11" min="11" style="24" width="12.29"/>
    <col collapsed="false" customWidth="true" hidden="false" outlineLevel="0" max="12" min="12" style="24" width="12.57"/>
    <col collapsed="false" customWidth="true" hidden="false" outlineLevel="0" max="14" min="13" style="24" width="11"/>
    <col collapsed="false" customWidth="true" hidden="false" outlineLevel="0" max="15" min="15" style="24" width="12.29"/>
    <col collapsed="false" customWidth="true" hidden="false" outlineLevel="0" max="16" min="16" style="24" width="12.86"/>
    <col collapsed="false" customWidth="true" hidden="false" outlineLevel="0" max="18" min="17" style="24" width="11"/>
    <col collapsed="false" customWidth="true" hidden="false" outlineLevel="0" max="19" min="19" style="24" width="16.85"/>
    <col collapsed="false" customWidth="true" hidden="false" outlineLevel="0" max="20" min="20" style="24" width="15.57"/>
    <col collapsed="false" customWidth="true" hidden="false" outlineLevel="0" max="22" min="21" style="24" width="11"/>
    <col collapsed="false" customWidth="true" hidden="false" outlineLevel="0" max="23" min="23" style="24" width="11.57"/>
    <col collapsed="false" customWidth="true" hidden="false" outlineLevel="0" max="24" min="24" style="24" width="15.71"/>
    <col collapsed="false" customWidth="false" hidden="false" outlineLevel="0" max="26" min="25" style="24" width="11.43"/>
    <col collapsed="false" customWidth="true" hidden="false" outlineLevel="0" max="27" min="27" style="24" width="12.71"/>
    <col collapsed="false" customWidth="true" hidden="false" outlineLevel="0" max="29" min="28" style="24" width="14.57"/>
    <col collapsed="false" customWidth="true" hidden="false" outlineLevel="0" max="30" min="30" style="24" width="20.71"/>
    <col collapsed="false" customWidth="true" hidden="false" outlineLevel="0" max="32" min="31" style="24" width="14.57"/>
    <col collapsed="false" customWidth="false" hidden="false" outlineLevel="0" max="16384" min="33" style="24" width="11.43"/>
  </cols>
  <sheetData>
    <row r="2" customFormat="false" ht="27" hidden="false" customHeight="false" outlineLevel="0" collapsed="false">
      <c r="A2" s="50" t="s">
        <v>46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customFormat="false" ht="15" hidden="false" customHeight="true" outlineLevel="0" collapsed="false">
      <c r="D3" s="51"/>
      <c r="E3" s="51" t="s">
        <v>47</v>
      </c>
      <c r="F3" s="51"/>
      <c r="G3" s="51"/>
      <c r="H3" s="51"/>
      <c r="I3" s="51" t="s">
        <v>48</v>
      </c>
      <c r="J3" s="51"/>
      <c r="K3" s="51"/>
      <c r="L3" s="51"/>
      <c r="M3" s="51" t="s">
        <v>49</v>
      </c>
      <c r="N3" s="51"/>
      <c r="O3" s="51"/>
      <c r="P3" s="51"/>
      <c r="Q3" s="51" t="s">
        <v>50</v>
      </c>
      <c r="R3" s="51"/>
      <c r="S3" s="51"/>
      <c r="T3" s="51"/>
      <c r="U3" s="51" t="s">
        <v>51</v>
      </c>
      <c r="V3" s="51"/>
      <c r="W3" s="51"/>
      <c r="X3" s="51"/>
      <c r="AA3" s="36"/>
      <c r="AB3" s="36" t="s">
        <v>47</v>
      </c>
      <c r="AC3" s="36" t="s">
        <v>48</v>
      </c>
      <c r="AD3" s="36" t="s">
        <v>49</v>
      </c>
      <c r="AE3" s="36" t="s">
        <v>50</v>
      </c>
      <c r="AF3" s="36" t="s">
        <v>51</v>
      </c>
      <c r="AH3" s="52"/>
      <c r="AI3" s="52"/>
      <c r="AJ3" s="52"/>
      <c r="AK3" s="52"/>
    </row>
    <row r="4" customFormat="false" ht="38.25" hidden="false" customHeight="false" outlineLevel="0" collapsed="false">
      <c r="A4" s="24" t="s">
        <v>52</v>
      </c>
      <c r="B4" s="53" t="n">
        <v>0.0046</v>
      </c>
      <c r="D4" s="51"/>
      <c r="E4" s="54" t="s">
        <v>53</v>
      </c>
      <c r="F4" s="54" t="s">
        <v>54</v>
      </c>
      <c r="G4" s="54" t="s">
        <v>55</v>
      </c>
      <c r="H4" s="54" t="s">
        <v>56</v>
      </c>
      <c r="I4" s="54" t="s">
        <v>53</v>
      </c>
      <c r="J4" s="54" t="s">
        <v>54</v>
      </c>
      <c r="K4" s="54" t="s">
        <v>55</v>
      </c>
      <c r="L4" s="54" t="s">
        <v>56</v>
      </c>
      <c r="M4" s="54" t="s">
        <v>53</v>
      </c>
      <c r="N4" s="54" t="s">
        <v>54</v>
      </c>
      <c r="O4" s="54" t="s">
        <v>55</v>
      </c>
      <c r="P4" s="54" t="s">
        <v>56</v>
      </c>
      <c r="Q4" s="54" t="s">
        <v>53</v>
      </c>
      <c r="R4" s="54" t="s">
        <v>54</v>
      </c>
      <c r="S4" s="54" t="s">
        <v>55</v>
      </c>
      <c r="T4" s="54" t="s">
        <v>56</v>
      </c>
      <c r="U4" s="55" t="s">
        <v>53</v>
      </c>
      <c r="V4" s="56" t="s">
        <v>54</v>
      </c>
      <c r="W4" s="54" t="s">
        <v>55</v>
      </c>
      <c r="X4" s="54" t="s">
        <v>56</v>
      </c>
      <c r="AA4" s="36"/>
      <c r="AB4" s="57" t="s">
        <v>57</v>
      </c>
      <c r="AC4" s="57" t="s">
        <v>57</v>
      </c>
      <c r="AD4" s="57" t="s">
        <v>57</v>
      </c>
      <c r="AE4" s="57" t="s">
        <v>57</v>
      </c>
      <c r="AF4" s="57" t="s">
        <v>57</v>
      </c>
      <c r="AH4" s="52"/>
      <c r="AI4" s="52"/>
      <c r="AJ4" s="52"/>
      <c r="AK4" s="52"/>
    </row>
    <row r="5" customFormat="false" ht="12.75" hidden="false" customHeight="false" outlineLevel="0" collapsed="false">
      <c r="D5" s="58" t="s">
        <v>58</v>
      </c>
      <c r="E5" s="59" t="s">
        <v>59</v>
      </c>
      <c r="F5" s="59" t="s">
        <v>59</v>
      </c>
      <c r="G5" s="59" t="s">
        <v>59</v>
      </c>
      <c r="H5" s="60" t="n">
        <f aca="false">+'[1]Concentraciones calibradores'!K17</f>
        <v>4.77857142857143</v>
      </c>
      <c r="I5" s="59" t="s">
        <v>59</v>
      </c>
      <c r="J5" s="59" t="s">
        <v>59</v>
      </c>
      <c r="K5" s="59" t="s">
        <v>59</v>
      </c>
      <c r="L5" s="61" t="n">
        <f aca="false">+'[1]Concentraciones calibradores'!C42</f>
        <v>17.4846153846154</v>
      </c>
      <c r="M5" s="59" t="s">
        <v>59</v>
      </c>
      <c r="N5" s="59" t="s">
        <v>59</v>
      </c>
      <c r="O5" s="59" t="s">
        <v>59</v>
      </c>
      <c r="P5" s="62" t="n">
        <f aca="false">+'[1]Concentraciones calibradores'!K42</f>
        <v>44.9714285714286</v>
      </c>
      <c r="Q5" s="59" t="s">
        <v>59</v>
      </c>
      <c r="R5" s="59" t="s">
        <v>59</v>
      </c>
      <c r="S5" s="59" t="s">
        <v>59</v>
      </c>
      <c r="T5" s="62" t="n">
        <f aca="false">+'[1]Concentraciones calibradores'!C16</f>
        <v>66.9307692307692</v>
      </c>
      <c r="U5" s="59" t="s">
        <v>59</v>
      </c>
      <c r="V5" s="59" t="s">
        <v>59</v>
      </c>
      <c r="W5" s="59" t="s">
        <v>59</v>
      </c>
      <c r="X5" s="62" t="n">
        <f aca="false">+'[1]Concentraciones calibradores'!C66</f>
        <v>95.8</v>
      </c>
      <c r="AA5" s="63" t="s">
        <v>60</v>
      </c>
      <c r="AB5" s="63" t="n">
        <f aca="false">+(H6*100)/$H$5</f>
        <v>135.320495911369</v>
      </c>
      <c r="AC5" s="63" t="n">
        <f aca="false">+(L6*100)/$L$5</f>
        <v>107.6634529525</v>
      </c>
      <c r="AD5" s="63" t="n">
        <f aca="false">+(P6*100)/$P$5</f>
        <v>94.2740615012455</v>
      </c>
      <c r="AE5" s="63" t="n">
        <f aca="false">+(T6*100)/$T$5</f>
        <v>88.5122957073707</v>
      </c>
      <c r="AF5" s="63" t="n">
        <f aca="false">+(X6*100)/$X$5</f>
        <v>101.398098753372</v>
      </c>
      <c r="AH5" s="52"/>
      <c r="AI5" s="52"/>
      <c r="AJ5" s="52"/>
      <c r="AK5" s="52"/>
    </row>
    <row r="6" customFormat="false" ht="12.75" hidden="false" customHeight="false" outlineLevel="0" collapsed="false">
      <c r="A6" s="24" t="s">
        <v>61</v>
      </c>
      <c r="B6" s="53" t="n">
        <v>0.7837</v>
      </c>
      <c r="D6" s="63" t="s">
        <v>60</v>
      </c>
      <c r="E6" s="63" t="n">
        <v>0.484</v>
      </c>
      <c r="F6" s="63" t="n">
        <v>0.595</v>
      </c>
      <c r="G6" s="63" t="n">
        <f aca="false">+E6/F6</f>
        <v>0.813445378151261</v>
      </c>
      <c r="H6" s="63" t="n">
        <f aca="false">+(G6-$B$6)/$B$4</f>
        <v>6.46638655462186</v>
      </c>
      <c r="I6" s="63" t="n">
        <v>0.832</v>
      </c>
      <c r="J6" s="63" t="n">
        <v>0.956</v>
      </c>
      <c r="K6" s="63" t="n">
        <f aca="false">+I6/J6</f>
        <v>0.870292887029289</v>
      </c>
      <c r="L6" s="64" t="n">
        <f aca="false">+(K6-$B$6)/$B$4</f>
        <v>18.824540658541</v>
      </c>
      <c r="M6" s="63" t="n">
        <v>1.104</v>
      </c>
      <c r="N6" s="63" t="n">
        <v>1.128</v>
      </c>
      <c r="O6" s="63" t="n">
        <f aca="false">+M6/N6</f>
        <v>0.978723404255319</v>
      </c>
      <c r="P6" s="65" t="n">
        <f aca="false">+(O6-$B$6)/$B$4</f>
        <v>42.3963922294173</v>
      </c>
      <c r="Q6" s="63" t="n">
        <v>0.357</v>
      </c>
      <c r="R6" s="63" t="n">
        <v>0.338</v>
      </c>
      <c r="S6" s="66" t="n">
        <f aca="false">+Q6/R6</f>
        <v>1.05621301775148</v>
      </c>
      <c r="T6" s="65" t="n">
        <f aca="false">+(S6-$B$6)/$B$4</f>
        <v>59.2419603807564</v>
      </c>
      <c r="U6" s="63" t="n">
        <v>1.66</v>
      </c>
      <c r="V6" s="63" t="n">
        <v>1.349</v>
      </c>
      <c r="W6" s="66" t="n">
        <f aca="false">+U6/V6</f>
        <v>1.23054114158636</v>
      </c>
      <c r="X6" s="65" t="n">
        <f aca="false">+(W6-$B$6)/$B$4</f>
        <v>97.1393786057305</v>
      </c>
      <c r="AA6" s="63" t="s">
        <v>62</v>
      </c>
      <c r="AB6" s="63" t="n">
        <f aca="false">+(H7*100)/$H$5</f>
        <v>125.798255861327</v>
      </c>
      <c r="AC6" s="63" t="n">
        <f aca="false">+(L7*100)/$L$5</f>
        <v>105.062346129525</v>
      </c>
      <c r="AD6" s="63" t="n">
        <f aca="false">+(P7*100)/$P$5</f>
        <v>94.8149070162887</v>
      </c>
      <c r="AE6" s="63" t="n">
        <f aca="false">+(T7*100)/$T$5</f>
        <v>88.8674883284889</v>
      </c>
      <c r="AF6" s="63" t="n">
        <f aca="false">+(X7*100)/$X$5</f>
        <v>100.846170374329</v>
      </c>
      <c r="AH6" s="52"/>
      <c r="AI6" s="52"/>
      <c r="AJ6" s="52"/>
      <c r="AK6" s="52"/>
    </row>
    <row r="7" customFormat="false" ht="12.75" hidden="false" customHeight="false" outlineLevel="0" collapsed="false">
      <c r="D7" s="63" t="s">
        <v>62</v>
      </c>
      <c r="E7" s="63" t="n">
        <v>0.486</v>
      </c>
      <c r="F7" s="63" t="n">
        <v>0.599</v>
      </c>
      <c r="G7" s="63" t="n">
        <f aca="false">+E7/F7</f>
        <v>0.81135225375626</v>
      </c>
      <c r="H7" s="63" t="n">
        <f aca="false">+(G7-$B$6)/$B$4</f>
        <v>6.01135951223054</v>
      </c>
      <c r="I7" s="63" t="n">
        <v>0.83</v>
      </c>
      <c r="J7" s="63" t="n">
        <v>0.956</v>
      </c>
      <c r="K7" s="63" t="n">
        <f aca="false">+I7/J7</f>
        <v>0.868200836820084</v>
      </c>
      <c r="L7" s="64" t="n">
        <f aca="false">+(K7-$B$6)/$B$4</f>
        <v>18.3697471348008</v>
      </c>
      <c r="M7" s="63" t="n">
        <v>1.118</v>
      </c>
      <c r="N7" s="63" t="n">
        <v>1.141</v>
      </c>
      <c r="O7" s="63" t="n">
        <f aca="false">+M7/N7</f>
        <v>0.979842243645925</v>
      </c>
      <c r="P7" s="65" t="n">
        <f aca="false">+(O7-$B$6)/$B$4</f>
        <v>42.6396181838967</v>
      </c>
      <c r="Q7" s="63" t="n">
        <v>0.369</v>
      </c>
      <c r="R7" s="63" t="n">
        <v>0.349</v>
      </c>
      <c r="S7" s="66" t="n">
        <f aca="false">+Q7/R7</f>
        <v>1.05730659025788</v>
      </c>
      <c r="T7" s="65" t="n">
        <f aca="false">+(S7-$B$6)/$B$4</f>
        <v>59.4796935343217</v>
      </c>
      <c r="U7" s="63" t="n">
        <v>1.669</v>
      </c>
      <c r="V7" s="63" t="n">
        <v>1.359</v>
      </c>
      <c r="W7" s="66" t="n">
        <f aca="false">+U7/V7</f>
        <v>1.22810890360559</v>
      </c>
      <c r="X7" s="65" t="n">
        <f aca="false">+(W7-$B$6)/$B$4</f>
        <v>96.610631218607</v>
      </c>
      <c r="AA7" s="63" t="s">
        <v>63</v>
      </c>
      <c r="AB7" s="63" t="n">
        <f aca="false">+(H8*100)/$H$5</f>
        <v>127.762218132785</v>
      </c>
      <c r="AC7" s="63" t="n">
        <f aca="false">+(L8*100)/$L$5</f>
        <v>104.354909630619</v>
      </c>
      <c r="AD7" s="63" t="n">
        <f aca="false">+(P8*100)/$P$5</f>
        <v>94.2740615012453</v>
      </c>
      <c r="AE7" s="63" t="n">
        <f aca="false">+(T8*100)/$T$5</f>
        <v>89.6190780339469</v>
      </c>
      <c r="AF7" s="63" t="n">
        <f aca="false">+(X8*100)/$X$5</f>
        <v>100.06640636265</v>
      </c>
      <c r="AH7" s="52"/>
      <c r="AI7" s="52"/>
      <c r="AJ7" s="52"/>
      <c r="AK7" s="52"/>
    </row>
    <row r="8" customFormat="false" ht="14.25" hidden="false" customHeight="false" outlineLevel="0" collapsed="false">
      <c r="A8" s="24" t="s">
        <v>64</v>
      </c>
      <c r="B8" s="24" t="n">
        <v>0.9944</v>
      </c>
      <c r="D8" s="63" t="s">
        <v>63</v>
      </c>
      <c r="E8" s="63" t="n">
        <v>0.496</v>
      </c>
      <c r="F8" s="63" t="n">
        <v>0.611</v>
      </c>
      <c r="G8" s="63" t="n">
        <f aca="false">+E8/F8</f>
        <v>0.811783960720131</v>
      </c>
      <c r="H8" s="63" t="n">
        <f aca="false">+(G8-$B$6)/$B$4</f>
        <v>6.10520885220239</v>
      </c>
      <c r="I8" s="63" t="n">
        <v>0.839</v>
      </c>
      <c r="J8" s="63" t="n">
        <v>0.967</v>
      </c>
      <c r="K8" s="63" t="n">
        <f aca="false">+I8/J8</f>
        <v>0.867631851085833</v>
      </c>
      <c r="L8" s="64" t="n">
        <f aca="false">+(K8-$B$6)/$B$4</f>
        <v>18.2460545838766</v>
      </c>
      <c r="M8" s="63" t="n">
        <v>1.15</v>
      </c>
      <c r="N8" s="63" t="n">
        <v>1.175</v>
      </c>
      <c r="O8" s="63" t="n">
        <f aca="false">+M8/N8</f>
        <v>0.978723404255319</v>
      </c>
      <c r="P8" s="65" t="n">
        <f aca="false">+(O8-$B$6)/$B$4</f>
        <v>42.3963922294172</v>
      </c>
      <c r="Q8" s="63" t="n">
        <v>0.391</v>
      </c>
      <c r="R8" s="63" t="n">
        <v>0.369</v>
      </c>
      <c r="S8" s="66" t="n">
        <f aca="false">+Q8/R8</f>
        <v>1.05962059620596</v>
      </c>
      <c r="T8" s="65" t="n">
        <f aca="false">+(S8-$B$6)/$B$4</f>
        <v>59.982738305644</v>
      </c>
      <c r="U8" s="63" t="n">
        <v>1.777</v>
      </c>
      <c r="V8" s="63" t="n">
        <v>1.451</v>
      </c>
      <c r="W8" s="66" t="n">
        <f aca="false">+U8/V8</f>
        <v>1.22467263955892</v>
      </c>
      <c r="X8" s="65" t="n">
        <f aca="false">+(W8-$B$6)/$B$4</f>
        <v>95.8636172954184</v>
      </c>
      <c r="AA8" s="67"/>
      <c r="AB8" s="67"/>
      <c r="AC8" s="67"/>
      <c r="AD8" s="67"/>
      <c r="AE8" s="67"/>
      <c r="AF8" s="67"/>
      <c r="AH8" s="52"/>
      <c r="AI8" s="52"/>
      <c r="AJ8" s="52"/>
      <c r="AK8" s="52"/>
    </row>
    <row r="9" customFormat="false" ht="12.75" hidden="false" customHeight="false" outlineLevel="0" collapsed="false">
      <c r="A9" s="24" t="s">
        <v>65</v>
      </c>
      <c r="B9" s="68" t="n">
        <f aca="false">+SQRT(B8)</f>
        <v>0.997196068985433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52"/>
      <c r="T9" s="67"/>
      <c r="U9" s="67"/>
      <c r="V9" s="67"/>
      <c r="W9" s="52"/>
      <c r="X9" s="67"/>
      <c r="AA9" s="67"/>
      <c r="AB9" s="67"/>
      <c r="AC9" s="67"/>
      <c r="AD9" s="67"/>
      <c r="AE9" s="67"/>
      <c r="AF9" s="67"/>
      <c r="AH9" s="52"/>
      <c r="AI9" s="52"/>
      <c r="AJ9" s="52"/>
      <c r="AK9" s="52"/>
    </row>
    <row r="10" customFormat="false" ht="12.75" hidden="false" customHeight="false" outlineLevel="0" collapsed="false">
      <c r="D10" s="69" t="s">
        <v>66</v>
      </c>
      <c r="E10" s="69" t="n">
        <f aca="false">+COUNT(H6:H8,L6:L8,P6:P8,T6:T8,X6:X8)</f>
        <v>15</v>
      </c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52"/>
      <c r="T10" s="67"/>
      <c r="U10" s="67"/>
      <c r="V10" s="67"/>
      <c r="W10" s="52"/>
      <c r="X10" s="67"/>
      <c r="AA10" s="67"/>
      <c r="AB10" s="67"/>
      <c r="AC10" s="67"/>
      <c r="AD10" s="67"/>
      <c r="AE10" s="67"/>
      <c r="AF10" s="67"/>
      <c r="AH10" s="52"/>
      <c r="AI10" s="52"/>
      <c r="AJ10" s="52"/>
      <c r="AK10" s="52"/>
    </row>
    <row r="11" customFormat="false" ht="12.75" hidden="false" customHeight="false" outlineLevel="0" collapsed="false"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52"/>
      <c r="T11" s="67"/>
      <c r="U11" s="67"/>
      <c r="V11" s="67"/>
      <c r="W11" s="52"/>
      <c r="X11" s="67"/>
      <c r="AH11" s="52"/>
      <c r="AI11" s="52"/>
      <c r="AJ11" s="52"/>
      <c r="AK11" s="52"/>
    </row>
    <row r="12" customFormat="false" ht="12.75" hidden="false" customHeight="false" outlineLevel="0" collapsed="false">
      <c r="AH12" s="52"/>
      <c r="AI12" s="52"/>
      <c r="AJ12" s="52"/>
      <c r="AK12" s="52"/>
    </row>
    <row r="13" customFormat="false" ht="12.75" hidden="false" customHeight="false" outlineLevel="0" collapsed="false">
      <c r="T13" s="70"/>
      <c r="U13" s="70"/>
      <c r="V13" s="70"/>
      <c r="W13" s="70"/>
      <c r="X13" s="70"/>
      <c r="AA13" s="66" t="s">
        <v>67</v>
      </c>
      <c r="AB13" s="66" t="n">
        <f aca="false">+AVERAGE(AB5:AF7)</f>
        <v>103.908949746471</v>
      </c>
      <c r="AC13" s="52"/>
      <c r="AD13" s="52"/>
      <c r="AH13" s="52"/>
      <c r="AI13" s="52"/>
      <c r="AJ13" s="52"/>
      <c r="AK13" s="52"/>
    </row>
    <row r="14" customFormat="false" ht="12.75" hidden="false" customHeight="false" outlineLevel="0" collapsed="false">
      <c r="T14" s="67"/>
      <c r="U14" s="67"/>
      <c r="V14" s="67"/>
      <c r="W14" s="67"/>
      <c r="X14" s="67"/>
      <c r="AA14" s="66" t="s">
        <v>68</v>
      </c>
      <c r="AB14" s="66" t="n">
        <f aca="false">+_xlfn.STDEV.S(AB5:AF7)</f>
        <v>14.6793044353979</v>
      </c>
      <c r="AC14" s="52"/>
      <c r="AD14" s="52"/>
      <c r="AH14" s="52"/>
      <c r="AI14" s="52"/>
      <c r="AJ14" s="52"/>
      <c r="AK14" s="52"/>
    </row>
    <row r="15" customFormat="false" ht="12.75" hidden="false" customHeight="false" outlineLevel="0" collapsed="false">
      <c r="T15" s="67"/>
      <c r="U15" s="67"/>
      <c r="V15" s="67"/>
      <c r="W15" s="52"/>
      <c r="X15" s="67"/>
      <c r="AA15" s="66" t="s">
        <v>69</v>
      </c>
      <c r="AB15" s="66" t="n">
        <f aca="false">+AB14/AB13*100</f>
        <v>14.1270838279226</v>
      </c>
      <c r="AC15" s="52"/>
      <c r="AD15" s="52"/>
      <c r="AH15" s="52"/>
      <c r="AI15" s="71"/>
      <c r="AJ15" s="71"/>
      <c r="AK15" s="71"/>
    </row>
    <row r="16" customFormat="false" ht="12.75" hidden="false" customHeight="false" outlineLevel="0" collapsed="false">
      <c r="T16" s="67"/>
      <c r="U16" s="67"/>
      <c r="V16" s="67"/>
      <c r="W16" s="52"/>
      <c r="X16" s="67"/>
      <c r="AC16" s="52"/>
      <c r="AD16" s="52"/>
      <c r="AH16" s="52"/>
      <c r="AI16" s="71"/>
      <c r="AJ16" s="71"/>
      <c r="AK16" s="71"/>
    </row>
    <row r="17" customFormat="false" ht="12.75" hidden="false" customHeight="false" outlineLevel="0" collapsed="false">
      <c r="T17" s="67"/>
      <c r="U17" s="67"/>
      <c r="V17" s="67"/>
      <c r="W17" s="52"/>
      <c r="X17" s="67"/>
      <c r="AC17" s="52"/>
      <c r="AD17" s="52"/>
      <c r="AH17" s="52"/>
      <c r="AI17" s="52"/>
      <c r="AJ17" s="52"/>
      <c r="AK17" s="52"/>
    </row>
    <row r="18" customFormat="false" ht="12.75" hidden="false" customHeight="false" outlineLevel="0" collapsed="false">
      <c r="T18" s="67"/>
      <c r="U18" s="67"/>
      <c r="V18" s="67"/>
      <c r="W18" s="52"/>
      <c r="X18" s="67"/>
      <c r="AA18" s="66" t="s">
        <v>70</v>
      </c>
      <c r="AB18" s="66" t="n">
        <f aca="false">ABS(100-AB13)*(SQRT(E10-2))/AB15</f>
        <v>0.997652375804232</v>
      </c>
      <c r="AC18" s="52"/>
      <c r="AD18" s="52"/>
      <c r="AH18" s="52"/>
      <c r="AI18" s="52"/>
      <c r="AJ18" s="52"/>
      <c r="AK18" s="52"/>
    </row>
    <row r="19" customFormat="false" ht="12.75" hidden="false" customHeight="false" outlineLevel="0" collapsed="false">
      <c r="T19" s="67"/>
      <c r="U19" s="67"/>
      <c r="V19" s="67"/>
      <c r="W19" s="52"/>
      <c r="X19" s="67"/>
      <c r="AA19" s="66" t="s">
        <v>71</v>
      </c>
      <c r="AB19" s="66" t="n">
        <f aca="false">_xlfn.T.INV.2T(0.01,(E10-1))</f>
        <v>2.97684273437084</v>
      </c>
      <c r="AC19" s="52"/>
      <c r="AD19" s="52" t="s">
        <v>72</v>
      </c>
      <c r="AH19" s="52"/>
      <c r="AI19" s="52"/>
      <c r="AJ19" s="52"/>
      <c r="AK19" s="52"/>
    </row>
    <row r="20" customFormat="false" ht="12.75" hidden="false" customHeight="false" outlineLevel="0" collapsed="false">
      <c r="T20" s="67"/>
      <c r="U20" s="67"/>
      <c r="V20" s="67"/>
      <c r="W20" s="52"/>
      <c r="X20" s="67"/>
      <c r="AH20" s="52"/>
      <c r="AI20" s="52"/>
      <c r="AJ20" s="52"/>
      <c r="AK20" s="52"/>
    </row>
    <row r="21" customFormat="false" ht="12.75" hidden="false" customHeight="false" outlineLevel="0" collapsed="false">
      <c r="AH21" s="52"/>
      <c r="AI21" s="52"/>
      <c r="AJ21" s="52"/>
      <c r="AK21" s="52"/>
    </row>
    <row r="23" customFormat="false" ht="27" hidden="false" customHeight="false" outlineLevel="0" collapsed="false">
      <c r="A23" s="72" t="s">
        <v>73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  <row r="24" s="73" customFormat="true" ht="12.75" hidden="false" customHeight="false" outlineLevel="0" collapsed="false">
      <c r="A24" s="24"/>
      <c r="B24" s="24"/>
      <c r="C24" s="24"/>
      <c r="D24" s="51"/>
      <c r="E24" s="51" t="s">
        <v>47</v>
      </c>
      <c r="F24" s="51"/>
      <c r="G24" s="51"/>
      <c r="H24" s="51"/>
      <c r="I24" s="51" t="s">
        <v>48</v>
      </c>
      <c r="J24" s="51"/>
      <c r="K24" s="51"/>
      <c r="L24" s="51"/>
      <c r="M24" s="51" t="s">
        <v>49</v>
      </c>
      <c r="N24" s="51"/>
      <c r="O24" s="51"/>
      <c r="P24" s="51"/>
      <c r="Q24" s="51" t="s">
        <v>50</v>
      </c>
      <c r="R24" s="51"/>
      <c r="S24" s="51"/>
      <c r="T24" s="51"/>
      <c r="U24" s="51" t="s">
        <v>51</v>
      </c>
      <c r="V24" s="51"/>
      <c r="W24" s="51"/>
      <c r="X24" s="51"/>
      <c r="Y24" s="24"/>
      <c r="Z24" s="24"/>
      <c r="AA24" s="36"/>
      <c r="AB24" s="36" t="s">
        <v>47</v>
      </c>
      <c r="AC24" s="36" t="s">
        <v>48</v>
      </c>
      <c r="AD24" s="36" t="s">
        <v>49</v>
      </c>
      <c r="AE24" s="36" t="s">
        <v>50</v>
      </c>
      <c r="AF24" s="36" t="s">
        <v>51</v>
      </c>
      <c r="AG24" s="24"/>
      <c r="AH24" s="24"/>
      <c r="AI24" s="24"/>
      <c r="AJ24" s="24"/>
      <c r="AK24" s="24"/>
    </row>
    <row r="25" customFormat="false" ht="38.25" hidden="false" customHeight="false" outlineLevel="0" collapsed="false">
      <c r="A25" s="73" t="s">
        <v>52</v>
      </c>
      <c r="B25" s="74" t="n">
        <v>0.00452770894872224</v>
      </c>
      <c r="C25" s="73"/>
      <c r="D25" s="51"/>
      <c r="E25" s="54" t="s">
        <v>53</v>
      </c>
      <c r="F25" s="54" t="s">
        <v>54</v>
      </c>
      <c r="G25" s="54" t="s">
        <v>55</v>
      </c>
      <c r="H25" s="54" t="s">
        <v>56</v>
      </c>
      <c r="I25" s="54" t="s">
        <v>53</v>
      </c>
      <c r="J25" s="54" t="s">
        <v>54</v>
      </c>
      <c r="K25" s="54" t="s">
        <v>55</v>
      </c>
      <c r="L25" s="54" t="s">
        <v>56</v>
      </c>
      <c r="M25" s="54" t="s">
        <v>53</v>
      </c>
      <c r="N25" s="54" t="s">
        <v>54</v>
      </c>
      <c r="O25" s="54" t="s">
        <v>55</v>
      </c>
      <c r="P25" s="54" t="s">
        <v>56</v>
      </c>
      <c r="Q25" s="54" t="s">
        <v>53</v>
      </c>
      <c r="R25" s="54" t="s">
        <v>54</v>
      </c>
      <c r="S25" s="54" t="s">
        <v>55</v>
      </c>
      <c r="T25" s="54" t="s">
        <v>56</v>
      </c>
      <c r="U25" s="55" t="s">
        <v>53</v>
      </c>
      <c r="V25" s="56" t="s">
        <v>54</v>
      </c>
      <c r="W25" s="54" t="s">
        <v>55</v>
      </c>
      <c r="X25" s="54" t="s">
        <v>56</v>
      </c>
      <c r="Y25" s="73"/>
      <c r="Z25" s="73"/>
      <c r="AA25" s="36"/>
      <c r="AB25" s="75" t="s">
        <v>57</v>
      </c>
      <c r="AC25" s="75" t="s">
        <v>57</v>
      </c>
      <c r="AD25" s="75" t="s">
        <v>57</v>
      </c>
      <c r="AE25" s="75" t="s">
        <v>57</v>
      </c>
      <c r="AF25" s="75" t="s">
        <v>57</v>
      </c>
      <c r="AG25" s="73"/>
      <c r="AH25" s="73"/>
      <c r="AI25" s="73"/>
      <c r="AJ25" s="73"/>
      <c r="AK25" s="73"/>
    </row>
    <row r="26" customFormat="false" ht="12.75" hidden="false" customHeight="false" outlineLevel="0" collapsed="false">
      <c r="D26" s="58" t="s">
        <v>58</v>
      </c>
      <c r="E26" s="59" t="s">
        <v>59</v>
      </c>
      <c r="F26" s="59" t="s">
        <v>59</v>
      </c>
      <c r="G26" s="59" t="s">
        <v>59</v>
      </c>
      <c r="H26" s="60" t="n">
        <f aca="false">+H5</f>
        <v>4.77857142857143</v>
      </c>
      <c r="I26" s="59" t="s">
        <v>59</v>
      </c>
      <c r="J26" s="59" t="s">
        <v>59</v>
      </c>
      <c r="K26" s="59" t="s">
        <v>59</v>
      </c>
      <c r="L26" s="61" t="n">
        <f aca="false">+L5</f>
        <v>17.4846153846154</v>
      </c>
      <c r="M26" s="59" t="s">
        <v>59</v>
      </c>
      <c r="N26" s="59" t="s">
        <v>59</v>
      </c>
      <c r="O26" s="59" t="s">
        <v>59</v>
      </c>
      <c r="P26" s="62" t="n">
        <f aca="false">+P5</f>
        <v>44.9714285714286</v>
      </c>
      <c r="Q26" s="59" t="s">
        <v>59</v>
      </c>
      <c r="R26" s="59" t="s">
        <v>59</v>
      </c>
      <c r="S26" s="59" t="s">
        <v>59</v>
      </c>
      <c r="T26" s="62" t="n">
        <f aca="false">+T5</f>
        <v>66.9307692307692</v>
      </c>
      <c r="U26" s="59" t="s">
        <v>59</v>
      </c>
      <c r="V26" s="59" t="s">
        <v>59</v>
      </c>
      <c r="W26" s="59" t="s">
        <v>59</v>
      </c>
      <c r="X26" s="62" t="n">
        <f aca="false">+X5</f>
        <v>95.8</v>
      </c>
      <c r="AA26" s="63" t="s">
        <v>60</v>
      </c>
      <c r="AB26" s="63" t="n">
        <f aca="false">+(H27*100)/$H$26</f>
        <v>105.585748308982</v>
      </c>
      <c r="AC26" s="63" t="n">
        <f aca="false">+(L27*100)/$L$26</f>
        <v>100.66540733467</v>
      </c>
      <c r="AD26" s="63" t="n">
        <f aca="false">+(P27*100)/$P$26</f>
        <v>92.3901440579311</v>
      </c>
      <c r="AE26" s="63" t="n">
        <f aca="false">+(T27*100)/$T$26</f>
        <v>87.6483251998665</v>
      </c>
      <c r="AF26" s="63" t="n">
        <f aca="false">+(X27*100)/$X$26</f>
        <v>101.42609654581</v>
      </c>
    </row>
    <row r="27" customFormat="false" ht="12.75" hidden="false" customHeight="false" outlineLevel="0" collapsed="false">
      <c r="A27" s="24" t="s">
        <v>61</v>
      </c>
      <c r="B27" s="53" t="n">
        <v>0.790600866110438</v>
      </c>
      <c r="D27" s="63" t="s">
        <v>60</v>
      </c>
      <c r="E27" s="63" t="n">
        <v>0.484</v>
      </c>
      <c r="F27" s="63" t="n">
        <v>0.595</v>
      </c>
      <c r="G27" s="63" t="n">
        <f aca="false">+E27/F27</f>
        <v>0.813445378151261</v>
      </c>
      <c r="H27" s="63" t="n">
        <f aca="false">+(G27-$B$27)/$B$25</f>
        <v>5.04549040133634</v>
      </c>
      <c r="I27" s="63" t="n">
        <v>0.832</v>
      </c>
      <c r="J27" s="63" t="n">
        <v>0.956</v>
      </c>
      <c r="K27" s="63" t="n">
        <f aca="false">+I27/J27</f>
        <v>0.870292887029289</v>
      </c>
      <c r="L27" s="65" t="n">
        <f aca="false">+(K27-$B$27)/$B$25</f>
        <v>17.6009592978234</v>
      </c>
      <c r="M27" s="63" t="n">
        <v>1.104</v>
      </c>
      <c r="N27" s="63" t="n">
        <v>1.128</v>
      </c>
      <c r="O27" s="63" t="n">
        <f aca="false">+M27/N27</f>
        <v>0.978723404255319</v>
      </c>
      <c r="P27" s="65" t="n">
        <f aca="false">+(O27-$B$27)/$B$25</f>
        <v>41.5491676420525</v>
      </c>
      <c r="Q27" s="63" t="n">
        <v>0.357</v>
      </c>
      <c r="R27" s="63" t="n">
        <v>0.338</v>
      </c>
      <c r="S27" s="66" t="n">
        <f aca="false">+Q27/R27</f>
        <v>1.05621301775148</v>
      </c>
      <c r="T27" s="65" t="n">
        <f aca="false">+(S27-$B$27)/$B$25</f>
        <v>58.6636982741568</v>
      </c>
      <c r="U27" s="63" t="n">
        <v>1.66</v>
      </c>
      <c r="V27" s="63" t="n">
        <v>1.349</v>
      </c>
      <c r="W27" s="66" t="n">
        <f aca="false">+U27/V27</f>
        <v>1.23054114158636</v>
      </c>
      <c r="X27" s="65" t="n">
        <f aca="false">+(W27-$B$27)/$B$25</f>
        <v>97.1662004908856</v>
      </c>
      <c r="AA27" s="63" t="s">
        <v>62</v>
      </c>
      <c r="AB27" s="63" t="n">
        <f aca="false">+(H28*100)/$H$26</f>
        <v>95.9114727037536</v>
      </c>
      <c r="AC27" s="63" t="n">
        <f aca="false">+(L28*100)/$L$26</f>
        <v>98.0227702921399</v>
      </c>
      <c r="AD27" s="63" t="n">
        <f aca="false">+(P28*100)/$P$26</f>
        <v>92.9396249095881</v>
      </c>
      <c r="AE27" s="63" t="n">
        <f aca="false">+(T28*100)/$T$26</f>
        <v>88.0091889558296</v>
      </c>
      <c r="AF27" s="63" t="n">
        <f aca="false">+(X28*100)/$X$26</f>
        <v>100.865355877107</v>
      </c>
    </row>
    <row r="28" customFormat="false" ht="12.75" hidden="false" customHeight="false" outlineLevel="0" collapsed="false">
      <c r="D28" s="63" t="s">
        <v>62</v>
      </c>
      <c r="E28" s="63" t="n">
        <v>0.486</v>
      </c>
      <c r="F28" s="63" t="n">
        <v>0.599</v>
      </c>
      <c r="G28" s="63" t="n">
        <f aca="false">+E28/F28</f>
        <v>0.81135225375626</v>
      </c>
      <c r="H28" s="63" t="n">
        <f aca="false">+(G28-$B$27)/$B$25</f>
        <v>4.58319823134366</v>
      </c>
      <c r="I28" s="63" t="n">
        <v>0.83</v>
      </c>
      <c r="J28" s="63" t="n">
        <v>0.956</v>
      </c>
      <c r="K28" s="63" t="n">
        <f aca="false">+I28/J28</f>
        <v>0.868200836820084</v>
      </c>
      <c r="L28" s="65" t="n">
        <f aca="false">+(K28-$B$27)/$B$25</f>
        <v>17.1389043749257</v>
      </c>
      <c r="M28" s="63" t="n">
        <v>1.118</v>
      </c>
      <c r="N28" s="63" t="n">
        <v>1.141</v>
      </c>
      <c r="O28" s="63" t="n">
        <f aca="false">+M28/N28</f>
        <v>0.979842243645925</v>
      </c>
      <c r="P28" s="65" t="n">
        <f aca="false">+(O28-$B$27)/$B$25</f>
        <v>41.7962770307691</v>
      </c>
      <c r="Q28" s="63" t="n">
        <v>0.369</v>
      </c>
      <c r="R28" s="63" t="n">
        <v>0.349</v>
      </c>
      <c r="S28" s="66" t="n">
        <f aca="false">+Q28/R28</f>
        <v>1.05730659025788</v>
      </c>
      <c r="T28" s="65" t="n">
        <f aca="false">+(S28-$B$27)/$B$25</f>
        <v>58.905227161898</v>
      </c>
      <c r="U28" s="63" t="n">
        <v>1.669</v>
      </c>
      <c r="V28" s="63" t="n">
        <v>1.359</v>
      </c>
      <c r="W28" s="66" t="n">
        <f aca="false">+U28/V28</f>
        <v>1.22810890360559</v>
      </c>
      <c r="X28" s="65" t="n">
        <f aca="false">+(W28-$B$27)/$B$25</f>
        <v>96.6290109302682</v>
      </c>
      <c r="AA28" s="63" t="s">
        <v>63</v>
      </c>
      <c r="AB28" s="63" t="n">
        <f aca="false">+(H29*100)/$H$26</f>
        <v>97.9067923126388</v>
      </c>
      <c r="AC28" s="63" t="n">
        <f aca="false">+(L29*100)/$L$26</f>
        <v>97.3040386042545</v>
      </c>
      <c r="AD28" s="63" t="n">
        <f aca="false">+(P29*100)/$P$26</f>
        <v>92.390144057931</v>
      </c>
      <c r="AE28" s="63" t="n">
        <f aca="false">+(T29*100)/$T$26</f>
        <v>88.7727788164549</v>
      </c>
      <c r="AF28" s="63" t="n">
        <f aca="false">+(X29*100)/$X$26</f>
        <v>100.073141869018</v>
      </c>
    </row>
    <row r="29" customFormat="false" ht="14.25" hidden="false" customHeight="false" outlineLevel="0" collapsed="false">
      <c r="A29" s="24" t="s">
        <v>64</v>
      </c>
      <c r="B29" s="24" t="n">
        <v>0.941813549314563</v>
      </c>
      <c r="D29" s="63" t="s">
        <v>63</v>
      </c>
      <c r="E29" s="63" t="n">
        <v>0.496</v>
      </c>
      <c r="F29" s="63" t="n">
        <v>0.611</v>
      </c>
      <c r="G29" s="63" t="n">
        <f aca="false">+E29/F29</f>
        <v>0.811783960720131</v>
      </c>
      <c r="H29" s="63" t="n">
        <f aca="false">+(G29-$B$27)/$B$25</f>
        <v>4.67854600408253</v>
      </c>
      <c r="I29" s="63" t="n">
        <v>0.839</v>
      </c>
      <c r="J29" s="63" t="n">
        <v>0.967</v>
      </c>
      <c r="K29" s="63" t="n">
        <f aca="false">+I29/J29</f>
        <v>0.867631851085833</v>
      </c>
      <c r="L29" s="65" t="n">
        <f aca="false">+(K29-$B$27)/$B$25</f>
        <v>17.0132369036516</v>
      </c>
      <c r="M29" s="63" t="n">
        <v>1.15</v>
      </c>
      <c r="N29" s="63" t="n">
        <v>1.175</v>
      </c>
      <c r="O29" s="63" t="n">
        <f aca="false">+M29/N29</f>
        <v>0.978723404255319</v>
      </c>
      <c r="P29" s="65" t="n">
        <f aca="false">+(O29-$B$27)/$B$25</f>
        <v>41.5491676420524</v>
      </c>
      <c r="Q29" s="63" t="n">
        <v>0.391</v>
      </c>
      <c r="R29" s="63" t="n">
        <v>0.369</v>
      </c>
      <c r="S29" s="66" t="n">
        <f aca="false">+Q29/R29</f>
        <v>1.05962059620596</v>
      </c>
      <c r="T29" s="65" t="n">
        <f aca="false">+(S29-$B$27)/$B$25</f>
        <v>59.4163037293826</v>
      </c>
      <c r="U29" s="63" t="n">
        <v>1.777</v>
      </c>
      <c r="V29" s="63" t="n">
        <v>1.451</v>
      </c>
      <c r="W29" s="66" t="n">
        <f aca="false">+U29/V29</f>
        <v>1.22467263955892</v>
      </c>
      <c r="X29" s="65" t="n">
        <f aca="false">+(W29-$B$27)/$B$25</f>
        <v>95.8700699105197</v>
      </c>
      <c r="AA29" s="67"/>
      <c r="AB29" s="67"/>
      <c r="AC29" s="67"/>
      <c r="AD29" s="67"/>
      <c r="AE29" s="67"/>
      <c r="AF29" s="67"/>
    </row>
    <row r="30" customFormat="false" ht="12.75" hidden="false" customHeight="false" outlineLevel="0" collapsed="false">
      <c r="A30" s="24" t="s">
        <v>65</v>
      </c>
      <c r="B30" s="24" t="n">
        <f aca="false">+SQRT(B29)</f>
        <v>0.970470787460686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52"/>
      <c r="T30" s="67"/>
      <c r="U30" s="67"/>
      <c r="V30" s="67"/>
      <c r="W30" s="52"/>
      <c r="X30" s="67"/>
      <c r="AA30" s="67"/>
      <c r="AB30" s="67"/>
      <c r="AC30" s="67"/>
      <c r="AD30" s="67"/>
      <c r="AE30" s="67"/>
      <c r="AF30" s="67"/>
    </row>
    <row r="31" customFormat="false" ht="12.75" hidden="false" customHeight="false" outlineLevel="0" collapsed="false">
      <c r="D31" s="69" t="s">
        <v>66</v>
      </c>
      <c r="E31" s="69" t="n">
        <f aca="false">+COUNT(H27:H29,L27:L29,P27:P29,T27:T29,X27:X29)</f>
        <v>15</v>
      </c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52"/>
      <c r="T31" s="67"/>
      <c r="U31" s="67"/>
      <c r="V31" s="67"/>
      <c r="W31" s="52"/>
      <c r="X31" s="67"/>
      <c r="AA31" s="67"/>
      <c r="AB31" s="67"/>
      <c r="AC31" s="67"/>
      <c r="AD31" s="67"/>
      <c r="AE31" s="67"/>
      <c r="AF31" s="67"/>
    </row>
    <row r="32" customFormat="false" ht="12.75" hidden="false" customHeight="false" outlineLevel="0" collapsed="false"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52"/>
      <c r="T32" s="67"/>
      <c r="U32" s="67"/>
      <c r="V32" s="67"/>
      <c r="W32" s="52"/>
      <c r="X32" s="67"/>
    </row>
    <row r="34" customFormat="false" ht="12.75" hidden="false" customHeight="false" outlineLevel="0" collapsed="false">
      <c r="T34" s="70"/>
      <c r="U34" s="70"/>
      <c r="V34" s="70"/>
      <c r="W34" s="70"/>
      <c r="X34" s="70"/>
      <c r="AA34" s="66" t="s">
        <v>67</v>
      </c>
      <c r="AB34" s="66" t="n">
        <f aca="false">+AVERAGE(AB26:AF28)</f>
        <v>95.9940686563982</v>
      </c>
      <c r="AC34" s="52"/>
      <c r="AD34" s="52"/>
    </row>
    <row r="35" customFormat="false" ht="12.75" hidden="false" customHeight="false" outlineLevel="0" collapsed="false">
      <c r="T35" s="67"/>
      <c r="U35" s="67"/>
      <c r="V35" s="67"/>
      <c r="W35" s="67"/>
      <c r="X35" s="67"/>
      <c r="AA35" s="66" t="s">
        <v>68</v>
      </c>
      <c r="AB35" s="66" t="n">
        <f aca="false">+_xlfn.STDEV.S(AB26:AF28)</f>
        <v>5.43833515607383</v>
      </c>
      <c r="AC35" s="52"/>
      <c r="AD35" s="52"/>
    </row>
    <row r="36" customFormat="false" ht="12.75" hidden="false" customHeight="false" outlineLevel="0" collapsed="false">
      <c r="T36" s="67"/>
      <c r="U36" s="67"/>
      <c r="V36" s="67"/>
      <c r="W36" s="52"/>
      <c r="X36" s="67"/>
      <c r="AA36" s="66" t="s">
        <v>69</v>
      </c>
      <c r="AB36" s="66" t="n">
        <f aca="false">+AB35/AB34*100</f>
        <v>5.66528248275406</v>
      </c>
      <c r="AC36" s="52"/>
      <c r="AD36" s="52"/>
    </row>
    <row r="37" customFormat="false" ht="12.75" hidden="false" customHeight="false" outlineLevel="0" collapsed="false">
      <c r="T37" s="67"/>
      <c r="U37" s="67"/>
      <c r="V37" s="67"/>
      <c r="W37" s="52"/>
      <c r="X37" s="67"/>
      <c r="AC37" s="52"/>
      <c r="AD37" s="52"/>
    </row>
    <row r="38" customFormat="false" ht="12.75" hidden="false" customHeight="false" outlineLevel="0" collapsed="false">
      <c r="T38" s="67"/>
      <c r="U38" s="67"/>
      <c r="V38" s="67"/>
      <c r="W38" s="52"/>
      <c r="X38" s="67"/>
      <c r="AC38" s="52"/>
      <c r="AD38" s="52"/>
    </row>
    <row r="39" customFormat="false" ht="12.75" hidden="false" customHeight="false" outlineLevel="0" collapsed="false">
      <c r="T39" s="67"/>
      <c r="U39" s="67"/>
      <c r="V39" s="67"/>
      <c r="W39" s="52"/>
      <c r="X39" s="67"/>
      <c r="AA39" s="66" t="s">
        <v>70</v>
      </c>
      <c r="AB39" s="66" t="n">
        <f aca="false">ABS(100-AB34)*(SQRT(E31-2))/AB36</f>
        <v>2.54949173484515</v>
      </c>
      <c r="AC39" s="52"/>
      <c r="AD39" s="52" t="s">
        <v>72</v>
      </c>
    </row>
    <row r="40" customFormat="false" ht="12.75" hidden="false" customHeight="false" outlineLevel="0" collapsed="false">
      <c r="T40" s="67"/>
      <c r="U40" s="67"/>
      <c r="V40" s="67"/>
      <c r="W40" s="52"/>
      <c r="X40" s="67"/>
      <c r="AA40" s="66" t="s">
        <v>71</v>
      </c>
      <c r="AB40" s="66" t="n">
        <f aca="false">_xlfn.T.INV.2T(0.01,(E31-1))</f>
        <v>2.97684273437084</v>
      </c>
      <c r="AC40" s="52"/>
      <c r="AD40" s="52"/>
    </row>
    <row r="41" customFormat="false" ht="12.75" hidden="false" customHeight="false" outlineLevel="0" collapsed="false">
      <c r="T41" s="67"/>
      <c r="U41" s="67"/>
      <c r="V41" s="67"/>
      <c r="W41" s="52"/>
      <c r="X41" s="67"/>
    </row>
    <row r="45" customFormat="false" ht="27" hidden="false" customHeight="false" outlineLevel="0" collapsed="false">
      <c r="A45" s="76" t="s">
        <v>74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</row>
    <row r="46" customFormat="false" ht="12.75" hidden="false" customHeight="false" outlineLevel="0" collapsed="false">
      <c r="D46" s="51"/>
      <c r="E46" s="51" t="s">
        <v>47</v>
      </c>
      <c r="F46" s="51"/>
      <c r="G46" s="51"/>
      <c r="H46" s="51"/>
      <c r="I46" s="51" t="s">
        <v>48</v>
      </c>
      <c r="J46" s="51"/>
      <c r="K46" s="51"/>
      <c r="L46" s="51"/>
      <c r="M46" s="51" t="s">
        <v>49</v>
      </c>
      <c r="N46" s="51"/>
      <c r="O46" s="51"/>
      <c r="P46" s="51"/>
      <c r="Q46" s="51" t="s">
        <v>50</v>
      </c>
      <c r="R46" s="51"/>
      <c r="S46" s="51"/>
      <c r="T46" s="51"/>
      <c r="U46" s="51" t="s">
        <v>51</v>
      </c>
      <c r="V46" s="51"/>
      <c r="W46" s="51"/>
      <c r="X46" s="51"/>
      <c r="AA46" s="36"/>
      <c r="AB46" s="36" t="s">
        <v>47</v>
      </c>
      <c r="AC46" s="36" t="s">
        <v>48</v>
      </c>
      <c r="AD46" s="36" t="s">
        <v>49</v>
      </c>
      <c r="AE46" s="36" t="s">
        <v>50</v>
      </c>
      <c r="AF46" s="36" t="s">
        <v>51</v>
      </c>
    </row>
    <row r="47" customFormat="false" ht="38.25" hidden="false" customHeight="false" outlineLevel="0" collapsed="false">
      <c r="A47" s="24" t="s">
        <v>52</v>
      </c>
      <c r="B47" s="53" t="n">
        <v>0.0041</v>
      </c>
      <c r="D47" s="51"/>
      <c r="E47" s="54" t="s">
        <v>53</v>
      </c>
      <c r="F47" s="54" t="s">
        <v>54</v>
      </c>
      <c r="G47" s="54" t="s">
        <v>55</v>
      </c>
      <c r="H47" s="54" t="s">
        <v>56</v>
      </c>
      <c r="I47" s="54" t="s">
        <v>53</v>
      </c>
      <c r="J47" s="54" t="s">
        <v>54</v>
      </c>
      <c r="K47" s="54" t="s">
        <v>55</v>
      </c>
      <c r="L47" s="54" t="s">
        <v>56</v>
      </c>
      <c r="M47" s="54" t="s">
        <v>53</v>
      </c>
      <c r="N47" s="54" t="s">
        <v>54</v>
      </c>
      <c r="O47" s="54" t="s">
        <v>55</v>
      </c>
      <c r="P47" s="54" t="s">
        <v>56</v>
      </c>
      <c r="Q47" s="54" t="s">
        <v>53</v>
      </c>
      <c r="R47" s="54" t="s">
        <v>54</v>
      </c>
      <c r="S47" s="54" t="s">
        <v>55</v>
      </c>
      <c r="T47" s="54" t="s">
        <v>56</v>
      </c>
      <c r="U47" s="55" t="s">
        <v>53</v>
      </c>
      <c r="V47" s="56" t="s">
        <v>54</v>
      </c>
      <c r="W47" s="54" t="s">
        <v>55</v>
      </c>
      <c r="X47" s="54" t="s">
        <v>56</v>
      </c>
      <c r="AA47" s="36"/>
      <c r="AB47" s="57" t="s">
        <v>57</v>
      </c>
      <c r="AC47" s="57" t="s">
        <v>57</v>
      </c>
      <c r="AD47" s="57" t="s">
        <v>57</v>
      </c>
      <c r="AE47" s="57" t="s">
        <v>57</v>
      </c>
      <c r="AF47" s="57" t="s">
        <v>57</v>
      </c>
    </row>
    <row r="48" customFormat="false" ht="12.75" hidden="false" customHeight="false" outlineLevel="0" collapsed="false">
      <c r="D48" s="58" t="s">
        <v>58</v>
      </c>
      <c r="E48" s="59" t="s">
        <v>59</v>
      </c>
      <c r="F48" s="59" t="s">
        <v>59</v>
      </c>
      <c r="G48" s="59" t="s">
        <v>59</v>
      </c>
      <c r="H48" s="60" t="n">
        <f aca="false">+H26</f>
        <v>4.77857142857143</v>
      </c>
      <c r="I48" s="59" t="s">
        <v>59</v>
      </c>
      <c r="J48" s="59" t="s">
        <v>59</v>
      </c>
      <c r="K48" s="59" t="s">
        <v>59</v>
      </c>
      <c r="L48" s="61" t="n">
        <f aca="false">+L26</f>
        <v>17.4846153846154</v>
      </c>
      <c r="M48" s="59" t="s">
        <v>59</v>
      </c>
      <c r="N48" s="59" t="s">
        <v>59</v>
      </c>
      <c r="O48" s="59" t="s">
        <v>59</v>
      </c>
      <c r="P48" s="62" t="n">
        <f aca="false">+P26</f>
        <v>44.9714285714286</v>
      </c>
      <c r="Q48" s="59" t="s">
        <v>59</v>
      </c>
      <c r="R48" s="59" t="s">
        <v>59</v>
      </c>
      <c r="S48" s="59" t="s">
        <v>59</v>
      </c>
      <c r="T48" s="62" t="n">
        <f aca="false">+T26</f>
        <v>66.9307692307692</v>
      </c>
      <c r="U48" s="59" t="s">
        <v>59</v>
      </c>
      <c r="V48" s="59" t="s">
        <v>59</v>
      </c>
      <c r="W48" s="59" t="s">
        <v>59</v>
      </c>
      <c r="X48" s="62" t="n">
        <f aca="false">+X26</f>
        <v>95.8</v>
      </c>
      <c r="AA48" s="63" t="s">
        <v>60</v>
      </c>
      <c r="AB48" s="63" t="n">
        <f aca="false">+(H49*100)/$H$48</f>
        <v>83.4282307476199</v>
      </c>
      <c r="AC48" s="63" t="n">
        <f aca="false">+(L49*100)/$L$48</f>
        <v>102.100751277537</v>
      </c>
      <c r="AD48" s="63" t="n">
        <f aca="false">+(P49*100)/$P$48</f>
        <v>98.503411363563</v>
      </c>
      <c r="AE48" s="63" t="n">
        <f aca="false">+(T49*100)/$T$48</f>
        <v>94.4233836528246</v>
      </c>
      <c r="AF48" s="63" t="n">
        <f aca="false">+(X49*100)/$X$48</f>
        <v>110.352141551596</v>
      </c>
    </row>
    <row r="49" customFormat="false" ht="12.75" hidden="false" customHeight="false" outlineLevel="0" collapsed="false">
      <c r="A49" s="24" t="s">
        <v>61</v>
      </c>
      <c r="B49" s="53" t="n">
        <v>0.7971</v>
      </c>
      <c r="D49" s="63" t="s">
        <v>60</v>
      </c>
      <c r="E49" s="63" t="n">
        <v>0.484</v>
      </c>
      <c r="F49" s="63" t="n">
        <v>0.595</v>
      </c>
      <c r="G49" s="63" t="n">
        <f aca="false">+E49/F49</f>
        <v>0.813445378151261</v>
      </c>
      <c r="H49" s="63" t="n">
        <f aca="false">+(G49-$B$49)/$B$47</f>
        <v>3.98667759786841</v>
      </c>
      <c r="I49" s="63" t="n">
        <v>0.832</v>
      </c>
      <c r="J49" s="63" t="n">
        <v>0.956</v>
      </c>
      <c r="K49" s="63" t="n">
        <f aca="false">+I49/J49</f>
        <v>0.870292887029289</v>
      </c>
      <c r="L49" s="64" t="n">
        <f aca="false">+(K49-$B$49)/$B$47</f>
        <v>17.8519236656802</v>
      </c>
      <c r="M49" s="63" t="n">
        <v>1.104</v>
      </c>
      <c r="N49" s="63" t="n">
        <v>1.128</v>
      </c>
      <c r="O49" s="63" t="n">
        <f aca="false">+M49/N49</f>
        <v>0.978723404255319</v>
      </c>
      <c r="P49" s="65" t="n">
        <f aca="false">+(O49-$B$49)/$B$47</f>
        <v>44.2983912817852</v>
      </c>
      <c r="Q49" s="63" t="n">
        <v>0.357</v>
      </c>
      <c r="R49" s="63" t="n">
        <v>0.338</v>
      </c>
      <c r="S49" s="66" t="n">
        <f aca="false">+Q49/R49</f>
        <v>1.05621301775148</v>
      </c>
      <c r="T49" s="65" t="n">
        <f aca="false">+(S49-$B$49)/$B$47</f>
        <v>63.1982970125559</v>
      </c>
      <c r="U49" s="63" t="n">
        <v>1.66</v>
      </c>
      <c r="V49" s="63" t="n">
        <v>1.349</v>
      </c>
      <c r="W49" s="66" t="n">
        <f aca="false">+U49/V49</f>
        <v>1.23054114158636</v>
      </c>
      <c r="X49" s="65" t="n">
        <f aca="false">+(W49-$B$49)/$B$47</f>
        <v>105.717351606429</v>
      </c>
      <c r="AA49" s="63" t="s">
        <v>62</v>
      </c>
      <c r="AB49" s="63" t="n">
        <f aca="false">+(H50*100)/$H$48</f>
        <v>72.7447419109867</v>
      </c>
      <c r="AC49" s="63" t="n">
        <f aca="false">+(L50*100)/$L$48</f>
        <v>99.1824363054185</v>
      </c>
      <c r="AD49" s="63" t="n">
        <f aca="false">+(P50*100)/$P$48</f>
        <v>99.1102136487335</v>
      </c>
      <c r="AE49" s="63" t="n">
        <f aca="false">+(T50*100)/$T$48</f>
        <v>94.8218924472499</v>
      </c>
      <c r="AF49" s="63" t="n">
        <f aca="false">+(X50*100)/$X$48</f>
        <v>109.732904833645</v>
      </c>
    </row>
    <row r="50" customFormat="false" ht="12.75" hidden="false" customHeight="false" outlineLevel="0" collapsed="false">
      <c r="D50" s="63" t="s">
        <v>62</v>
      </c>
      <c r="E50" s="63" t="n">
        <v>0.486</v>
      </c>
      <c r="F50" s="63" t="n">
        <v>0.599</v>
      </c>
      <c r="G50" s="63" t="n">
        <f aca="false">+E50/F50</f>
        <v>0.81135225375626</v>
      </c>
      <c r="H50" s="63" t="n">
        <f aca="false">+(G50-$B$49)/$B$47</f>
        <v>3.47615945274643</v>
      </c>
      <c r="I50" s="63" t="n">
        <v>0.83</v>
      </c>
      <c r="J50" s="63" t="n">
        <v>0.956</v>
      </c>
      <c r="K50" s="63" t="n">
        <f aca="false">+I50/J50</f>
        <v>0.868200836820084</v>
      </c>
      <c r="L50" s="64" t="n">
        <f aca="false">+(K50-$B$49)/$B$47</f>
        <v>17.3416675170936</v>
      </c>
      <c r="M50" s="63" t="n">
        <v>1.118</v>
      </c>
      <c r="N50" s="63" t="n">
        <v>1.141</v>
      </c>
      <c r="O50" s="63" t="n">
        <f aca="false">+M50/N50</f>
        <v>0.979842243645925</v>
      </c>
      <c r="P50" s="65" t="n">
        <f aca="false">+(O50-$B$49)/$B$47</f>
        <v>44.5712789380304</v>
      </c>
      <c r="Q50" s="63" t="n">
        <v>0.369</v>
      </c>
      <c r="R50" s="63" t="n">
        <v>0.349</v>
      </c>
      <c r="S50" s="66" t="n">
        <f aca="false">+Q50/R50</f>
        <v>1.05730659025788</v>
      </c>
      <c r="T50" s="65" t="n">
        <f aca="false">+(S50-$B$49)/$B$47</f>
        <v>63.465022014117</v>
      </c>
      <c r="U50" s="63" t="n">
        <v>1.669</v>
      </c>
      <c r="V50" s="63" t="n">
        <v>1.359</v>
      </c>
      <c r="W50" s="66" t="n">
        <f aca="false">+U50/V50</f>
        <v>1.22810890360559</v>
      </c>
      <c r="X50" s="65" t="n">
        <f aca="false">+(W50-$B$49)/$B$47</f>
        <v>105.124122830632</v>
      </c>
      <c r="AA50" s="63" t="s">
        <v>63</v>
      </c>
      <c r="AB50" s="63" t="n">
        <f aca="false">+(H51*100)/$H$48</f>
        <v>74.9482117765258</v>
      </c>
      <c r="AC50" s="63" t="n">
        <f aca="false">+(L51*100)/$L$48</f>
        <v>98.3887270627431</v>
      </c>
      <c r="AD50" s="63" t="n">
        <f aca="false">+(P51*100)/$P$48</f>
        <v>98.5034113635629</v>
      </c>
      <c r="AE50" s="63" t="n">
        <f aca="false">+(T51*100)/$T$48</f>
        <v>95.6651394338612</v>
      </c>
      <c r="AF50" s="63" t="n">
        <f aca="false">+(X51*100)/$X$48</f>
        <v>108.85804764981</v>
      </c>
    </row>
    <row r="51" customFormat="false" ht="14.25" hidden="false" customHeight="false" outlineLevel="0" collapsed="false">
      <c r="A51" s="24" t="s">
        <v>64</v>
      </c>
      <c r="B51" s="24" t="n">
        <v>0.941813549314563</v>
      </c>
      <c r="D51" s="63" t="s">
        <v>63</v>
      </c>
      <c r="E51" s="63" t="n">
        <v>0.496</v>
      </c>
      <c r="F51" s="63" t="n">
        <v>0.611</v>
      </c>
      <c r="G51" s="63" t="n">
        <f aca="false">+E51/F51</f>
        <v>0.811783960720131</v>
      </c>
      <c r="H51" s="63" t="n">
        <f aca="false">+(G51-$B$49)/$B$47</f>
        <v>3.58145383417827</v>
      </c>
      <c r="I51" s="63" t="n">
        <v>0.839</v>
      </c>
      <c r="J51" s="63" t="n">
        <v>0.967</v>
      </c>
      <c r="K51" s="63" t="n">
        <f aca="false">+I51/J51</f>
        <v>0.867631851085833</v>
      </c>
      <c r="L51" s="64" t="n">
        <f aca="false">+(K51-$B$49)/$B$47</f>
        <v>17.2028905087396</v>
      </c>
      <c r="M51" s="63" t="n">
        <v>1.15</v>
      </c>
      <c r="N51" s="63" t="n">
        <v>1.175</v>
      </c>
      <c r="O51" s="63" t="n">
        <f aca="false">+M51/N51</f>
        <v>0.978723404255319</v>
      </c>
      <c r="P51" s="65" t="n">
        <f aca="false">+(O51-$B$49)/$B$47</f>
        <v>44.2983912817851</v>
      </c>
      <c r="Q51" s="63" t="n">
        <v>0.391</v>
      </c>
      <c r="R51" s="63" t="n">
        <v>0.369</v>
      </c>
      <c r="S51" s="66" t="n">
        <f aca="false">+Q51/R51</f>
        <v>1.05962059620596</v>
      </c>
      <c r="T51" s="65" t="n">
        <f aca="false">+(S51-$B$49)/$B$47</f>
        <v>64.0294137087712</v>
      </c>
      <c r="U51" s="63" t="n">
        <v>1.777</v>
      </c>
      <c r="V51" s="63" t="n">
        <v>1.451</v>
      </c>
      <c r="W51" s="66" t="n">
        <f aca="false">+U51/V51</f>
        <v>1.22467263955892</v>
      </c>
      <c r="X51" s="65" t="n">
        <f aca="false">+(W51-$B$49)/$B$47</f>
        <v>104.286009648518</v>
      </c>
      <c r="AA51" s="67"/>
      <c r="AB51" s="67"/>
      <c r="AC51" s="67"/>
      <c r="AD51" s="67"/>
      <c r="AE51" s="67"/>
      <c r="AF51" s="67"/>
    </row>
    <row r="52" customFormat="false" ht="12.75" hidden="false" customHeight="false" outlineLevel="0" collapsed="false">
      <c r="A52" s="24" t="s">
        <v>65</v>
      </c>
      <c r="B52" s="24" t="n">
        <f aca="false">+SQRT(B51)</f>
        <v>0.970470787460686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52"/>
      <c r="T52" s="67"/>
      <c r="U52" s="67"/>
      <c r="V52" s="67"/>
      <c r="W52" s="52"/>
      <c r="X52" s="67"/>
      <c r="AA52" s="67"/>
      <c r="AB52" s="67"/>
      <c r="AC52" s="67"/>
      <c r="AD52" s="67"/>
      <c r="AE52" s="67"/>
      <c r="AF52" s="67"/>
    </row>
    <row r="53" customFormat="false" ht="12.75" hidden="false" customHeight="false" outlineLevel="0" collapsed="false">
      <c r="D53" s="69" t="s">
        <v>66</v>
      </c>
      <c r="E53" s="69" t="n">
        <f aca="false">+COUNT(H49:H51,L49:L51,P49:P51,T49:T51,X49:X51)</f>
        <v>15</v>
      </c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52"/>
      <c r="T53" s="67"/>
      <c r="U53" s="67"/>
      <c r="V53" s="67"/>
      <c r="W53" s="52"/>
      <c r="X53" s="67"/>
      <c r="AA53" s="67"/>
      <c r="AB53" s="67"/>
      <c r="AC53" s="67"/>
      <c r="AD53" s="67"/>
      <c r="AE53" s="67"/>
      <c r="AF53" s="67"/>
    </row>
    <row r="54" customFormat="false" ht="12.75" hidden="false" customHeight="false" outlineLevel="0" collapsed="false"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52"/>
      <c r="T54" s="67"/>
      <c r="U54" s="67"/>
      <c r="V54" s="67"/>
      <c r="W54" s="52"/>
      <c r="X54" s="67"/>
    </row>
    <row r="56" customFormat="false" ht="12.75" hidden="false" customHeight="false" outlineLevel="0" collapsed="false">
      <c r="T56" s="70"/>
      <c r="U56" s="70"/>
      <c r="V56" s="70"/>
      <c r="W56" s="70"/>
      <c r="X56" s="70"/>
      <c r="AA56" s="66" t="s">
        <v>67</v>
      </c>
      <c r="AB56" s="66" t="n">
        <f aca="false">+AVERAGE(AB48:AF50)</f>
        <v>96.0509096683786</v>
      </c>
      <c r="AC56" s="52"/>
      <c r="AD56" s="52"/>
    </row>
    <row r="57" customFormat="false" ht="12.75" hidden="false" customHeight="false" outlineLevel="0" collapsed="false">
      <c r="T57" s="67"/>
      <c r="U57" s="67"/>
      <c r="V57" s="67"/>
      <c r="W57" s="67"/>
      <c r="X57" s="67"/>
      <c r="AA57" s="66" t="s">
        <v>68</v>
      </c>
      <c r="AB57" s="66" t="n">
        <f aca="false">+_xlfn.STDEV.S(AB48:AF50)</f>
        <v>11.2793990182962</v>
      </c>
      <c r="AC57" s="52"/>
      <c r="AD57" s="52"/>
    </row>
    <row r="58" customFormat="false" ht="12.75" hidden="false" customHeight="false" outlineLevel="0" collapsed="false">
      <c r="T58" s="67"/>
      <c r="U58" s="67"/>
      <c r="V58" s="67"/>
      <c r="W58" s="52"/>
      <c r="X58" s="67"/>
      <c r="AA58" s="66" t="s">
        <v>69</v>
      </c>
      <c r="AB58" s="66" t="n">
        <f aca="false">+AB57/AB56*100</f>
        <v>11.7431464805893</v>
      </c>
      <c r="AC58" s="52"/>
      <c r="AD58" s="52"/>
    </row>
    <row r="59" customFormat="false" ht="12.75" hidden="false" customHeight="false" outlineLevel="0" collapsed="false">
      <c r="T59" s="67"/>
      <c r="U59" s="67"/>
      <c r="V59" s="67"/>
      <c r="W59" s="52"/>
      <c r="X59" s="67"/>
      <c r="AC59" s="52"/>
      <c r="AD59" s="52"/>
    </row>
    <row r="60" customFormat="false" ht="12.75" hidden="false" customHeight="false" outlineLevel="0" collapsed="false">
      <c r="T60" s="67"/>
      <c r="U60" s="67"/>
      <c r="V60" s="67"/>
      <c r="W60" s="52"/>
      <c r="X60" s="67"/>
      <c r="AC60" s="52"/>
      <c r="AD60" s="52"/>
    </row>
    <row r="61" customFormat="false" ht="12.75" hidden="false" customHeight="false" outlineLevel="0" collapsed="false">
      <c r="T61" s="67"/>
      <c r="U61" s="67"/>
      <c r="V61" s="67"/>
      <c r="W61" s="52"/>
      <c r="X61" s="67"/>
      <c r="AA61" s="66" t="s">
        <v>70</v>
      </c>
      <c r="AB61" s="66" t="n">
        <f aca="false">ABS(100-AB56)*(SQRT(E53-2))/AB58</f>
        <v>1.21250703170874</v>
      </c>
      <c r="AC61" s="52"/>
      <c r="AD61" s="52" t="s">
        <v>72</v>
      </c>
    </row>
    <row r="62" customFormat="false" ht="12.75" hidden="false" customHeight="false" outlineLevel="0" collapsed="false">
      <c r="T62" s="67"/>
      <c r="U62" s="67"/>
      <c r="V62" s="67"/>
      <c r="W62" s="52"/>
      <c r="X62" s="67"/>
      <c r="AA62" s="66" t="s">
        <v>71</v>
      </c>
      <c r="AB62" s="66" t="n">
        <f aca="false">_xlfn.T.INV.2T(0.01,(E53-1))</f>
        <v>2.97684273437084</v>
      </c>
      <c r="AC62" s="52"/>
      <c r="AD62" s="52"/>
    </row>
    <row r="63" customFormat="false" ht="12.75" hidden="false" customHeight="false" outlineLevel="0" collapsed="false">
      <c r="T63" s="67"/>
      <c r="U63" s="67"/>
      <c r="V63" s="67"/>
      <c r="W63" s="52"/>
      <c r="X63" s="67"/>
    </row>
  </sheetData>
  <mergeCells count="24">
    <mergeCell ref="A2:X2"/>
    <mergeCell ref="D3:D4"/>
    <mergeCell ref="E3:H3"/>
    <mergeCell ref="I3:L3"/>
    <mergeCell ref="M3:P3"/>
    <mergeCell ref="Q3:T3"/>
    <mergeCell ref="U3:X3"/>
    <mergeCell ref="AA3:AA4"/>
    <mergeCell ref="A23:X23"/>
    <mergeCell ref="D24:D25"/>
    <mergeCell ref="E24:H24"/>
    <mergeCell ref="I24:L24"/>
    <mergeCell ref="M24:P24"/>
    <mergeCell ref="Q24:T24"/>
    <mergeCell ref="U24:X24"/>
    <mergeCell ref="AA24:AA25"/>
    <mergeCell ref="A45:X45"/>
    <mergeCell ref="D46:D47"/>
    <mergeCell ref="E46:H46"/>
    <mergeCell ref="I46:L46"/>
    <mergeCell ref="M46:P46"/>
    <mergeCell ref="Q46:T46"/>
    <mergeCell ref="U46:X46"/>
    <mergeCell ref="AA46:AA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2023-11-02T17:39:06Z</dcterms:created>
  <dc:creator>Erica Sofia Villa Correa</dc:creator>
  <dc:description/>
  <dc:language>es-ES</dc:language>
  <cp:lastModifiedBy/>
  <dcterms:modified xsi:type="dcterms:W3CDTF">2023-11-07T09:22:42Z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