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eBooks\PacktPub\Python Data Visualization Cookbook\3367OS_Code\3367OS_02_Code\"/>
    </mc:Choice>
  </mc:AlternateContent>
  <bookViews>
    <workbookView xWindow="0" yWindow="0" windowWidth="25200" windowHeight="119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" i="1" l="1"/>
  <c r="O4" i="1"/>
  <c r="O3" i="1"/>
  <c r="O2" i="1"/>
  <c r="O1" i="1"/>
  <c r="N8" i="1"/>
  <c r="N7" i="1"/>
  <c r="N6" i="1"/>
  <c r="N5" i="1"/>
  <c r="N4" i="1"/>
  <c r="N3" i="1"/>
  <c r="N2" i="1"/>
  <c r="N1" i="1"/>
  <c r="M9" i="1"/>
  <c r="M8" i="1"/>
  <c r="M7" i="1"/>
  <c r="M6" i="1"/>
  <c r="M5" i="1"/>
  <c r="M4" i="1"/>
  <c r="M3" i="1"/>
  <c r="M2" i="1"/>
  <c r="M1" i="1"/>
  <c r="L9" i="1"/>
  <c r="L8" i="1"/>
  <c r="L7" i="1"/>
  <c r="L6" i="1"/>
  <c r="L5" i="1"/>
  <c r="L4" i="1"/>
  <c r="L3" i="1"/>
  <c r="L2" i="1"/>
  <c r="L1" i="1"/>
  <c r="K9" i="1"/>
  <c r="K8" i="1"/>
  <c r="K7" i="1"/>
  <c r="K6" i="1"/>
  <c r="K5" i="1"/>
  <c r="K4" i="1"/>
  <c r="K3" i="1"/>
  <c r="K2" i="1"/>
  <c r="K1" i="1"/>
  <c r="J9" i="1"/>
  <c r="J8" i="1"/>
  <c r="J7" i="1"/>
  <c r="J6" i="1"/>
  <c r="J5" i="1"/>
  <c r="I9" i="1"/>
  <c r="I8" i="1"/>
  <c r="I7" i="1"/>
  <c r="I6" i="1"/>
  <c r="I5" i="1"/>
  <c r="I4" i="1"/>
  <c r="I3" i="1"/>
  <c r="I2" i="1"/>
  <c r="I1" i="1"/>
  <c r="H9" i="1"/>
  <c r="H8" i="1"/>
  <c r="H7" i="1"/>
  <c r="H6" i="1"/>
  <c r="H5" i="1"/>
  <c r="H4" i="1"/>
  <c r="H3" i="1"/>
  <c r="H2" i="1"/>
  <c r="H1" i="1"/>
  <c r="G9" i="1"/>
  <c r="G7" i="1"/>
  <c r="G8" i="1"/>
  <c r="G6" i="1"/>
  <c r="G3" i="1"/>
  <c r="G5" i="1"/>
  <c r="G4" i="1"/>
  <c r="D7" i="1"/>
  <c r="G1" i="1"/>
  <c r="F9" i="1"/>
  <c r="F7" i="1"/>
  <c r="F6" i="1"/>
  <c r="F5" i="1"/>
  <c r="F4" i="1"/>
  <c r="F3" i="1"/>
  <c r="F2" i="1"/>
  <c r="F1" i="1"/>
  <c r="E9" i="1"/>
  <c r="E8" i="1"/>
  <c r="E7" i="1"/>
  <c r="B3" i="1"/>
  <c r="E6" i="1"/>
  <c r="E5" i="1"/>
  <c r="E4" i="1"/>
  <c r="E3" i="1"/>
  <c r="E2" i="1"/>
  <c r="E1" i="1"/>
  <c r="D9" i="1"/>
  <c r="D8" i="1"/>
  <c r="D6" i="1"/>
  <c r="D5" i="1"/>
  <c r="D4" i="1"/>
  <c r="D3" i="1"/>
  <c r="D2" i="1"/>
  <c r="D1" i="1"/>
  <c r="C9" i="1"/>
  <c r="C8" i="1"/>
  <c r="C7" i="1"/>
  <c r="C6" i="1"/>
  <c r="C5" i="1"/>
  <c r="C4" i="1"/>
  <c r="C3" i="1"/>
  <c r="C2" i="1"/>
  <c r="C1" i="1"/>
  <c r="B9" i="1"/>
  <c r="B8" i="1"/>
  <c r="B7" i="1"/>
  <c r="B6" i="1"/>
  <c r="B5" i="1"/>
  <c r="B4" i="1"/>
  <c r="B2" i="1"/>
  <c r="B1" i="1"/>
  <c r="A9" i="1"/>
  <c r="A7" i="1"/>
  <c r="A6" i="1"/>
  <c r="A5" i="1"/>
  <c r="O7" i="1" s="1"/>
  <c r="A4" i="1"/>
  <c r="A3" i="1"/>
  <c r="A2" i="1"/>
  <c r="P3" i="1" s="1"/>
  <c r="A1" i="1"/>
  <c r="F8" i="1" l="1"/>
  <c r="G2" i="1" s="1"/>
  <c r="J3" i="1"/>
  <c r="O6" i="1"/>
  <c r="O9" i="1"/>
  <c r="J4" i="1"/>
  <c r="P1" i="1"/>
  <c r="N9" i="1"/>
  <c r="P2" i="1"/>
  <c r="J2" i="1"/>
  <c r="O5" i="1"/>
  <c r="O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8"/>
      <color rgb="FF454545"/>
      <name val="Arial"/>
      <family val="2"/>
    </font>
    <font>
      <sz val="9"/>
      <color rgb="FF48484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/>
  </sheetViews>
  <sheetFormatPr defaultRowHeight="15" x14ac:dyDescent="0.25"/>
  <cols>
    <col min="2" max="2" width="12" customWidth="1"/>
    <col min="4" max="4" width="10.85546875" customWidth="1"/>
    <col min="10" max="10" width="10" bestFit="1" customWidth="1"/>
  </cols>
  <sheetData>
    <row r="1" spans="1:16" x14ac:dyDescent="0.25">
      <c r="A1">
        <f>SUM(1,2,3,4,5,6,7)</f>
        <v>28</v>
      </c>
      <c r="B1">
        <f>CODE("A")</f>
        <v>65</v>
      </c>
      <c r="C1" t="str">
        <f>IMCOS("1+i")</f>
        <v>0.833730025131149-0.988897705762865i</v>
      </c>
      <c r="D1" s="2" t="str">
        <f>IMSIN("3+4i")</f>
        <v>3.85373803791938-27.0168132580039i</v>
      </c>
      <c r="E1">
        <f>FACT(5)</f>
        <v>120</v>
      </c>
      <c r="F1" s="2">
        <f>FLOOR(0.234, 0.01)</f>
        <v>0.23</v>
      </c>
      <c r="G1" s="3">
        <f>LCM(24, 36)</f>
        <v>72</v>
      </c>
      <c r="H1" s="2">
        <f>MROUND(10, 3)</f>
        <v>9</v>
      </c>
      <c r="I1" s="2">
        <f>MROUND(1.3, 0.2)</f>
        <v>1.4000000000000001</v>
      </c>
      <c r="J1" s="4">
        <v>23327</v>
      </c>
      <c r="K1" s="2">
        <f ca="1">RAND()*100</f>
        <v>55.251017703174718</v>
      </c>
      <c r="L1" s="2">
        <f>ROUNDDOWN(3.14159, 3)</f>
        <v>3.141</v>
      </c>
      <c r="M1" s="2" t="str">
        <f>ROMAN(499,0)</f>
        <v>CDXCIX</v>
      </c>
      <c r="N1" s="2">
        <f>SIN(PI())</f>
        <v>1.22514845490862E-16</v>
      </c>
      <c r="O1" s="2">
        <f>SQRTPI(1)</f>
        <v>1.7724538509055159</v>
      </c>
      <c r="P1" s="2">
        <f>SUMIF(A2:A5,4,B2:B5)</f>
        <v>0.84270079294971489</v>
      </c>
    </row>
    <row r="2" spans="1:16" x14ac:dyDescent="0.25">
      <c r="A2">
        <f>AVERAGE(1,2,3,4,5,6,7)</f>
        <v>4</v>
      </c>
      <c r="B2">
        <f>ERF(1)</f>
        <v>0.84270079294971489</v>
      </c>
      <c r="C2" t="str">
        <f>IMDIV("-238+240i","10+24i")</f>
        <v>5+12i</v>
      </c>
      <c r="D2" s="2" t="str">
        <f>IMSQRT("1+i")</f>
        <v>1.09868411346781+0.455089860562227i</v>
      </c>
      <c r="E2" s="2">
        <f>FACT(1.9)</f>
        <v>1</v>
      </c>
      <c r="F2" s="2">
        <f>GCD(5, 2)</f>
        <v>1</v>
      </c>
      <c r="G2" s="2">
        <f>MDETERM(D6:F8)</f>
        <v>3402</v>
      </c>
      <c r="H2" s="2">
        <f>MROUND(-10, -3)</f>
        <v>-9</v>
      </c>
      <c r="I2" s="2">
        <f>EVEN(1.5)</f>
        <v>2</v>
      </c>
      <c r="J2" s="2">
        <f>PRODUCT(A2:A4)</f>
        <v>380.88657424836441</v>
      </c>
      <c r="K2" s="2">
        <f ca="1">RANDBETWEEN(1,100)</f>
        <v>37</v>
      </c>
      <c r="L2" s="2">
        <f>ROUNDDOWN(-3.14159, 1)</f>
        <v>-3.1</v>
      </c>
      <c r="M2" s="2" t="str">
        <f>ROMAN(499,1)</f>
        <v>LDVLIV</v>
      </c>
      <c r="N2" s="2">
        <f>SIN(PI()/2)</f>
        <v>1</v>
      </c>
      <c r="O2" s="2">
        <f>SQRTPI(2)</f>
        <v>2.5066282746310002</v>
      </c>
      <c r="P2" s="2">
        <f>SUMIF(A2:A7,"Fruits",C2:C7)</f>
        <v>0</v>
      </c>
    </row>
    <row r="3" spans="1:16" x14ac:dyDescent="0.25">
      <c r="A3">
        <f>CODE("asdf")</f>
        <v>97</v>
      </c>
      <c r="B3">
        <f>ERFC(1)</f>
        <v>0.15729920705028513</v>
      </c>
      <c r="C3" t="str">
        <f>IMEXP("1+i")</f>
        <v>1.46869393991589+2.28735528717884i</v>
      </c>
      <c r="D3" s="2" t="str">
        <f>IMSUB("13+4i","5+3i")</f>
        <v>8+i</v>
      </c>
      <c r="E3" s="2">
        <f>FACT(0)</f>
        <v>1</v>
      </c>
      <c r="F3" s="2">
        <f>GCD(24, 36)</f>
        <v>12</v>
      </c>
      <c r="G3" s="2">
        <f>MDETERM({3,6,1;1,1,0;3,10,2})</f>
        <v>0.99999999999999978</v>
      </c>
      <c r="H3" s="2">
        <f>MULTINOMIAL(2, 3, 4)</f>
        <v>1259.9999999999991</v>
      </c>
      <c r="I3" s="2">
        <f>EVEN(3)</f>
        <v>4</v>
      </c>
      <c r="J3" s="2">
        <f>PRODUCT(A2:A4, 2)</f>
        <v>761.77314849672882</v>
      </c>
      <c r="K3" s="2">
        <f ca="1">RANDBETWEEN(-1,1)</f>
        <v>-1</v>
      </c>
      <c r="L3" s="2">
        <f>ROUNDDOWN(31415.92654, -2)</f>
        <v>31400</v>
      </c>
      <c r="M3" s="2" t="str">
        <f>ROMAN(499,2)</f>
        <v>XDIX</v>
      </c>
      <c r="N3" s="2">
        <f>SIN(30*PI()/180)</f>
        <v>0.49999999999999994</v>
      </c>
      <c r="O3" s="2">
        <f>SUM(3, 2)</f>
        <v>5</v>
      </c>
      <c r="P3" s="2">
        <f>SUMPRODUCT(A2:A4, E2:E4)</f>
        <v>101.98166642847517</v>
      </c>
    </row>
    <row r="4" spans="1:16" x14ac:dyDescent="0.25">
      <c r="A4">
        <f>BESSELI(1.5,1)</f>
        <v>0.98166642847516605</v>
      </c>
      <c r="B4">
        <f>DELTA(100,100)</f>
        <v>1</v>
      </c>
      <c r="C4" t="str">
        <f>IMLN("1+i")</f>
        <v>0.346573590279973+0.785398163397448i</v>
      </c>
      <c r="D4" s="2" t="str">
        <f>IMSUM("3+4i","5-3i")</f>
        <v>8+i</v>
      </c>
      <c r="E4" s="2">
        <f>FACT(1)</f>
        <v>1</v>
      </c>
      <c r="F4" s="2">
        <f>GCD(7, 1)</f>
        <v>1</v>
      </c>
      <c r="G4" s="2">
        <f>MDETERM({3,6;1,1})</f>
        <v>-3</v>
      </c>
      <c r="H4" s="2">
        <f>ODD(1.5)</f>
        <v>3</v>
      </c>
      <c r="I4" s="2">
        <f>EVEN(2)</f>
        <v>2</v>
      </c>
      <c r="J4" s="2">
        <f>A2*A3*A4</f>
        <v>380.88657424836441</v>
      </c>
      <c r="K4" s="2">
        <f>ROUND(2.15, 1)</f>
        <v>2.2000000000000002</v>
      </c>
      <c r="L4" s="2">
        <f>ROUNDUP(3.2,0)</f>
        <v>4</v>
      </c>
      <c r="M4" s="2" t="str">
        <f>ROMAN(499,3)</f>
        <v>VDIV</v>
      </c>
      <c r="N4" s="2">
        <f>SIN(RADIANS(30))</f>
        <v>0.49999999999999994</v>
      </c>
      <c r="O4" s="2">
        <f>SUM("5", 15, TRUE)</f>
        <v>21</v>
      </c>
    </row>
    <row r="5" spans="1:16" x14ac:dyDescent="0.25">
      <c r="A5">
        <f>BESSELK(1.5,1)</f>
        <v>0.27738780363225868</v>
      </c>
      <c r="B5">
        <f>GESTEP(5,4)</f>
        <v>1</v>
      </c>
      <c r="C5" t="str">
        <f>IMLOG10("1+i")</f>
        <v>0.150514997831991+0.34109408846046i</v>
      </c>
      <c r="D5" s="2">
        <f>CEILING(0.234, 0.01)</f>
        <v>0.24</v>
      </c>
      <c r="E5" s="2">
        <f>FACTDOUBLE(6)</f>
        <v>48</v>
      </c>
      <c r="F5" s="2">
        <f>GCD(5, 0)</f>
        <v>5</v>
      </c>
      <c r="G5" s="2">
        <f>MINVERSE({3,6;1,1})</f>
        <v>-0.33333333333333331</v>
      </c>
      <c r="H5" s="2">
        <f>ODD(3)</f>
        <v>3</v>
      </c>
      <c r="I5" s="2">
        <f>EVEN(-1)</f>
        <v>-2</v>
      </c>
      <c r="J5" s="2">
        <f>QUOTIENT(5, 2)</f>
        <v>2</v>
      </c>
      <c r="K5" s="2">
        <f>ROUND(2.149, 1)</f>
        <v>2.1</v>
      </c>
      <c r="L5" s="2">
        <f>ROUNDUP(76.9,0)</f>
        <v>77</v>
      </c>
      <c r="M5" s="2" t="str">
        <f>ROMAN(499,4)</f>
        <v>ID</v>
      </c>
      <c r="N5" s="2">
        <f>SINH(1)</f>
        <v>1.1752011936438014</v>
      </c>
      <c r="O5" s="2">
        <f>SUM(A2:A4)</f>
        <v>101.98166642847517</v>
      </c>
    </row>
    <row r="6" spans="1:16" x14ac:dyDescent="0.25">
      <c r="A6">
        <f>BIN2DEC(10111)</f>
        <v>23</v>
      </c>
      <c r="B6">
        <f>IMABS("5+12i")</f>
        <v>13</v>
      </c>
      <c r="C6" t="str">
        <f>IMLOG2("1+i")</f>
        <v>0.5+1.1330900354568i</v>
      </c>
      <c r="D6" s="2">
        <f>COMBIN(8,2)</f>
        <v>28</v>
      </c>
      <c r="E6" s="2">
        <f>FACTDOUBLE(7)</f>
        <v>105</v>
      </c>
      <c r="F6" s="2">
        <f>INT(8.9)</f>
        <v>8</v>
      </c>
      <c r="G6">
        <f>MINVERSE({3,6,1;1,1,0;3,10,2})</f>
        <v>1.9999999999999998</v>
      </c>
      <c r="H6" s="2">
        <f>ODD(2)</f>
        <v>3</v>
      </c>
      <c r="I6">
        <f>PI()</f>
        <v>3.1415926535897931</v>
      </c>
      <c r="J6" s="2">
        <f>QUOTIENT(4.5, 3.1)</f>
        <v>1</v>
      </c>
      <c r="K6" s="2">
        <f>ROUND(-1.475, 2)</f>
        <v>-1.48</v>
      </c>
      <c r="L6" s="2">
        <f>ROUNDUP(3.14159, 3)</f>
        <v>3.1419999999999999</v>
      </c>
      <c r="M6" s="2" t="str">
        <f>ROMAN(2013,0)</f>
        <v>MMXIII</v>
      </c>
      <c r="N6" s="2">
        <f>SINH(-1)</f>
        <v>-1.1752011936438014</v>
      </c>
      <c r="O6" s="2">
        <f>SUM(A2:A4, 15)</f>
        <v>116.98166642847517</v>
      </c>
    </row>
    <row r="7" spans="1:16" x14ac:dyDescent="0.25">
      <c r="A7" t="str">
        <f>DEC2BIN(23)</f>
        <v>10111</v>
      </c>
      <c r="B7">
        <f>IMAGINARY("0-j")</f>
        <v>-1</v>
      </c>
      <c r="C7" t="str">
        <f>IMPOWER("2+3i", 3)</f>
        <v>-46+9.00000000000001i</v>
      </c>
      <c r="D7">
        <f>CODE("A1:E3")</f>
        <v>65</v>
      </c>
      <c r="E7" s="2">
        <f>FLOOR(-2.5, -2)</f>
        <v>-2</v>
      </c>
      <c r="F7" s="2">
        <f>INT(-8.9)</f>
        <v>-9</v>
      </c>
      <c r="G7">
        <f>MMULT({3,6,1;1,1,0;3,10,2},{3,6,1;1,1,0;3,10,2})</f>
        <v>18</v>
      </c>
      <c r="H7" s="2">
        <f>ODD(-1)</f>
        <v>-1</v>
      </c>
      <c r="I7" s="2">
        <f>POWER(5,2)</f>
        <v>25</v>
      </c>
      <c r="J7" s="2">
        <f>QUOTIENT(-10, 3)</f>
        <v>-3</v>
      </c>
      <c r="K7" s="2">
        <f>ROUND(21.5, -1)</f>
        <v>20</v>
      </c>
      <c r="L7" s="2">
        <f>ROUNDUP(-3.14159, 1)</f>
        <v>-3.2</v>
      </c>
      <c r="M7" s="2">
        <f>SIGN(10)</f>
        <v>1</v>
      </c>
      <c r="N7" s="2">
        <f>2.868*SINH(0.0342*1.03)</f>
        <v>0.10104906311828733</v>
      </c>
      <c r="O7" s="2">
        <f>SUM(A5,A6, 2)</f>
        <v>25.277387803632259</v>
      </c>
    </row>
    <row r="8" spans="1:16" x14ac:dyDescent="0.25">
      <c r="A8" t="str">
        <f>COMPLEX(1,1)</f>
        <v>1+i</v>
      </c>
      <c r="B8">
        <f>IMARGUMENT("3+4i")</f>
        <v>0.92729521800161219</v>
      </c>
      <c r="C8" t="str">
        <f>IMPRODUCT("1+2i",30)</f>
        <v>30+60i</v>
      </c>
      <c r="D8" s="2">
        <f>EVEN(-1)</f>
        <v>-2</v>
      </c>
      <c r="E8" s="2">
        <f>FLOOR(2.5, 1)</f>
        <v>2</v>
      </c>
      <c r="F8" s="2">
        <f>A2-INT(A2)</f>
        <v>0</v>
      </c>
      <c r="G8">
        <f>MMULT({2,1;1,2},{3,4;4,3})</f>
        <v>10</v>
      </c>
      <c r="H8" s="2">
        <f>ODD(-2)</f>
        <v>-3</v>
      </c>
      <c r="I8" s="2">
        <f>POWER(98.6,3.2)</f>
        <v>2401077.2220695755</v>
      </c>
      <c r="J8" s="2">
        <f>RADIANS(270)</f>
        <v>4.7123889803846897</v>
      </c>
      <c r="K8" s="2">
        <f>ROUNDDOWN(3.2, 0)</f>
        <v>3</v>
      </c>
      <c r="L8" s="2">
        <f>ROUNDUP(31415.92654, -2)</f>
        <v>31500</v>
      </c>
      <c r="M8" s="2">
        <f>SIGN(4-4)</f>
        <v>0</v>
      </c>
      <c r="N8" s="2">
        <f>SQRT(16)</f>
        <v>4</v>
      </c>
      <c r="O8" s="2">
        <f>SUMIF(A2:A5,"&gt;1",B2:B5)</f>
        <v>1</v>
      </c>
    </row>
    <row r="9" spans="1:16" x14ac:dyDescent="0.25">
      <c r="A9">
        <f>CODE("A1:E3")</f>
        <v>65</v>
      </c>
      <c r="B9" t="str">
        <f>IMCONJUGATE("3+4i")</f>
        <v>3-4i</v>
      </c>
      <c r="C9" s="2">
        <f>IMREAL("6-9i")</f>
        <v>6</v>
      </c>
      <c r="D9" s="2">
        <f>EXP(2)</f>
        <v>7.3890560989306504</v>
      </c>
      <c r="E9" s="2">
        <f>FLOOR(1.5, 0.1)</f>
        <v>1.5</v>
      </c>
      <c r="F9" s="2">
        <f>LCM(5, 2)</f>
        <v>10</v>
      </c>
      <c r="G9" s="2">
        <f>MOD(-3, 2)</f>
        <v>1</v>
      </c>
      <c r="H9" s="2">
        <f>MROUND(-10, -3)</f>
        <v>-9</v>
      </c>
      <c r="I9" s="2">
        <f>POWER(4,5/4)</f>
        <v>5.6568542494923806</v>
      </c>
      <c r="J9" s="2">
        <f ca="1">RAND()</f>
        <v>0.76918534046072606</v>
      </c>
      <c r="K9" s="2">
        <f>ROUNDDOWN(76.9,0)</f>
        <v>76</v>
      </c>
      <c r="L9" s="2">
        <f>SERIESSUM(2,0,2,{1,2,3,4,5})</f>
        <v>1593</v>
      </c>
      <c r="M9" s="2">
        <f>SIGN(-0.00001)</f>
        <v>-1</v>
      </c>
      <c r="N9" s="2">
        <f>SQRT(ABS(A2))</f>
        <v>2</v>
      </c>
      <c r="O9" s="2">
        <f>SUMIF(A2:A5,"&gt;1")</f>
        <v>101</v>
      </c>
    </row>
    <row r="14" spans="1:16" x14ac:dyDescent="0.25">
      <c r="B14" s="1"/>
      <c r="D1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Dave</cp:lastModifiedBy>
  <dcterms:created xsi:type="dcterms:W3CDTF">2009-07-30T13:55:17Z</dcterms:created>
  <dcterms:modified xsi:type="dcterms:W3CDTF">2015-08-02T18:15:30Z</dcterms:modified>
</cp:coreProperties>
</file>