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Gragson\Documents\Masters work\ELISA's\"/>
    </mc:Choice>
  </mc:AlternateContent>
  <xr:revisionPtr revIDLastSave="0" documentId="13_ncr:1_{C5E2FB02-900C-466F-B30D-E63EF83BC45B}" xr6:coauthVersionLast="47" xr6:coauthVersionMax="47" xr10:uidLastSave="{00000000-0000-0000-0000-000000000000}"/>
  <bookViews>
    <workbookView xWindow="-110" yWindow="-110" windowWidth="19420" windowHeight="10420" xr2:uid="{14DA8621-5939-42EC-AE2C-611E7320DB48}"/>
  </bookViews>
  <sheets>
    <sheet name="Estradiol" sheetId="1" r:id="rId1"/>
    <sheet name="11-KT" sheetId="2" r:id="rId2"/>
    <sheet name="PG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6" i="3"/>
  <c r="H3" i="3"/>
  <c r="H4" i="3"/>
  <c r="H5" i="3"/>
  <c r="H2" i="3"/>
  <c r="K3" i="1"/>
  <c r="K4" i="1"/>
  <c r="K5" i="1"/>
  <c r="K6" i="1"/>
  <c r="K7" i="1"/>
  <c r="K8" i="1"/>
  <c r="K9" i="1"/>
  <c r="K2" i="1"/>
  <c r="E6" i="1"/>
  <c r="E7" i="1"/>
  <c r="E8" i="1"/>
  <c r="E9" i="1"/>
  <c r="E5" i="1"/>
  <c r="E4" i="1"/>
  <c r="E3" i="1"/>
  <c r="E2" i="1"/>
  <c r="X5" i="1"/>
  <c r="Q43" i="1" s="1"/>
  <c r="Q44" i="1" s="1"/>
  <c r="X4" i="1"/>
  <c r="U19" i="3"/>
  <c r="U18" i="3"/>
  <c r="U14" i="3"/>
  <c r="U13" i="3"/>
  <c r="R27" i="3" s="1"/>
  <c r="U8" i="3"/>
  <c r="U7" i="3"/>
  <c r="X18" i="1"/>
  <c r="X19" i="1" s="1"/>
  <c r="X17" i="1"/>
  <c r="U42" i="1" s="1"/>
  <c r="X33" i="1"/>
  <c r="X32" i="1"/>
  <c r="X28" i="1"/>
  <c r="X29" i="1" s="1"/>
  <c r="X23" i="1"/>
  <c r="X24" i="1" s="1"/>
  <c r="X11" i="1"/>
  <c r="X12" i="1" s="1"/>
  <c r="T23" i="2"/>
  <c r="T22" i="2"/>
  <c r="U9" i="3"/>
  <c r="U3" i="3"/>
  <c r="N28" i="3" s="1"/>
  <c r="N29" i="3" s="1"/>
  <c r="U2" i="3"/>
  <c r="N27" i="3" s="1"/>
  <c r="T21" i="2"/>
  <c r="X27" i="1"/>
  <c r="X22" i="1"/>
  <c r="X10" i="1"/>
  <c r="Q42" i="1" s="1"/>
  <c r="K3" i="2"/>
  <c r="K4" i="2"/>
  <c r="K5" i="2"/>
  <c r="K6" i="2"/>
  <c r="K7" i="2"/>
  <c r="K8" i="2"/>
  <c r="K9" i="2"/>
  <c r="K2" i="2"/>
  <c r="U15" i="3" l="1"/>
  <c r="R28" i="3"/>
  <c r="R29" i="3" s="1"/>
  <c r="U4" i="3"/>
  <c r="U43" i="1"/>
  <c r="U44" i="1" s="1"/>
  <c r="X6" i="1"/>
  <c r="U20" i="3"/>
  <c r="X34" i="1"/>
</calcChain>
</file>

<file path=xl/sharedStrings.xml><?xml version="1.0" encoding="utf-8"?>
<sst xmlns="http://schemas.openxmlformats.org/spreadsheetml/2006/main" count="504" uniqueCount="67">
  <si>
    <t>Control</t>
  </si>
  <si>
    <t>RoundUp</t>
  </si>
  <si>
    <t>1a</t>
  </si>
  <si>
    <t>2a</t>
  </si>
  <si>
    <t>3a</t>
  </si>
  <si>
    <t>4a</t>
  </si>
  <si>
    <t>1b</t>
  </si>
  <si>
    <t>2b</t>
  </si>
  <si>
    <t>3b</t>
  </si>
  <si>
    <t>4b</t>
  </si>
  <si>
    <t>Sample</t>
  </si>
  <si>
    <t>Control-A</t>
  </si>
  <si>
    <t>Control-B</t>
  </si>
  <si>
    <t>1:300</t>
  </si>
  <si>
    <t>Average</t>
  </si>
  <si>
    <t>Pooled Sample</t>
  </si>
  <si>
    <t>Pooled Samples</t>
  </si>
  <si>
    <t>2/9 Plate 1</t>
  </si>
  <si>
    <t>Pool 1</t>
  </si>
  <si>
    <t>Pool 2</t>
  </si>
  <si>
    <t>Pool3</t>
  </si>
  <si>
    <t>Pool 4</t>
  </si>
  <si>
    <t>2/9 Plate 2</t>
  </si>
  <si>
    <t>Pool 3</t>
  </si>
  <si>
    <t>%B/Bo</t>
  </si>
  <si>
    <t>Dilution</t>
  </si>
  <si>
    <t>StdDev</t>
  </si>
  <si>
    <t>%CV</t>
  </si>
  <si>
    <t>SEM</t>
  </si>
  <si>
    <t>pg/mL</t>
  </si>
  <si>
    <t>10</t>
  </si>
  <si>
    <t>Roundup</t>
  </si>
  <si>
    <t xml:space="preserve">Pool 1 </t>
  </si>
  <si>
    <t xml:space="preserve">Pool 2 </t>
  </si>
  <si>
    <t>4</t>
  </si>
  <si>
    <t>12/20 Plate</t>
  </si>
  <si>
    <t>did not dilute pools except final</t>
  </si>
  <si>
    <t>1</t>
  </si>
  <si>
    <t>1/24 Plate</t>
  </si>
  <si>
    <t>4/12 Plate A</t>
  </si>
  <si>
    <t>4/18 Plate A</t>
  </si>
  <si>
    <t>3/27 Plate B</t>
  </si>
  <si>
    <t>4/5 Plate B</t>
  </si>
  <si>
    <t>16</t>
  </si>
  <si>
    <t>300</t>
  </si>
  <si>
    <t>Mean</t>
  </si>
  <si>
    <t>STD Dev</t>
  </si>
  <si>
    <t>Inter-Assay Variance</t>
  </si>
  <si>
    <t>Control A</t>
  </si>
  <si>
    <t>Control B</t>
  </si>
  <si>
    <t>Means</t>
  </si>
  <si>
    <t>C1a</t>
  </si>
  <si>
    <t>C2a</t>
  </si>
  <si>
    <t>C3a</t>
  </si>
  <si>
    <t>C4a</t>
  </si>
  <si>
    <t>C1b</t>
  </si>
  <si>
    <t>C2b</t>
  </si>
  <si>
    <t>C3b</t>
  </si>
  <si>
    <t>C4b</t>
  </si>
  <si>
    <t>R1a</t>
  </si>
  <si>
    <t>R2a</t>
  </si>
  <si>
    <t>R3a</t>
  </si>
  <si>
    <t>R4a</t>
  </si>
  <si>
    <t>R1b</t>
  </si>
  <si>
    <t>R2b</t>
  </si>
  <si>
    <t>R3b</t>
  </si>
  <si>
    <t>R4b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</si>
</sst>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Arial"/>
      <family val="2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164" fontId="0" fillId="2" borderId="0" xfId="0" applyNumberFormat="1" applyFill="1"/>
    <xf numFmtId="164" fontId="3" fillId="2" borderId="0" xfId="0" applyNumberFormat="1" applyFont="1" applyFill="1"/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 applyProtection="1">
      <alignment horizontal="center" vertical="center"/>
      <protection locked="0"/>
    </xf>
    <xf numFmtId="165" fontId="5" fillId="0" borderId="2" xfId="0" applyNumberFormat="1" applyFont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16">
    <dxf>
      <fill>
        <patternFill>
          <bgColor indexed="31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31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61D-ACB0-4185-9BCB-5AE12171884D}">
  <dimension ref="A1:X54"/>
  <sheetViews>
    <sheetView tabSelected="1" workbookViewId="0">
      <selection activeCell="J12" sqref="J12"/>
    </sheetView>
  </sheetViews>
  <sheetFormatPr defaultRowHeight="14.5" x14ac:dyDescent="0.35"/>
  <sheetData>
    <row r="1" spans="1:24" x14ac:dyDescent="0.35">
      <c r="A1" s="1" t="s">
        <v>0</v>
      </c>
      <c r="C1" s="1" t="s">
        <v>10</v>
      </c>
      <c r="D1" s="1" t="s">
        <v>50</v>
      </c>
      <c r="G1" s="1" t="s">
        <v>1</v>
      </c>
      <c r="I1" s="1" t="s">
        <v>10</v>
      </c>
      <c r="J1" s="1" t="s">
        <v>50</v>
      </c>
      <c r="M1" s="1" t="s">
        <v>16</v>
      </c>
    </row>
    <row r="2" spans="1:24" x14ac:dyDescent="0.35">
      <c r="A2" s="2">
        <v>45431</v>
      </c>
      <c r="B2" t="s">
        <v>2</v>
      </c>
      <c r="C2" s="4">
        <v>1322.7676797535109</v>
      </c>
      <c r="D2" t="s">
        <v>51</v>
      </c>
      <c r="E2" s="6">
        <f>AVERAGE(C2,C11,C20,C29,C38,C47)</f>
        <v>2761.4783537114986</v>
      </c>
      <c r="G2" s="2">
        <v>45438</v>
      </c>
      <c r="H2" t="s">
        <v>2</v>
      </c>
      <c r="I2" s="6">
        <v>388.90811598931151</v>
      </c>
      <c r="J2" t="s">
        <v>59</v>
      </c>
      <c r="K2" s="6">
        <f>AVERAGE(I2,I11,I20,I29,I38,I47)</f>
        <v>1594.8458095823623</v>
      </c>
    </row>
    <row r="3" spans="1:24" x14ac:dyDescent="0.35">
      <c r="B3" t="s">
        <v>3</v>
      </c>
      <c r="C3" s="4">
        <v>1691.1133292316874</v>
      </c>
      <c r="D3" t="s">
        <v>52</v>
      </c>
      <c r="E3" s="6">
        <f>AVERAGE(C3,C12,C21,C30,C39,C48)</f>
        <v>3831.3815069997067</v>
      </c>
      <c r="H3" t="s">
        <v>3</v>
      </c>
      <c r="I3" s="6">
        <v>486.65466283947313</v>
      </c>
      <c r="J3" t="s">
        <v>60</v>
      </c>
      <c r="K3" s="6">
        <f t="shared" ref="K3:K9" si="0">AVERAGE(I3,I12,I21,I30,I39,I48)</f>
        <v>1051.5971006719471</v>
      </c>
      <c r="N3" s="1" t="s">
        <v>0</v>
      </c>
    </row>
    <row r="4" spans="1:24" x14ac:dyDescent="0.35">
      <c r="B4" t="s">
        <v>4</v>
      </c>
      <c r="C4" s="4">
        <v>1462.1320588145211</v>
      </c>
      <c r="D4" t="s">
        <v>53</v>
      </c>
      <c r="E4" s="6">
        <f>AVERAGE(C4,C13,C22,C31,C40,C49)</f>
        <v>3038.8282698211656</v>
      </c>
      <c r="H4" t="s">
        <v>4</v>
      </c>
      <c r="I4" s="6">
        <v>344.49376989368818</v>
      </c>
      <c r="J4" t="s">
        <v>61</v>
      </c>
      <c r="K4" s="6">
        <f t="shared" si="0"/>
        <v>1161.4452189368767</v>
      </c>
      <c r="N4" t="s">
        <v>17</v>
      </c>
      <c r="P4" s="11" t="s">
        <v>29</v>
      </c>
      <c r="Q4" s="12" t="s">
        <v>24</v>
      </c>
      <c r="R4" s="12" t="s">
        <v>25</v>
      </c>
      <c r="S4" s="13" t="s">
        <v>26</v>
      </c>
      <c r="T4" s="13" t="s">
        <v>27</v>
      </c>
      <c r="U4" s="12" t="s">
        <v>28</v>
      </c>
      <c r="W4" s="1" t="s">
        <v>45</v>
      </c>
      <c r="X4" s="6">
        <f>AVERAGE(P7,P8)</f>
        <v>5100.7879655850456</v>
      </c>
    </row>
    <row r="5" spans="1:24" x14ac:dyDescent="0.35">
      <c r="B5" t="s">
        <v>5</v>
      </c>
      <c r="C5" s="4">
        <v>3147.5225559661203</v>
      </c>
      <c r="D5" t="s">
        <v>54</v>
      </c>
      <c r="E5" s="6">
        <f>AVERAGE(C5,C14,C32,C41,C50)</f>
        <v>3048.6864618852569</v>
      </c>
      <c r="H5" t="s">
        <v>5</v>
      </c>
      <c r="I5" s="6">
        <v>317.3624241620372</v>
      </c>
      <c r="J5" t="s">
        <v>62</v>
      </c>
      <c r="K5" s="6">
        <f t="shared" si="0"/>
        <v>1714.4996895195338</v>
      </c>
      <c r="O5" t="s">
        <v>18</v>
      </c>
      <c r="P5" s="3">
        <v>824.87169153098012</v>
      </c>
      <c r="Q5" s="14">
        <v>47.861420017108635</v>
      </c>
      <c r="R5" s="15" t="s">
        <v>30</v>
      </c>
      <c r="S5" s="16">
        <v>412.30390120878133</v>
      </c>
      <c r="T5" s="17">
        <v>49.984004232650555</v>
      </c>
      <c r="U5" s="16">
        <v>291.54288445439761</v>
      </c>
      <c r="W5" s="1" t="s">
        <v>46</v>
      </c>
      <c r="X5">
        <f>_xlfn.STDEV.P(P7,P8)</f>
        <v>1131.876388366695</v>
      </c>
    </row>
    <row r="6" spans="1:24" x14ac:dyDescent="0.35">
      <c r="B6" t="s">
        <v>6</v>
      </c>
      <c r="C6" s="4">
        <v>1332.0588955070573</v>
      </c>
      <c r="D6" t="s">
        <v>55</v>
      </c>
      <c r="E6" s="6">
        <f>AVERAGE(C6,C15,C33,C42,C51)</f>
        <v>2227.2449640958375</v>
      </c>
      <c r="H6" t="s">
        <v>6</v>
      </c>
      <c r="I6" s="6">
        <v>385.46042132871548</v>
      </c>
      <c r="J6" t="s">
        <v>63</v>
      </c>
      <c r="K6" s="6">
        <f t="shared" si="0"/>
        <v>1905.4713060674931</v>
      </c>
      <c r="O6" t="s">
        <v>19</v>
      </c>
      <c r="P6" s="3">
        <v>1320.9251859037336</v>
      </c>
      <c r="Q6" s="14">
        <v>41.958939264328485</v>
      </c>
      <c r="R6" s="15" t="s">
        <v>30</v>
      </c>
      <c r="S6" s="16">
        <v>359.08712383208621</v>
      </c>
      <c r="T6" s="17">
        <v>27.184516402903668</v>
      </c>
      <c r="U6" s="16">
        <v>253.91294029844167</v>
      </c>
      <c r="W6" s="1" t="s">
        <v>27</v>
      </c>
      <c r="X6">
        <f>(X5/X4)*100</f>
        <v>22.190226216095457</v>
      </c>
    </row>
    <row r="7" spans="1:24" x14ac:dyDescent="0.35">
      <c r="B7" t="s">
        <v>7</v>
      </c>
      <c r="C7" s="4">
        <v>894.92426886167561</v>
      </c>
      <c r="D7" t="s">
        <v>56</v>
      </c>
      <c r="E7" s="6">
        <f t="shared" ref="E7:E9" si="1">AVERAGE(C7,C16,C34,C43,C52)</f>
        <v>1170.0050748896256</v>
      </c>
      <c r="H7" t="s">
        <v>7</v>
      </c>
      <c r="I7" s="6">
        <v>558.52756511705388</v>
      </c>
      <c r="J7" t="s">
        <v>64</v>
      </c>
      <c r="K7" s="6">
        <f t="shared" si="0"/>
        <v>2727.8659372020834</v>
      </c>
      <c r="O7" t="s">
        <v>20</v>
      </c>
      <c r="P7">
        <v>6232.6643539517408</v>
      </c>
      <c r="Q7">
        <v>26.047904191616766</v>
      </c>
      <c r="R7" t="s">
        <v>30</v>
      </c>
      <c r="S7">
        <v>1141.6224498443646</v>
      </c>
      <c r="T7">
        <v>18.316764468802713</v>
      </c>
      <c r="U7">
        <v>807.24897583974939</v>
      </c>
    </row>
    <row r="8" spans="1:24" x14ac:dyDescent="0.35">
      <c r="B8" t="s">
        <v>8</v>
      </c>
      <c r="C8" s="4">
        <v>2220.4554097162682</v>
      </c>
      <c r="D8" t="s">
        <v>57</v>
      </c>
      <c r="E8" s="6">
        <f t="shared" si="1"/>
        <v>2294.2262183402231</v>
      </c>
      <c r="H8" t="s">
        <v>8</v>
      </c>
      <c r="I8" s="6">
        <v>291.27963574661499</v>
      </c>
      <c r="J8" t="s">
        <v>65</v>
      </c>
      <c r="K8" s="6">
        <f t="shared" si="0"/>
        <v>2101.9286654285934</v>
      </c>
      <c r="O8" t="s">
        <v>21</v>
      </c>
      <c r="P8">
        <v>3968.9115772183504</v>
      </c>
      <c r="Q8">
        <v>30.153977758768178</v>
      </c>
      <c r="R8" t="s">
        <v>30</v>
      </c>
      <c r="S8">
        <v>222.66513374606913</v>
      </c>
      <c r="T8">
        <v>5.6102316570661959</v>
      </c>
      <c r="U8">
        <v>157.44802600565504</v>
      </c>
    </row>
    <row r="9" spans="1:24" x14ac:dyDescent="0.35">
      <c r="B9" t="s">
        <v>9</v>
      </c>
      <c r="C9" s="4">
        <v>2602.3425135116372</v>
      </c>
      <c r="D9" t="s">
        <v>58</v>
      </c>
      <c r="E9" s="6">
        <f t="shared" si="1"/>
        <v>2701.1297955249856</v>
      </c>
      <c r="H9" t="s">
        <v>9</v>
      </c>
      <c r="I9" s="6">
        <v>511.28422793621735</v>
      </c>
      <c r="J9" t="s">
        <v>66</v>
      </c>
      <c r="K9" s="6">
        <f t="shared" si="0"/>
        <v>1994.3932366031852</v>
      </c>
    </row>
    <row r="10" spans="1:24" x14ac:dyDescent="0.35">
      <c r="C10" s="9"/>
      <c r="I10" s="6"/>
      <c r="N10" t="s">
        <v>22</v>
      </c>
      <c r="P10" t="s">
        <v>29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W10" s="1" t="s">
        <v>45</v>
      </c>
      <c r="X10">
        <f>AVERAGE(P11,P12,P13)</f>
        <v>904.41390294038786</v>
      </c>
    </row>
    <row r="11" spans="1:24" x14ac:dyDescent="0.35">
      <c r="A11" s="2">
        <v>45437</v>
      </c>
      <c r="B11" t="s">
        <v>2</v>
      </c>
      <c r="C11" s="10">
        <v>3867.5873836485644</v>
      </c>
      <c r="G11" s="2">
        <v>45445</v>
      </c>
      <c r="H11" t="s">
        <v>2</v>
      </c>
      <c r="I11" s="6">
        <v>589.50701340990327</v>
      </c>
      <c r="O11" t="s">
        <v>18</v>
      </c>
      <c r="P11">
        <v>1142.8295167132192</v>
      </c>
      <c r="Q11">
        <v>47.305728871242195</v>
      </c>
      <c r="R11" t="s">
        <v>30</v>
      </c>
      <c r="S11">
        <v>22.314526283667387</v>
      </c>
      <c r="T11">
        <v>1.9525682490109311</v>
      </c>
      <c r="U11">
        <v>15.778752854146658</v>
      </c>
      <c r="W11" s="1" t="s">
        <v>46</v>
      </c>
      <c r="X11">
        <f>_xlfn.STDEV.P(P11,P12,P13)</f>
        <v>175.28644296283795</v>
      </c>
    </row>
    <row r="12" spans="1:24" x14ac:dyDescent="0.35">
      <c r="B12" t="s">
        <v>3</v>
      </c>
      <c r="C12" s="4">
        <v>4540.5797383595582</v>
      </c>
      <c r="H12" t="s">
        <v>3</v>
      </c>
      <c r="I12" s="6">
        <v>489.45799506325511</v>
      </c>
      <c r="O12" t="s">
        <v>19</v>
      </c>
      <c r="P12">
        <v>726.41407311004059</v>
      </c>
      <c r="Q12">
        <v>53.091321610890517</v>
      </c>
      <c r="R12" t="s">
        <v>30</v>
      </c>
      <c r="S12">
        <v>182.72798575051951</v>
      </c>
      <c r="T12">
        <v>25.154797038580917</v>
      </c>
      <c r="U12">
        <v>129.20819783675117</v>
      </c>
      <c r="W12" s="1" t="s">
        <v>27</v>
      </c>
      <c r="X12">
        <f>(X11/X10)*100</f>
        <v>19.38121941656966</v>
      </c>
    </row>
    <row r="13" spans="1:24" x14ac:dyDescent="0.35">
      <c r="B13" t="s">
        <v>4</v>
      </c>
      <c r="C13" s="4">
        <v>3258.24446672165</v>
      </c>
      <c r="H13" t="s">
        <v>4</v>
      </c>
      <c r="I13" s="6">
        <v>648.13322782557452</v>
      </c>
      <c r="O13" t="s">
        <v>23</v>
      </c>
      <c r="P13">
        <v>843.99811899790382</v>
      </c>
      <c r="Q13">
        <v>51.049347702779357</v>
      </c>
      <c r="R13" t="s">
        <v>30</v>
      </c>
      <c r="S13">
        <v>16.439033337203174</v>
      </c>
      <c r="T13">
        <v>1.9477571059899488</v>
      </c>
      <c r="U13">
        <v>11.624151948888084</v>
      </c>
    </row>
    <row r="14" spans="1:24" x14ac:dyDescent="0.35">
      <c r="B14" t="s">
        <v>5</v>
      </c>
      <c r="C14" s="4">
        <v>2065.8201420785372</v>
      </c>
      <c r="H14" t="s">
        <v>5</v>
      </c>
      <c r="I14" s="7">
        <v>1158.7960727154882</v>
      </c>
    </row>
    <row r="15" spans="1:24" x14ac:dyDescent="0.35">
      <c r="B15" t="s">
        <v>6</v>
      </c>
      <c r="C15" s="4">
        <v>1995.4405516329107</v>
      </c>
      <c r="H15" t="s">
        <v>6</v>
      </c>
      <c r="I15" s="6">
        <v>3603.2955219986802</v>
      </c>
    </row>
    <row r="16" spans="1:24" x14ac:dyDescent="0.35">
      <c r="B16" t="s">
        <v>7</v>
      </c>
      <c r="C16" s="4">
        <v>1059.4914494568673</v>
      </c>
      <c r="H16" t="s">
        <v>7</v>
      </c>
      <c r="I16" s="7">
        <v>8193.1459244914222</v>
      </c>
      <c r="N16" s="1" t="s">
        <v>31</v>
      </c>
    </row>
    <row r="17" spans="1:24" x14ac:dyDescent="0.35">
      <c r="B17" t="s">
        <v>8</v>
      </c>
      <c r="C17" s="4">
        <v>2546.7215255129336</v>
      </c>
      <c r="H17" t="s">
        <v>8</v>
      </c>
      <c r="I17" s="7">
        <v>6700.5225459519679</v>
      </c>
      <c r="N17" s="2">
        <v>45370</v>
      </c>
      <c r="P17" t="s">
        <v>29</v>
      </c>
      <c r="Q17" t="s">
        <v>24</v>
      </c>
      <c r="R17" t="s">
        <v>25</v>
      </c>
      <c r="S17" t="s">
        <v>26</v>
      </c>
      <c r="T17" t="s">
        <v>27</v>
      </c>
      <c r="U17" t="s">
        <v>28</v>
      </c>
      <c r="W17" s="1" t="s">
        <v>45</v>
      </c>
      <c r="X17">
        <f>AVERAGE(P19,P20)</f>
        <v>263.06375645394894</v>
      </c>
    </row>
    <row r="18" spans="1:24" x14ac:dyDescent="0.35">
      <c r="B18" t="s">
        <v>9</v>
      </c>
      <c r="C18" s="4">
        <v>3381.9099087568788</v>
      </c>
      <c r="H18" t="s">
        <v>9</v>
      </c>
      <c r="I18" s="6">
        <v>3800.1729775979975</v>
      </c>
      <c r="O18" t="s">
        <v>18</v>
      </c>
      <c r="P18">
        <v>147.15589481877996</v>
      </c>
      <c r="Q18">
        <v>32.909930715935332</v>
      </c>
      <c r="R18" t="s">
        <v>34</v>
      </c>
      <c r="S18">
        <v>79.05476995692301</v>
      </c>
      <c r="T18">
        <v>53.721782640292901</v>
      </c>
      <c r="U18">
        <v>55.900163921682804</v>
      </c>
      <c r="W18" s="1" t="s">
        <v>46</v>
      </c>
      <c r="X18">
        <f>_xlfn.STDEV.P(P19:P20)</f>
        <v>4.9552345463613392</v>
      </c>
    </row>
    <row r="19" spans="1:24" x14ac:dyDescent="0.35">
      <c r="C19" s="9"/>
      <c r="I19" s="6"/>
      <c r="O19" t="s">
        <v>19</v>
      </c>
      <c r="P19">
        <v>258.1085219075876</v>
      </c>
      <c r="Q19">
        <v>25.981524249422634</v>
      </c>
      <c r="R19" t="s">
        <v>34</v>
      </c>
      <c r="S19">
        <v>12.826433212729128</v>
      </c>
      <c r="T19">
        <v>4.969395476729539</v>
      </c>
      <c r="U19">
        <v>9.0696579031571201</v>
      </c>
      <c r="W19" s="1" t="s">
        <v>27</v>
      </c>
      <c r="X19">
        <f>(X18/X17)*100</f>
        <v>1.8836629618450635</v>
      </c>
    </row>
    <row r="20" spans="1:24" x14ac:dyDescent="0.35">
      <c r="A20" s="2">
        <v>45444</v>
      </c>
      <c r="B20" t="s">
        <v>2</v>
      </c>
      <c r="C20" s="4">
        <v>3667.9925431580041</v>
      </c>
      <c r="G20" s="2">
        <v>45451</v>
      </c>
      <c r="H20" t="s">
        <v>2</v>
      </c>
      <c r="I20" s="6">
        <v>4691.8426782940496</v>
      </c>
      <c r="O20" t="s">
        <v>23</v>
      </c>
      <c r="P20">
        <v>268.01899100031028</v>
      </c>
      <c r="Q20">
        <v>25.635103926096996</v>
      </c>
      <c r="R20" t="s">
        <v>34</v>
      </c>
      <c r="S20">
        <v>26.841953013136884</v>
      </c>
      <c r="T20">
        <v>10.014944430973479</v>
      </c>
      <c r="U20">
        <v>18.980126995879772</v>
      </c>
    </row>
    <row r="21" spans="1:24" x14ac:dyDescent="0.35">
      <c r="B21" t="s">
        <v>3</v>
      </c>
      <c r="C21" s="10">
        <v>4788.4109667246503</v>
      </c>
      <c r="H21" t="s">
        <v>3</v>
      </c>
      <c r="I21" s="6">
        <v>3320.5012270835177</v>
      </c>
    </row>
    <row r="22" spans="1:24" x14ac:dyDescent="0.35">
      <c r="B22" t="s">
        <v>4</v>
      </c>
      <c r="C22" s="4">
        <v>3396.9477556621305</v>
      </c>
      <c r="H22" t="s">
        <v>4</v>
      </c>
      <c r="I22" s="6">
        <v>5455.8143066839511</v>
      </c>
      <c r="N22" s="2">
        <v>45371</v>
      </c>
      <c r="P22" t="s">
        <v>29</v>
      </c>
      <c r="Q22" t="s">
        <v>24</v>
      </c>
      <c r="R22" t="s">
        <v>25</v>
      </c>
      <c r="S22" t="s">
        <v>26</v>
      </c>
      <c r="T22" t="s">
        <v>27</v>
      </c>
      <c r="U22" t="s">
        <v>28</v>
      </c>
      <c r="W22" s="1" t="s">
        <v>45</v>
      </c>
      <c r="X22">
        <f>AVERAGE(P23,P24,P25)</f>
        <v>468.54423482551903</v>
      </c>
    </row>
    <row r="23" spans="1:24" x14ac:dyDescent="0.35">
      <c r="B23" t="s">
        <v>5</v>
      </c>
      <c r="C23" s="4">
        <v>2176.0214419839572</v>
      </c>
      <c r="H23" t="s">
        <v>5</v>
      </c>
      <c r="I23" s="7">
        <v>7137.1215940612301</v>
      </c>
      <c r="O23" t="s">
        <v>32</v>
      </c>
      <c r="P23">
        <v>462.96266251987197</v>
      </c>
      <c r="Q23">
        <v>23.626373626373621</v>
      </c>
      <c r="R23" t="s">
        <v>34</v>
      </c>
      <c r="S23">
        <v>20.396756131355364</v>
      </c>
      <c r="T23">
        <v>4.4057021834843679</v>
      </c>
      <c r="U23">
        <v>14.422684574689669</v>
      </c>
      <c r="W23" s="1" t="s">
        <v>46</v>
      </c>
      <c r="X23">
        <f>_xlfn.STDEV.P(P23,P24,P25)</f>
        <v>37.411549206041627</v>
      </c>
    </row>
    <row r="24" spans="1:24" x14ac:dyDescent="0.35">
      <c r="B24" t="s">
        <v>6</v>
      </c>
      <c r="C24" s="4">
        <v>3223.73630156232</v>
      </c>
      <c r="H24" t="s">
        <v>6</v>
      </c>
      <c r="I24" s="6">
        <v>3377.8855465885208</v>
      </c>
      <c r="O24" t="s">
        <v>19</v>
      </c>
      <c r="P24">
        <v>425.77110368689648</v>
      </c>
      <c r="Q24">
        <v>24.450549450549445</v>
      </c>
      <c r="R24" t="s">
        <v>34</v>
      </c>
      <c r="S24">
        <v>72.993563038746402</v>
      </c>
      <c r="T24">
        <v>17.143850864154558</v>
      </c>
      <c r="U24">
        <v>51.614243407665313</v>
      </c>
      <c r="W24" s="1" t="s">
        <v>27</v>
      </c>
      <c r="X24">
        <f>(X23/X22)*100</f>
        <v>7.9846354784353064</v>
      </c>
    </row>
    <row r="25" spans="1:24" x14ac:dyDescent="0.35">
      <c r="B25" t="s">
        <v>7</v>
      </c>
      <c r="C25" s="4">
        <v>1477.2575187964424</v>
      </c>
      <c r="H25" t="s">
        <v>7</v>
      </c>
      <c r="I25" s="6">
        <v>5057.3743959043068</v>
      </c>
      <c r="O25" t="s">
        <v>23</v>
      </c>
      <c r="P25">
        <v>516.89893826978857</v>
      </c>
      <c r="Q25">
        <v>22.664835164835161</v>
      </c>
      <c r="R25" t="s">
        <v>34</v>
      </c>
      <c r="S25">
        <v>11.724486054165675</v>
      </c>
      <c r="T25">
        <v>2.2682356619672985</v>
      </c>
      <c r="U25">
        <v>8.2904635948276564</v>
      </c>
    </row>
    <row r="26" spans="1:24" x14ac:dyDescent="0.35">
      <c r="B26" t="s">
        <v>8</v>
      </c>
      <c r="C26" s="4">
        <v>4217.8026636124241</v>
      </c>
      <c r="H26" t="s">
        <v>8</v>
      </c>
      <c r="I26" s="6">
        <v>3960.1816981246316</v>
      </c>
    </row>
    <row r="27" spans="1:24" x14ac:dyDescent="0.35">
      <c r="B27" t="s">
        <v>9</v>
      </c>
      <c r="C27" s="4">
        <v>4091.535982026031</v>
      </c>
      <c r="H27" t="s">
        <v>9</v>
      </c>
      <c r="I27" s="7">
        <v>7033.3687599586583</v>
      </c>
      <c r="N27" s="2">
        <v>45393</v>
      </c>
      <c r="P27" t="s">
        <v>29</v>
      </c>
      <c r="Q27" t="s">
        <v>24</v>
      </c>
      <c r="R27" t="s">
        <v>25</v>
      </c>
      <c r="S27" t="s">
        <v>26</v>
      </c>
      <c r="T27" t="s">
        <v>27</v>
      </c>
      <c r="U27" t="s">
        <v>28</v>
      </c>
      <c r="W27" s="1" t="s">
        <v>45</v>
      </c>
      <c r="X27">
        <f>AVERAGE(P28,P29)</f>
        <v>1451.5966897102091</v>
      </c>
    </row>
    <row r="28" spans="1:24" x14ac:dyDescent="0.35">
      <c r="C28" s="9"/>
      <c r="I28" s="6"/>
      <c r="O28" t="s">
        <v>18</v>
      </c>
      <c r="P28">
        <v>1950.4252585031907</v>
      </c>
      <c r="Q28">
        <v>31.994459833795009</v>
      </c>
      <c r="R28" t="s">
        <v>34</v>
      </c>
      <c r="S28">
        <v>549.16428102543432</v>
      </c>
      <c r="T28">
        <v>28.156130496734743</v>
      </c>
      <c r="U28">
        <v>388.31778709851943</v>
      </c>
      <c r="W28" s="1" t="s">
        <v>46</v>
      </c>
      <c r="X28">
        <f>_xlfn.STDEV.P(P28:P29)</f>
        <v>498.82856879298168</v>
      </c>
    </row>
    <row r="29" spans="1:24" x14ac:dyDescent="0.35">
      <c r="A29" s="2">
        <v>45457</v>
      </c>
      <c r="B29" t="s">
        <v>2</v>
      </c>
      <c r="C29" s="4">
        <v>5380.9717604234602</v>
      </c>
      <c r="G29" s="2">
        <v>45458</v>
      </c>
      <c r="H29" t="s">
        <v>2</v>
      </c>
      <c r="I29" s="6">
        <v>3383.87372805627</v>
      </c>
      <c r="O29" t="s">
        <v>19</v>
      </c>
      <c r="P29">
        <v>952.76812091722763</v>
      </c>
      <c r="Q29">
        <v>42.38227146814404</v>
      </c>
      <c r="R29" t="s">
        <v>34</v>
      </c>
      <c r="S29">
        <v>535.98977603585445</v>
      </c>
      <c r="T29">
        <v>56.256056879806003</v>
      </c>
      <c r="U29">
        <v>379.0020052816115</v>
      </c>
      <c r="W29" s="1" t="s">
        <v>27</v>
      </c>
      <c r="X29">
        <f>(X28/X27)*100</f>
        <v>34.364129673825985</v>
      </c>
    </row>
    <row r="30" spans="1:24" x14ac:dyDescent="0.35">
      <c r="B30" t="s">
        <v>3</v>
      </c>
      <c r="C30" s="4">
        <v>10150.036045964744</v>
      </c>
      <c r="H30" t="s">
        <v>3</v>
      </c>
      <c r="I30" s="6">
        <v>1412.7724322069769</v>
      </c>
      <c r="O30" t="s">
        <v>23</v>
      </c>
    </row>
    <row r="31" spans="1:24" x14ac:dyDescent="0.35">
      <c r="B31" t="s">
        <v>4</v>
      </c>
      <c r="C31" s="10">
        <v>7170.4539185537269</v>
      </c>
      <c r="H31" t="s">
        <v>4</v>
      </c>
      <c r="I31" s="7">
        <v>31.3</v>
      </c>
    </row>
    <row r="32" spans="1:24" x14ac:dyDescent="0.35">
      <c r="B32" t="s">
        <v>5</v>
      </c>
      <c r="C32" s="4">
        <v>7101.7261473505259</v>
      </c>
      <c r="H32" t="s">
        <v>5</v>
      </c>
      <c r="I32" s="6">
        <v>843.46254628380439</v>
      </c>
      <c r="N32" s="2">
        <v>45400</v>
      </c>
      <c r="P32" t="s">
        <v>29</v>
      </c>
      <c r="Q32" t="s">
        <v>24</v>
      </c>
      <c r="R32" t="s">
        <v>25</v>
      </c>
      <c r="S32" t="s">
        <v>26</v>
      </c>
      <c r="T32" t="s">
        <v>27</v>
      </c>
      <c r="U32" t="s">
        <v>28</v>
      </c>
      <c r="W32" s="1" t="s">
        <v>45</v>
      </c>
      <c r="X32">
        <f>AVERAGE(P33,P34)</f>
        <v>2152.5421944121476</v>
      </c>
    </row>
    <row r="33" spans="1:24" x14ac:dyDescent="0.35">
      <c r="B33" t="s">
        <v>6</v>
      </c>
      <c r="C33" s="4">
        <v>4776.4651204428701</v>
      </c>
      <c r="H33" t="s">
        <v>6</v>
      </c>
      <c r="I33" s="6">
        <v>2995.9920427307738</v>
      </c>
      <c r="O33" t="s">
        <v>18</v>
      </c>
      <c r="P33">
        <v>2274.7958061088711</v>
      </c>
      <c r="Q33">
        <v>33.116883116883159</v>
      </c>
      <c r="R33" t="s">
        <v>34</v>
      </c>
      <c r="S33">
        <v>2376.7040796217325</v>
      </c>
      <c r="T33">
        <v>104.4798866447349</v>
      </c>
      <c r="U33">
        <v>1680.5835715742592</v>
      </c>
      <c r="W33" s="1" t="s">
        <v>46</v>
      </c>
      <c r="X33">
        <f>_xlfn.STDEV.P(P33,P34)</f>
        <v>122.25361169672351</v>
      </c>
    </row>
    <row r="34" spans="1:24" x14ac:dyDescent="0.35">
      <c r="B34" t="s">
        <v>7</v>
      </c>
      <c r="C34" s="4">
        <v>2305.5205549328921</v>
      </c>
      <c r="H34" t="s">
        <v>7</v>
      </c>
      <c r="I34" s="6">
        <v>1824.8788536274333</v>
      </c>
      <c r="O34" t="s">
        <v>33</v>
      </c>
      <c r="P34">
        <v>2030.2885827154241</v>
      </c>
      <c r="Q34">
        <v>46.753246753246756</v>
      </c>
      <c r="R34" t="s">
        <v>34</v>
      </c>
      <c r="S34">
        <v>2722.4895110429338</v>
      </c>
      <c r="T34">
        <v>134.09372116951573</v>
      </c>
      <c r="U34">
        <v>1925.0907949677064</v>
      </c>
      <c r="W34" s="1" t="s">
        <v>27</v>
      </c>
      <c r="X34">
        <f>(X33/X32)*100</f>
        <v>5.679498967039323</v>
      </c>
    </row>
    <row r="35" spans="1:24" x14ac:dyDescent="0.35">
      <c r="B35" t="s">
        <v>8</v>
      </c>
      <c r="C35" s="4">
        <v>3524.5215351033125</v>
      </c>
      <c r="H35" t="s">
        <v>8</v>
      </c>
      <c r="I35" s="6">
        <v>593.4</v>
      </c>
      <c r="O35" t="s">
        <v>23</v>
      </c>
      <c r="P35">
        <v>367.05272225844612</v>
      </c>
      <c r="Q35">
        <v>58.441558441558449</v>
      </c>
      <c r="R35" t="s">
        <v>34</v>
      </c>
      <c r="S35">
        <v>321.25206308301028</v>
      </c>
      <c r="T35">
        <v>87.522048905228644</v>
      </c>
      <c r="U35">
        <v>227.15951227616509</v>
      </c>
    </row>
    <row r="36" spans="1:24" x14ac:dyDescent="0.35">
      <c r="B36" t="s">
        <v>9</v>
      </c>
      <c r="C36" s="4">
        <v>4937.9434991704038</v>
      </c>
      <c r="H36" t="s">
        <v>9</v>
      </c>
      <c r="I36" s="7">
        <v>2.2999999999999998</v>
      </c>
    </row>
    <row r="37" spans="1:24" x14ac:dyDescent="0.35">
      <c r="C37" s="4"/>
      <c r="I37" s="6"/>
    </row>
    <row r="38" spans="1:24" x14ac:dyDescent="0.35">
      <c r="A38" s="2">
        <v>45459</v>
      </c>
      <c r="B38" t="s">
        <v>2</v>
      </c>
      <c r="C38" s="8">
        <v>642.7935026396093</v>
      </c>
      <c r="G38" s="2">
        <v>45466</v>
      </c>
      <c r="H38" t="s">
        <v>2</v>
      </c>
      <c r="I38" s="6">
        <v>287.92774880215501</v>
      </c>
    </row>
    <row r="39" spans="1:24" x14ac:dyDescent="0.35">
      <c r="B39" t="s">
        <v>3</v>
      </c>
      <c r="C39" s="8">
        <v>832.37396704901573</v>
      </c>
      <c r="H39" t="s">
        <v>3</v>
      </c>
      <c r="I39" s="6">
        <v>196.57147059254578</v>
      </c>
      <c r="N39" s="1" t="s">
        <v>47</v>
      </c>
    </row>
    <row r="40" spans="1:24" x14ac:dyDescent="0.35">
      <c r="B40" t="s">
        <v>4</v>
      </c>
      <c r="C40" s="8">
        <v>709.54721491939927</v>
      </c>
      <c r="H40" t="s">
        <v>4</v>
      </c>
      <c r="I40" s="6">
        <v>226.04746137244661</v>
      </c>
    </row>
    <row r="41" spans="1:24" x14ac:dyDescent="0.35">
      <c r="B41" t="s">
        <v>5</v>
      </c>
      <c r="C41" s="8">
        <v>1413.4687653932324</v>
      </c>
      <c r="H41" t="s">
        <v>5</v>
      </c>
      <c r="I41" s="6">
        <v>373.1863546516883</v>
      </c>
      <c r="O41" s="1" t="s">
        <v>0</v>
      </c>
      <c r="S41" s="1" t="s">
        <v>31</v>
      </c>
    </row>
    <row r="42" spans="1:24" x14ac:dyDescent="0.35">
      <c r="B42" t="s">
        <v>6</v>
      </c>
      <c r="C42" s="8">
        <v>2001.9854539887201</v>
      </c>
      <c r="H42" t="s">
        <v>6</v>
      </c>
      <c r="I42" s="6">
        <v>474.7999920607997</v>
      </c>
      <c r="P42" s="1" t="s">
        <v>45</v>
      </c>
      <c r="Q42" s="6">
        <f>AVERAGE(X4,X10)</f>
        <v>3002.6009342627167</v>
      </c>
      <c r="T42" s="1" t="s">
        <v>45</v>
      </c>
      <c r="U42">
        <f>AVERAGE(X17,X22,X27,X32)</f>
        <v>1083.9367188504561</v>
      </c>
    </row>
    <row r="43" spans="1:24" x14ac:dyDescent="0.35">
      <c r="B43" t="s">
        <v>7</v>
      </c>
      <c r="C43" s="8">
        <v>725.40333944219879</v>
      </c>
      <c r="H43" t="s">
        <v>7</v>
      </c>
      <c r="I43" s="6">
        <v>360.08252942059505</v>
      </c>
      <c r="P43" s="1" t="s">
        <v>46</v>
      </c>
      <c r="Q43">
        <f>_xlfn.STDEV.P(X5,X11)</f>
        <v>478.29497270192843</v>
      </c>
      <c r="T43" s="1" t="s">
        <v>46</v>
      </c>
      <c r="U43">
        <f>_xlfn.STDEV.P(X18,X23,X28,X33)</f>
        <v>196.95109351173437</v>
      </c>
    </row>
    <row r="44" spans="1:24" x14ac:dyDescent="0.35">
      <c r="B44" t="s">
        <v>8</v>
      </c>
      <c r="C44" s="8">
        <v>2589.134981090283</v>
      </c>
      <c r="H44" t="s">
        <v>8</v>
      </c>
      <c r="I44" s="6">
        <v>360.08252942059505</v>
      </c>
      <c r="P44" s="1" t="s">
        <v>27</v>
      </c>
      <c r="Q44">
        <f>(Q43/Q42)*100</f>
        <v>15.929355354689282</v>
      </c>
      <c r="T44" s="1" t="s">
        <v>27</v>
      </c>
      <c r="U44">
        <f>(U43/U42)*100</f>
        <v>18.16998078269793</v>
      </c>
    </row>
    <row r="45" spans="1:24" x14ac:dyDescent="0.35">
      <c r="B45" t="s">
        <v>9</v>
      </c>
      <c r="C45" s="8">
        <v>1881.0256960516183</v>
      </c>
      <c r="H45" t="s">
        <v>9</v>
      </c>
      <c r="I45" s="6">
        <v>361.12493221865213</v>
      </c>
    </row>
    <row r="46" spans="1:24" x14ac:dyDescent="0.35">
      <c r="C46" s="6"/>
      <c r="I46" s="6"/>
    </row>
    <row r="47" spans="1:24" x14ac:dyDescent="0.35">
      <c r="A47" s="2">
        <v>45465</v>
      </c>
      <c r="B47" t="s">
        <v>2</v>
      </c>
      <c r="C47" s="8">
        <v>1686.7572526458393</v>
      </c>
      <c r="G47" s="2">
        <v>45472</v>
      </c>
      <c r="H47" t="s">
        <v>2</v>
      </c>
      <c r="I47" s="6">
        <v>227.01557294248676</v>
      </c>
    </row>
    <row r="48" spans="1:24" x14ac:dyDescent="0.35">
      <c r="B48" t="s">
        <v>3</v>
      </c>
      <c r="C48" s="8">
        <v>985.77499466858785</v>
      </c>
      <c r="H48" t="s">
        <v>3</v>
      </c>
      <c r="I48" s="6">
        <v>403.62481624591499</v>
      </c>
    </row>
    <row r="49" spans="2:9" x14ac:dyDescent="0.35">
      <c r="B49" t="s">
        <v>4</v>
      </c>
      <c r="C49" s="8">
        <v>2235.644204255565</v>
      </c>
      <c r="H49" t="s">
        <v>4</v>
      </c>
      <c r="I49" s="6">
        <v>262.88254784560013</v>
      </c>
    </row>
    <row r="50" spans="2:9" x14ac:dyDescent="0.35">
      <c r="B50" t="s">
        <v>5</v>
      </c>
      <c r="C50" s="8">
        <v>1514.8946986378685</v>
      </c>
      <c r="H50" t="s">
        <v>5</v>
      </c>
      <c r="I50" s="6">
        <v>457.06914524295496</v>
      </c>
    </row>
    <row r="51" spans="2:9" x14ac:dyDescent="0.35">
      <c r="B51" t="s">
        <v>6</v>
      </c>
      <c r="C51" s="8">
        <v>1030.2747989076297</v>
      </c>
      <c r="H51" t="s">
        <v>6</v>
      </c>
      <c r="I51" s="7">
        <v>595.39431169746786</v>
      </c>
    </row>
    <row r="52" spans="2:9" x14ac:dyDescent="0.35">
      <c r="B52" t="s">
        <v>7</v>
      </c>
      <c r="C52" s="8">
        <v>864.68576175449459</v>
      </c>
      <c r="H52" t="s">
        <v>7</v>
      </c>
      <c r="I52" s="6">
        <v>373.1863546516883</v>
      </c>
    </row>
    <row r="53" spans="2:9" x14ac:dyDescent="0.35">
      <c r="B53" t="s">
        <v>8</v>
      </c>
      <c r="C53" s="8">
        <v>590.29764027831857</v>
      </c>
      <c r="H53" t="s">
        <v>8</v>
      </c>
      <c r="I53" s="7">
        <v>706.10558332775088</v>
      </c>
    </row>
    <row r="54" spans="2:9" x14ac:dyDescent="0.35">
      <c r="B54" t="s">
        <v>9</v>
      </c>
      <c r="C54" s="8">
        <v>702.42736013439105</v>
      </c>
      <c r="H54" t="s">
        <v>9</v>
      </c>
      <c r="I54" s="8">
        <v>258.1085219075876</v>
      </c>
    </row>
  </sheetData>
  <conditionalFormatting sqref="C2:C9">
    <cfRule type="expression" dxfId="15" priority="6" stopIfTrue="1">
      <formula>OR((#REF!&lt;20),(#REF!&gt;80))</formula>
    </cfRule>
  </conditionalFormatting>
  <conditionalFormatting sqref="C12:C18">
    <cfRule type="expression" dxfId="14" priority="7" stopIfTrue="1">
      <formula>OR((#REF!&lt;20),(#REF!&gt;80))</formula>
    </cfRule>
  </conditionalFormatting>
  <conditionalFormatting sqref="C20">
    <cfRule type="expression" dxfId="13" priority="15" stopIfTrue="1">
      <formula>OR((#REF!&lt;20),(#REF!&gt;80))</formula>
    </cfRule>
  </conditionalFormatting>
  <conditionalFormatting sqref="C22:C27 C35">
    <cfRule type="expression" dxfId="12" priority="8" stopIfTrue="1">
      <formula>OR((#REF!&lt;20),(#REF!&gt;80))</formula>
    </cfRule>
  </conditionalFormatting>
  <conditionalFormatting sqref="C29:C30">
    <cfRule type="expression" dxfId="11" priority="13" stopIfTrue="1">
      <formula>OR((#REF!&lt;20),(#REF!&gt;80))</formula>
    </cfRule>
  </conditionalFormatting>
  <conditionalFormatting sqref="C32:C34">
    <cfRule type="expression" dxfId="10" priority="11" stopIfTrue="1">
      <formula>OR((#REF!&lt;20),(#REF!&gt;80))</formula>
    </cfRule>
  </conditionalFormatting>
  <conditionalFormatting sqref="C36:C37">
    <cfRule type="expression" dxfId="9" priority="5" stopIfTrue="1">
      <formula>OR((#REF!&lt;20),(#REF!&gt;80))</formula>
    </cfRule>
  </conditionalFormatting>
  <conditionalFormatting sqref="P5:P6">
    <cfRule type="expression" dxfId="8" priority="1" stopIfTrue="1">
      <formula>OR((Q5&lt;20),(Q5&gt;80))</formula>
    </cfRule>
  </conditionalFormatting>
  <conditionalFormatting sqref="R5:T6">
    <cfRule type="expression" dxfId="7" priority="2" stopIfTrue="1">
      <formula>OR((#REF!&lt;$E$72),(#REF!&gt;$E$79))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A0E-F29F-4284-B0E9-A61B45A87D0F}">
  <dimension ref="A1:T54"/>
  <sheetViews>
    <sheetView workbookViewId="0">
      <selection activeCell="D22" sqref="D22"/>
    </sheetView>
  </sheetViews>
  <sheetFormatPr defaultRowHeight="14.5" x14ac:dyDescent="0.35"/>
  <sheetData>
    <row r="1" spans="1:19" x14ac:dyDescent="0.35">
      <c r="A1" s="1" t="s">
        <v>0</v>
      </c>
      <c r="C1" s="1" t="s">
        <v>10</v>
      </c>
      <c r="F1" s="1" t="s">
        <v>1</v>
      </c>
      <c r="H1" s="1" t="s">
        <v>10</v>
      </c>
      <c r="J1" s="1" t="s">
        <v>14</v>
      </c>
    </row>
    <row r="2" spans="1:19" x14ac:dyDescent="0.35">
      <c r="A2" s="2">
        <v>45431</v>
      </c>
      <c r="B2" t="s">
        <v>2</v>
      </c>
      <c r="C2" s="3">
        <v>91.542309340268588</v>
      </c>
      <c r="F2" s="2">
        <v>45438</v>
      </c>
      <c r="G2" t="s">
        <v>2</v>
      </c>
      <c r="J2" t="s">
        <v>51</v>
      </c>
      <c r="K2">
        <f>GEOMEAN(C2,C11,C20,C29,C38,C47)</f>
        <v>128.49756767003979</v>
      </c>
    </row>
    <row r="3" spans="1:19" x14ac:dyDescent="0.35">
      <c r="B3" t="s">
        <v>3</v>
      </c>
      <c r="C3" s="3">
        <v>111.60298234208551</v>
      </c>
      <c r="G3" t="s">
        <v>3</v>
      </c>
      <c r="J3" t="s">
        <v>52</v>
      </c>
      <c r="K3">
        <f t="shared" ref="K3:K9" si="0">GEOMEAN(C3,C12,C21,C30,C39,C48)</f>
        <v>161.44161936273343</v>
      </c>
    </row>
    <row r="4" spans="1:19" x14ac:dyDescent="0.35">
      <c r="B4" t="s">
        <v>4</v>
      </c>
      <c r="C4" s="3">
        <v>119.01256181703801</v>
      </c>
      <c r="G4" t="s">
        <v>4</v>
      </c>
      <c r="J4" t="s">
        <v>53</v>
      </c>
      <c r="K4">
        <f t="shared" si="0"/>
        <v>161.94056198938648</v>
      </c>
    </row>
    <row r="5" spans="1:19" x14ac:dyDescent="0.35">
      <c r="B5" t="s">
        <v>5</v>
      </c>
      <c r="C5" s="3">
        <v>113.00770016211752</v>
      </c>
      <c r="G5" t="s">
        <v>5</v>
      </c>
      <c r="J5" t="s">
        <v>54</v>
      </c>
      <c r="K5">
        <f t="shared" si="0"/>
        <v>156.90998426273575</v>
      </c>
    </row>
    <row r="6" spans="1:19" x14ac:dyDescent="0.35">
      <c r="B6" t="s">
        <v>6</v>
      </c>
      <c r="C6" s="3">
        <v>110.88003326047142</v>
      </c>
      <c r="G6" t="s">
        <v>6</v>
      </c>
      <c r="J6" t="s">
        <v>55</v>
      </c>
      <c r="K6">
        <f t="shared" si="0"/>
        <v>204.20096600796958</v>
      </c>
    </row>
    <row r="7" spans="1:19" x14ac:dyDescent="0.35">
      <c r="B7" t="s">
        <v>7</v>
      </c>
      <c r="C7" s="3">
        <v>246.90288154334326</v>
      </c>
      <c r="G7" t="s">
        <v>7</v>
      </c>
      <c r="J7" t="s">
        <v>56</v>
      </c>
      <c r="K7">
        <f t="shared" si="0"/>
        <v>241.65297782488022</v>
      </c>
    </row>
    <row r="8" spans="1:19" x14ac:dyDescent="0.35">
      <c r="B8" t="s">
        <v>8</v>
      </c>
      <c r="C8" s="3">
        <v>107.50275062951428</v>
      </c>
      <c r="G8" t="s">
        <v>8</v>
      </c>
      <c r="J8" t="s">
        <v>57</v>
      </c>
      <c r="K8">
        <f t="shared" si="0"/>
        <v>152.96817525539726</v>
      </c>
    </row>
    <row r="9" spans="1:19" x14ac:dyDescent="0.35">
      <c r="B9" t="s">
        <v>9</v>
      </c>
      <c r="C9" s="3">
        <v>91.961737361572574</v>
      </c>
      <c r="G9" t="s">
        <v>9</v>
      </c>
      <c r="J9" t="s">
        <v>58</v>
      </c>
      <c r="K9">
        <f t="shared" si="0"/>
        <v>164.95359163988996</v>
      </c>
    </row>
    <row r="11" spans="1:19" x14ac:dyDescent="0.35">
      <c r="A11" s="2">
        <v>45437</v>
      </c>
      <c r="B11" t="s">
        <v>2</v>
      </c>
      <c r="C11" s="3">
        <v>107.27863230013629</v>
      </c>
      <c r="F11" s="2">
        <v>45445</v>
      </c>
      <c r="G11" t="s">
        <v>2</v>
      </c>
      <c r="J11" s="1" t="s">
        <v>15</v>
      </c>
    </row>
    <row r="12" spans="1:19" x14ac:dyDescent="0.35">
      <c r="B12" t="s">
        <v>3</v>
      </c>
      <c r="C12" s="3">
        <v>291.59481971925004</v>
      </c>
      <c r="G12" t="s">
        <v>3</v>
      </c>
    </row>
    <row r="13" spans="1:19" x14ac:dyDescent="0.35">
      <c r="B13" t="s">
        <v>4</v>
      </c>
      <c r="C13" s="3">
        <v>186.4125784682771</v>
      </c>
      <c r="G13" t="s">
        <v>4</v>
      </c>
      <c r="J13" t="s">
        <v>35</v>
      </c>
      <c r="K13" s="18" t="s">
        <v>36</v>
      </c>
    </row>
    <row r="14" spans="1:19" x14ac:dyDescent="0.35">
      <c r="B14" t="s">
        <v>5</v>
      </c>
      <c r="C14" s="3">
        <v>194.46846226534075</v>
      </c>
      <c r="G14" t="s">
        <v>5</v>
      </c>
      <c r="L14" t="s">
        <v>29</v>
      </c>
      <c r="M14" t="s">
        <v>24</v>
      </c>
      <c r="N14" t="s">
        <v>25</v>
      </c>
      <c r="O14" t="s">
        <v>26</v>
      </c>
      <c r="P14" t="s">
        <v>27</v>
      </c>
      <c r="Q14" t="s">
        <v>28</v>
      </c>
      <c r="S14" s="1" t="s">
        <v>45</v>
      </c>
    </row>
    <row r="15" spans="1:19" x14ac:dyDescent="0.35">
      <c r="B15" t="s">
        <v>6</v>
      </c>
      <c r="C15" s="3">
        <v>277.00790848141952</v>
      </c>
      <c r="G15" t="s">
        <v>6</v>
      </c>
      <c r="K15" t="s">
        <v>18</v>
      </c>
      <c r="L15" s="18">
        <v>35248.929079682508</v>
      </c>
      <c r="M15">
        <v>11.648079306071871</v>
      </c>
      <c r="N15" t="s">
        <v>37</v>
      </c>
      <c r="O15">
        <v>10815.880247053821</v>
      </c>
      <c r="P15">
        <v>30.684280429070103</v>
      </c>
      <c r="Q15">
        <v>7647.9822671933871</v>
      </c>
      <c r="S15" s="1" t="s">
        <v>46</v>
      </c>
    </row>
    <row r="16" spans="1:19" x14ac:dyDescent="0.35">
      <c r="B16" t="s">
        <v>7</v>
      </c>
      <c r="C16" s="3">
        <v>369.10277037373271</v>
      </c>
      <c r="G16" t="s">
        <v>7</v>
      </c>
      <c r="K16" t="s">
        <v>19</v>
      </c>
      <c r="L16" s="18">
        <v>34361.704900062919</v>
      </c>
      <c r="M16">
        <v>11.648079306071873</v>
      </c>
      <c r="N16" t="s">
        <v>37</v>
      </c>
      <c r="O16">
        <v>4571.9724374567159</v>
      </c>
      <c r="P16">
        <v>13.305429549417799</v>
      </c>
      <c r="Q16">
        <v>3232.8727139236321</v>
      </c>
    </row>
    <row r="17" spans="1:20" x14ac:dyDescent="0.35">
      <c r="B17" t="s">
        <v>8</v>
      </c>
      <c r="C17" s="3">
        <v>177.70895316333286</v>
      </c>
      <c r="G17" t="s">
        <v>8</v>
      </c>
      <c r="K17" t="s">
        <v>23</v>
      </c>
      <c r="L17" s="18">
        <v>98331.699382034203</v>
      </c>
      <c r="M17">
        <v>8.3023543990086743</v>
      </c>
      <c r="N17" t="s">
        <v>37</v>
      </c>
      <c r="O17">
        <v>45732.106311753974</v>
      </c>
      <c r="P17">
        <v>46.507999555746018</v>
      </c>
      <c r="Q17">
        <v>20452.019693465812</v>
      </c>
      <c r="R17">
        <v>4816.5849691017102</v>
      </c>
    </row>
    <row r="18" spans="1:20" x14ac:dyDescent="0.35">
      <c r="B18" t="s">
        <v>9</v>
      </c>
      <c r="C18" s="3">
        <v>286.09629915887899</v>
      </c>
      <c r="G18" t="s">
        <v>9</v>
      </c>
      <c r="K18" t="s">
        <v>21</v>
      </c>
      <c r="L18">
        <v>11877.177367532993</v>
      </c>
      <c r="M18">
        <v>32.837670384138789</v>
      </c>
      <c r="N18" t="s">
        <v>30</v>
      </c>
      <c r="O18">
        <v>5472.3640128448669</v>
      </c>
      <c r="P18">
        <v>46.07461725547617</v>
      </c>
      <c r="Q18">
        <v>2447.3155860689308</v>
      </c>
      <c r="R18">
        <v>9401.741894026396</v>
      </c>
    </row>
    <row r="20" spans="1:20" x14ac:dyDescent="0.35">
      <c r="A20" s="2">
        <v>45444</v>
      </c>
      <c r="B20" t="s">
        <v>2</v>
      </c>
      <c r="C20" s="3">
        <v>195.52308227599519</v>
      </c>
      <c r="F20" s="2">
        <v>45451</v>
      </c>
      <c r="G20" t="s">
        <v>2</v>
      </c>
      <c r="J20" t="s">
        <v>38</v>
      </c>
    </row>
    <row r="21" spans="1:20" x14ac:dyDescent="0.35">
      <c r="B21" t="s">
        <v>3</v>
      </c>
      <c r="C21" s="3">
        <v>251.80774117913148</v>
      </c>
      <c r="G21" t="s">
        <v>3</v>
      </c>
      <c r="K21" t="s">
        <v>18</v>
      </c>
      <c r="L21">
        <v>2123.0475434303735</v>
      </c>
      <c r="M21">
        <v>49.396914446002803</v>
      </c>
      <c r="N21" t="s">
        <v>30</v>
      </c>
      <c r="O21">
        <v>503.84777026112869</v>
      </c>
      <c r="P21">
        <v>23.732288606548231</v>
      </c>
      <c r="Q21">
        <v>356.27417503736575</v>
      </c>
      <c r="S21" s="1" t="s">
        <v>45</v>
      </c>
      <c r="T21">
        <f>AVERAGE(L21,L22,L23,L24)</f>
        <v>1612.3032174322552</v>
      </c>
    </row>
    <row r="22" spans="1:20" x14ac:dyDescent="0.35">
      <c r="B22" t="s">
        <v>4</v>
      </c>
      <c r="C22" s="3">
        <v>211.81578503391384</v>
      </c>
      <c r="G22" t="s">
        <v>4</v>
      </c>
      <c r="K22" t="s">
        <v>19</v>
      </c>
      <c r="L22">
        <v>2077.0183739573349</v>
      </c>
      <c r="M22">
        <v>49.481065918653577</v>
      </c>
      <c r="N22" t="s">
        <v>30</v>
      </c>
      <c r="O22">
        <v>124.28467552706246</v>
      </c>
      <c r="P22">
        <v>5.9838024104843788</v>
      </c>
      <c r="Q22">
        <v>87.882536862755614</v>
      </c>
      <c r="S22" s="1" t="s">
        <v>46</v>
      </c>
      <c r="T22">
        <f>_xlfn.STDEV.S(L21:L24)</f>
        <v>569.3017386299357</v>
      </c>
    </row>
    <row r="23" spans="1:20" x14ac:dyDescent="0.35">
      <c r="B23" t="s">
        <v>5</v>
      </c>
      <c r="C23" s="3">
        <v>269.55864875400204</v>
      </c>
      <c r="G23" t="s">
        <v>5</v>
      </c>
      <c r="K23" t="s">
        <v>23</v>
      </c>
      <c r="L23">
        <v>1223.9033924989944</v>
      </c>
      <c r="M23">
        <v>54.866760168302932</v>
      </c>
      <c r="N23" t="s">
        <v>30</v>
      </c>
      <c r="O23">
        <v>307.51519282792498</v>
      </c>
      <c r="P23">
        <v>25.125773383145322</v>
      </c>
      <c r="Q23">
        <v>217.4460781665145</v>
      </c>
      <c r="S23" s="1" t="s">
        <v>27</v>
      </c>
      <c r="T23">
        <f>(T22/T21)*100</f>
        <v>35.309843240070087</v>
      </c>
    </row>
    <row r="24" spans="1:20" x14ac:dyDescent="0.35">
      <c r="B24" t="s">
        <v>6</v>
      </c>
      <c r="C24" s="3">
        <v>372.66893340869461</v>
      </c>
      <c r="G24" t="s">
        <v>6</v>
      </c>
      <c r="K24" t="s">
        <v>21</v>
      </c>
      <c r="L24">
        <v>1025.2435598423176</v>
      </c>
      <c r="M24">
        <v>56.465638148667587</v>
      </c>
      <c r="N24" t="s">
        <v>30</v>
      </c>
      <c r="O24">
        <v>74.84130236484954</v>
      </c>
      <c r="P24">
        <v>7.2998558875473574</v>
      </c>
      <c r="Q24">
        <v>52.9207924150179</v>
      </c>
    </row>
    <row r="25" spans="1:20" x14ac:dyDescent="0.35">
      <c r="B25" t="s">
        <v>7</v>
      </c>
      <c r="C25" s="3">
        <v>374.75309585916307</v>
      </c>
      <c r="G25" t="s">
        <v>7</v>
      </c>
    </row>
    <row r="26" spans="1:20" x14ac:dyDescent="0.35">
      <c r="B26" t="s">
        <v>8</v>
      </c>
      <c r="C26" s="3">
        <v>237.45509950557013</v>
      </c>
      <c r="G26" t="s">
        <v>8</v>
      </c>
    </row>
    <row r="27" spans="1:20" x14ac:dyDescent="0.35">
      <c r="B27" t="s">
        <v>9</v>
      </c>
      <c r="C27" s="3">
        <v>272.85978523065467</v>
      </c>
      <c r="G27" t="s">
        <v>9</v>
      </c>
      <c r="J27" s="1" t="s">
        <v>47</v>
      </c>
    </row>
    <row r="29" spans="1:20" x14ac:dyDescent="0.35">
      <c r="A29" s="2">
        <v>45457</v>
      </c>
      <c r="B29" t="s">
        <v>2</v>
      </c>
      <c r="C29" s="3">
        <v>204.53775568633128</v>
      </c>
      <c r="F29" s="2">
        <v>45458</v>
      </c>
      <c r="G29" t="s">
        <v>2</v>
      </c>
      <c r="K29" s="1" t="s">
        <v>0</v>
      </c>
    </row>
    <row r="30" spans="1:20" x14ac:dyDescent="0.35">
      <c r="B30" t="s">
        <v>3</v>
      </c>
      <c r="C30" s="3">
        <v>267.32261228522503</v>
      </c>
      <c r="G30" t="s">
        <v>3</v>
      </c>
      <c r="L30" s="1" t="s">
        <v>45</v>
      </c>
    </row>
    <row r="31" spans="1:20" x14ac:dyDescent="0.35">
      <c r="B31" t="s">
        <v>4</v>
      </c>
      <c r="C31" s="3">
        <v>252.09476312818055</v>
      </c>
      <c r="G31" t="s">
        <v>4</v>
      </c>
      <c r="L31" s="1" t="s">
        <v>46</v>
      </c>
    </row>
    <row r="32" spans="1:20" x14ac:dyDescent="0.35">
      <c r="B32" t="s">
        <v>5</v>
      </c>
      <c r="C32" s="3">
        <v>252.29841458369208</v>
      </c>
      <c r="G32" t="s">
        <v>5</v>
      </c>
      <c r="L32" s="1" t="s">
        <v>27</v>
      </c>
    </row>
    <row r="33" spans="1:7" x14ac:dyDescent="0.35">
      <c r="B33" t="s">
        <v>6</v>
      </c>
      <c r="C33" s="3">
        <v>318.5163518731149</v>
      </c>
      <c r="G33" t="s">
        <v>6</v>
      </c>
    </row>
    <row r="34" spans="1:7" x14ac:dyDescent="0.35">
      <c r="B34" t="s">
        <v>7</v>
      </c>
      <c r="C34" s="3">
        <v>300.41290012123699</v>
      </c>
      <c r="G34" t="s">
        <v>7</v>
      </c>
    </row>
    <row r="35" spans="1:7" x14ac:dyDescent="0.35">
      <c r="B35" t="s">
        <v>8</v>
      </c>
      <c r="C35" s="3">
        <v>232.95089686687413</v>
      </c>
      <c r="G35" t="s">
        <v>8</v>
      </c>
    </row>
    <row r="36" spans="1:7" x14ac:dyDescent="0.35">
      <c r="B36" t="s">
        <v>9</v>
      </c>
      <c r="C36" s="3">
        <v>290.33670237957665</v>
      </c>
      <c r="G36" t="s">
        <v>9</v>
      </c>
    </row>
    <row r="38" spans="1:7" x14ac:dyDescent="0.35">
      <c r="A38" s="2">
        <v>45459</v>
      </c>
      <c r="B38" t="s">
        <v>2</v>
      </c>
      <c r="C38" s="3">
        <v>77.901140667486899</v>
      </c>
      <c r="F38" s="2">
        <v>45466</v>
      </c>
      <c r="G38" t="s">
        <v>2</v>
      </c>
    </row>
    <row r="39" spans="1:7" x14ac:dyDescent="0.35">
      <c r="B39" t="s">
        <v>3</v>
      </c>
      <c r="C39" s="3">
        <v>74.833130484551177</v>
      </c>
      <c r="G39" t="s">
        <v>3</v>
      </c>
    </row>
    <row r="40" spans="1:7" x14ac:dyDescent="0.35">
      <c r="B40" t="s">
        <v>4</v>
      </c>
      <c r="C40" s="3">
        <v>88.467811735824597</v>
      </c>
      <c r="G40" t="s">
        <v>4</v>
      </c>
    </row>
    <row r="41" spans="1:7" x14ac:dyDescent="0.35">
      <c r="B41" t="s">
        <v>5</v>
      </c>
      <c r="C41" s="3">
        <v>72.744476767036076</v>
      </c>
      <c r="G41" t="s">
        <v>5</v>
      </c>
    </row>
    <row r="42" spans="1:7" x14ac:dyDescent="0.35">
      <c r="B42" t="s">
        <v>6</v>
      </c>
      <c r="C42" s="3">
        <v>106.71662147993706</v>
      </c>
      <c r="G42" t="s">
        <v>6</v>
      </c>
    </row>
    <row r="43" spans="1:7" x14ac:dyDescent="0.35">
      <c r="B43" t="s">
        <v>7</v>
      </c>
      <c r="C43" s="3">
        <v>113.75709992042184</v>
      </c>
      <c r="G43" t="s">
        <v>7</v>
      </c>
    </row>
    <row r="44" spans="1:7" x14ac:dyDescent="0.35">
      <c r="B44" t="s">
        <v>8</v>
      </c>
      <c r="C44" s="3">
        <v>93.947688534163547</v>
      </c>
      <c r="G44" t="s">
        <v>8</v>
      </c>
    </row>
    <row r="45" spans="1:7" x14ac:dyDescent="0.35">
      <c r="B45" t="s">
        <v>9</v>
      </c>
      <c r="C45" s="3">
        <v>77.850311216764581</v>
      </c>
      <c r="G45" t="s">
        <v>9</v>
      </c>
    </row>
    <row r="47" spans="1:7" x14ac:dyDescent="0.35">
      <c r="A47" s="2">
        <v>45465</v>
      </c>
      <c r="B47" t="s">
        <v>2</v>
      </c>
      <c r="C47" s="3">
        <v>147.13602246968927</v>
      </c>
      <c r="F47" s="2">
        <v>45472</v>
      </c>
      <c r="G47" t="s">
        <v>2</v>
      </c>
    </row>
    <row r="48" spans="1:7" x14ac:dyDescent="0.35">
      <c r="B48" t="s">
        <v>3</v>
      </c>
      <c r="C48" s="3">
        <v>108.00372623144226</v>
      </c>
      <c r="G48" t="s">
        <v>3</v>
      </c>
    </row>
    <row r="49" spans="2:7" x14ac:dyDescent="0.35">
      <c r="B49" t="s">
        <v>4</v>
      </c>
      <c r="C49" s="3">
        <v>172.091097553249</v>
      </c>
      <c r="G49" t="s">
        <v>4</v>
      </c>
    </row>
    <row r="50" spans="2:7" x14ac:dyDescent="0.35">
      <c r="B50" t="s">
        <v>5</v>
      </c>
      <c r="C50" s="3">
        <v>137.27088694595349</v>
      </c>
      <c r="G50" t="s">
        <v>5</v>
      </c>
    </row>
    <row r="51" spans="2:7" x14ac:dyDescent="0.35">
      <c r="B51" t="s">
        <v>6</v>
      </c>
      <c r="C51" s="3">
        <v>186.34349939673433</v>
      </c>
      <c r="G51" t="s">
        <v>6</v>
      </c>
    </row>
    <row r="52" spans="2:7" x14ac:dyDescent="0.35">
      <c r="B52" t="s">
        <v>7</v>
      </c>
      <c r="C52" s="3">
        <v>170.62282365049833</v>
      </c>
      <c r="G52" t="s">
        <v>7</v>
      </c>
    </row>
    <row r="53" spans="2:7" x14ac:dyDescent="0.35">
      <c r="B53" t="s">
        <v>8</v>
      </c>
      <c r="C53" s="3">
        <v>129.04632594878024</v>
      </c>
      <c r="G53" t="s">
        <v>8</v>
      </c>
    </row>
    <row r="54" spans="2:7" x14ac:dyDescent="0.35">
      <c r="B54" t="s">
        <v>9</v>
      </c>
      <c r="C54" s="3">
        <v>124.15077177245395</v>
      </c>
      <c r="G54" t="s">
        <v>9</v>
      </c>
    </row>
  </sheetData>
  <conditionalFormatting sqref="C2:C9">
    <cfRule type="expression" dxfId="6" priority="2" stopIfTrue="1">
      <formula>OR((#REF!&lt;20),(#REF!&gt;80))</formula>
    </cfRule>
  </conditionalFormatting>
  <conditionalFormatting sqref="C11:C18 C47:C54">
    <cfRule type="expression" dxfId="5" priority="14" stopIfTrue="1">
      <formula>OR((#REF!&lt;20),(#REF!&gt;80))</formula>
    </cfRule>
  </conditionalFormatting>
  <conditionalFormatting sqref="C20:C27">
    <cfRule type="expression" dxfId="4" priority="16" stopIfTrue="1">
      <formula>OR((#REF!&lt;20),(#REF!&gt;80))</formula>
    </cfRule>
  </conditionalFormatting>
  <conditionalFormatting sqref="C29:C36">
    <cfRule type="expression" dxfId="3" priority="18" stopIfTrue="1">
      <formula>OR((#REF!&lt;20),(#REF!&gt;80))</formula>
    </cfRule>
  </conditionalFormatting>
  <conditionalFormatting sqref="C38:C45">
    <cfRule type="expression" dxfId="2" priority="20" stopIfTrue="1">
      <formula>OR((#REF!&lt;20),(#REF!&gt;80))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9D3A-3B9E-4CBA-ADBD-4428AE1F2BA4}">
  <dimension ref="A1:U54"/>
  <sheetViews>
    <sheetView workbookViewId="0">
      <selection activeCell="I20" sqref="I20"/>
    </sheetView>
  </sheetViews>
  <sheetFormatPr defaultRowHeight="14.5" x14ac:dyDescent="0.35"/>
  <cols>
    <col min="6" max="6" width="9.36328125" bestFit="1" customWidth="1"/>
  </cols>
  <sheetData>
    <row r="1" spans="1:21" x14ac:dyDescent="0.35">
      <c r="A1" s="1" t="s">
        <v>11</v>
      </c>
      <c r="C1" s="1" t="s">
        <v>10</v>
      </c>
      <c r="D1" s="1" t="s">
        <v>12</v>
      </c>
      <c r="E1" s="5" t="s">
        <v>13</v>
      </c>
      <c r="F1" s="1" t="s">
        <v>10</v>
      </c>
      <c r="G1" s="1" t="s">
        <v>45</v>
      </c>
      <c r="K1" s="1" t="s">
        <v>16</v>
      </c>
      <c r="M1" s="1"/>
    </row>
    <row r="2" spans="1:21" x14ac:dyDescent="0.35">
      <c r="A2" s="2">
        <v>45431</v>
      </c>
      <c r="B2" t="s">
        <v>2</v>
      </c>
      <c r="C2" s="6">
        <v>4919.3782760281611</v>
      </c>
      <c r="D2" s="2">
        <v>45431</v>
      </c>
      <c r="G2" t="s">
        <v>51</v>
      </c>
      <c r="H2" s="6">
        <f>AVERAGE(C2,C11,C20,C29,C38,C47)</f>
        <v>2598.3489620130745</v>
      </c>
      <c r="K2" s="2" t="s">
        <v>39</v>
      </c>
      <c r="M2" t="s">
        <v>29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T2" s="1" t="s">
        <v>45</v>
      </c>
      <c r="U2">
        <f>AVERAGE(M3,M4,M5)</f>
        <v>16593.900693885793</v>
      </c>
    </row>
    <row r="3" spans="1:21" x14ac:dyDescent="0.35">
      <c r="B3" t="s">
        <v>3</v>
      </c>
      <c r="C3" s="6">
        <v>1962.3041783689509</v>
      </c>
      <c r="G3" t="s">
        <v>52</v>
      </c>
      <c r="H3" s="6">
        <f t="shared" ref="H3:H5" si="0">AVERAGE(C3,C12,C21,C30,C39,C48)</f>
        <v>2314.2376761515084</v>
      </c>
      <c r="L3" t="s">
        <v>18</v>
      </c>
      <c r="M3">
        <v>13033.558087798987</v>
      </c>
      <c r="N3">
        <v>45.283018867924532</v>
      </c>
      <c r="O3" t="s">
        <v>43</v>
      </c>
      <c r="P3">
        <v>5959.0617912308062</v>
      </c>
      <c r="Q3">
        <v>45.72091328467873</v>
      </c>
      <c r="R3">
        <v>4213.6930020889577</v>
      </c>
      <c r="T3" s="1" t="s">
        <v>46</v>
      </c>
      <c r="U3">
        <f>_xlfn.STDEV.P(M3,M4,M5)</f>
        <v>2610.471918937611</v>
      </c>
    </row>
    <row r="4" spans="1:21" x14ac:dyDescent="0.35">
      <c r="B4" t="s">
        <v>4</v>
      </c>
      <c r="C4" s="6">
        <v>10234.77445021952</v>
      </c>
      <c r="G4" t="s">
        <v>53</v>
      </c>
      <c r="H4" s="6">
        <f t="shared" si="0"/>
        <v>3873.1616324888128</v>
      </c>
      <c r="L4" t="s">
        <v>19</v>
      </c>
      <c r="M4">
        <v>17528.604165013079</v>
      </c>
      <c r="N4">
        <v>43.197616683217475</v>
      </c>
      <c r="O4" t="s">
        <v>43</v>
      </c>
      <c r="P4">
        <v>8087.3223090706178</v>
      </c>
      <c r="Q4">
        <v>46.137856916255963</v>
      </c>
      <c r="R4">
        <v>5718.6004463850813</v>
      </c>
      <c r="T4" s="1" t="s">
        <v>27</v>
      </c>
      <c r="U4">
        <f>(U3/U2)*100</f>
        <v>15.731514651642264</v>
      </c>
    </row>
    <row r="5" spans="1:21" x14ac:dyDescent="0.35">
      <c r="B5" t="s">
        <v>5</v>
      </c>
      <c r="C5" s="6">
        <v>2340.1524209765103</v>
      </c>
      <c r="G5" t="s">
        <v>54</v>
      </c>
      <c r="H5" s="6">
        <f t="shared" si="0"/>
        <v>3245.7847859973313</v>
      </c>
      <c r="L5" t="s">
        <v>23</v>
      </c>
      <c r="M5">
        <v>19219.539828845314</v>
      </c>
      <c r="N5">
        <v>42.154915590863951</v>
      </c>
      <c r="O5" t="s">
        <v>43</v>
      </c>
      <c r="P5">
        <v>1732.786456247278</v>
      </c>
      <c r="Q5">
        <v>9.0157541318791381</v>
      </c>
      <c r="R5">
        <v>1225.265053560657</v>
      </c>
    </row>
    <row r="6" spans="1:21" x14ac:dyDescent="0.35">
      <c r="C6" s="6"/>
      <c r="E6" t="s">
        <v>6</v>
      </c>
      <c r="F6" s="6">
        <v>3711.9960724332973</v>
      </c>
      <c r="G6" t="s">
        <v>55</v>
      </c>
      <c r="H6" s="6">
        <f>AVERAGE(F6,F15,F24,F33,F42,F51)</f>
        <v>4505.1704296312928</v>
      </c>
    </row>
    <row r="7" spans="1:21" x14ac:dyDescent="0.35">
      <c r="C7" s="6"/>
      <c r="E7" t="s">
        <v>7</v>
      </c>
      <c r="F7" s="6">
        <v>30736.197823260351</v>
      </c>
      <c r="G7" t="s">
        <v>56</v>
      </c>
      <c r="H7" s="6">
        <f t="shared" ref="H7:H9" si="1">AVERAGE(F7,F16,F25,F34,F43,F52)</f>
        <v>36981.463881379277</v>
      </c>
      <c r="K7" t="s">
        <v>40</v>
      </c>
      <c r="M7" s="11" t="s">
        <v>29</v>
      </c>
      <c r="N7" s="12" t="s">
        <v>24</v>
      </c>
      <c r="O7" s="12" t="s">
        <v>25</v>
      </c>
      <c r="P7" s="13" t="s">
        <v>26</v>
      </c>
      <c r="Q7" s="13" t="s">
        <v>27</v>
      </c>
      <c r="R7" s="12" t="s">
        <v>28</v>
      </c>
      <c r="T7" s="1" t="s">
        <v>45</v>
      </c>
      <c r="U7" s="6">
        <f>AVERAGE(M8,M10)</f>
        <v>17627.77277263721</v>
      </c>
    </row>
    <row r="8" spans="1:21" x14ac:dyDescent="0.35">
      <c r="C8" s="6"/>
      <c r="E8" t="s">
        <v>8</v>
      </c>
      <c r="F8" s="6">
        <v>34339.389700180975</v>
      </c>
      <c r="G8" t="s">
        <v>57</v>
      </c>
      <c r="H8" s="6">
        <f t="shared" si="1"/>
        <v>29009.857764491757</v>
      </c>
      <c r="L8" t="s">
        <v>18</v>
      </c>
      <c r="M8" s="3">
        <v>15701.414435699229</v>
      </c>
      <c r="N8" s="14">
        <v>52.026578073089688</v>
      </c>
      <c r="O8" s="15" t="s">
        <v>43</v>
      </c>
      <c r="P8" s="16">
        <v>826.31502995264589</v>
      </c>
      <c r="Q8" s="17">
        <v>5.26267893466916</v>
      </c>
      <c r="R8" s="16">
        <v>584.29296107588095</v>
      </c>
      <c r="T8" s="1" t="s">
        <v>46</v>
      </c>
      <c r="U8">
        <f>_xlfn.STDEV.P(M8,M10)</f>
        <v>1926.358336937971</v>
      </c>
    </row>
    <row r="9" spans="1:21" x14ac:dyDescent="0.35">
      <c r="C9" s="6"/>
      <c r="E9" t="s">
        <v>9</v>
      </c>
      <c r="F9" s="6">
        <v>22591.109559540611</v>
      </c>
      <c r="G9" t="s">
        <v>58</v>
      </c>
      <c r="H9" s="6">
        <f t="shared" si="1"/>
        <v>21003.491371807493</v>
      </c>
      <c r="L9" t="s">
        <v>19</v>
      </c>
      <c r="M9" s="3">
        <v>2952.8925584704493</v>
      </c>
      <c r="N9" s="14">
        <v>69.966777408637853</v>
      </c>
      <c r="O9" s="15" t="s">
        <v>43</v>
      </c>
      <c r="P9" s="16">
        <v>2039.9399780979725</v>
      </c>
      <c r="Q9" s="17">
        <v>69.082770121329048</v>
      </c>
      <c r="R9" s="16">
        <v>1442.4553917266135</v>
      </c>
      <c r="T9" s="1" t="s">
        <v>27</v>
      </c>
      <c r="U9">
        <f>(U8/U7)*100</f>
        <v>10.927973498320613</v>
      </c>
    </row>
    <row r="10" spans="1:21" x14ac:dyDescent="0.35">
      <c r="C10" s="6"/>
      <c r="F10" s="6"/>
      <c r="L10" t="s">
        <v>23</v>
      </c>
      <c r="M10">
        <v>19554.131109575192</v>
      </c>
      <c r="N10">
        <v>55.415282392026576</v>
      </c>
      <c r="O10" t="s">
        <v>43</v>
      </c>
      <c r="P10">
        <v>22812.206518773724</v>
      </c>
      <c r="Q10">
        <v>116.66182655184885</v>
      </c>
      <c r="R10">
        <v>16130.665923252864</v>
      </c>
    </row>
    <row r="11" spans="1:21" x14ac:dyDescent="0.35">
      <c r="A11" s="2">
        <v>45437</v>
      </c>
      <c r="B11" t="s">
        <v>2</v>
      </c>
      <c r="C11" s="6">
        <v>1992.09290528871</v>
      </c>
      <c r="D11" s="2">
        <v>45437</v>
      </c>
      <c r="K11" s="2"/>
    </row>
    <row r="12" spans="1:21" x14ac:dyDescent="0.35">
      <c r="B12" t="s">
        <v>3</v>
      </c>
      <c r="C12" s="6">
        <v>2656.0079843071103</v>
      </c>
    </row>
    <row r="13" spans="1:21" x14ac:dyDescent="0.35">
      <c r="B13" t="s">
        <v>4</v>
      </c>
      <c r="C13" s="6">
        <v>1596.2281384851476</v>
      </c>
      <c r="K13" t="s">
        <v>41</v>
      </c>
      <c r="M13" t="s">
        <v>29</v>
      </c>
      <c r="N13" t="s">
        <v>24</v>
      </c>
      <c r="O13" t="s">
        <v>25</v>
      </c>
      <c r="P13" t="s">
        <v>26</v>
      </c>
      <c r="Q13" t="s">
        <v>27</v>
      </c>
      <c r="R13" t="s">
        <v>28</v>
      </c>
      <c r="T13" s="1" t="s">
        <v>45</v>
      </c>
      <c r="U13">
        <f>AVERAGE(M15,M16)</f>
        <v>286965.85043372476</v>
      </c>
    </row>
    <row r="14" spans="1:21" x14ac:dyDescent="0.35">
      <c r="B14" t="s">
        <v>5</v>
      </c>
      <c r="C14" s="6">
        <v>4172.3976238364021</v>
      </c>
      <c r="L14" t="s">
        <v>18</v>
      </c>
      <c r="M14">
        <v>55006.860035409161</v>
      </c>
      <c r="N14">
        <v>61.33704735376044</v>
      </c>
      <c r="O14" t="s">
        <v>44</v>
      </c>
      <c r="P14">
        <v>35499.857276232055</v>
      </c>
      <c r="Q14">
        <v>64.537145464002108</v>
      </c>
      <c r="R14">
        <v>25102.189811178283</v>
      </c>
      <c r="T14" s="1" t="s">
        <v>46</v>
      </c>
      <c r="U14">
        <f>_xlfn.STDEV.P(M15,M16)</f>
        <v>94763.044674598917</v>
      </c>
    </row>
    <row r="15" spans="1:21" x14ac:dyDescent="0.35">
      <c r="C15" s="6"/>
      <c r="E15" t="s">
        <v>6</v>
      </c>
      <c r="F15" s="7">
        <v>2965.1132001821397</v>
      </c>
      <c r="L15" t="s">
        <v>19</v>
      </c>
      <c r="M15">
        <v>192202.80575912585</v>
      </c>
      <c r="N15">
        <v>48.969359331476326</v>
      </c>
      <c r="O15" t="s">
        <v>44</v>
      </c>
      <c r="P15">
        <v>118486.74993182473</v>
      </c>
      <c r="Q15">
        <v>61.646732712276716</v>
      </c>
      <c r="R15">
        <v>83782.784357547964</v>
      </c>
      <c r="T15" s="1" t="s">
        <v>27</v>
      </c>
      <c r="U15">
        <f>(U14/U13)*100</f>
        <v>33.022411736927076</v>
      </c>
    </row>
    <row r="16" spans="1:21" x14ac:dyDescent="0.35">
      <c r="C16" s="6"/>
      <c r="E16" t="s">
        <v>7</v>
      </c>
      <c r="F16" s="6">
        <v>19760.105244150422</v>
      </c>
      <c r="L16" t="s">
        <v>23</v>
      </c>
      <c r="M16">
        <v>381728.89510832366</v>
      </c>
      <c r="N16">
        <v>41.114206128133709</v>
      </c>
      <c r="O16" t="s">
        <v>44</v>
      </c>
      <c r="P16">
        <v>27785.401981152158</v>
      </c>
      <c r="Q16">
        <v>7.2788312169209668</v>
      </c>
      <c r="R16">
        <v>19647.246158866823</v>
      </c>
    </row>
    <row r="17" spans="1:21" x14ac:dyDescent="0.35">
      <c r="C17" s="6"/>
      <c r="E17" t="s">
        <v>8</v>
      </c>
      <c r="F17" s="6">
        <v>24099.753854346625</v>
      </c>
    </row>
    <row r="18" spans="1:21" x14ac:dyDescent="0.35">
      <c r="C18" s="6"/>
      <c r="E18" t="s">
        <v>9</v>
      </c>
      <c r="F18" s="6">
        <v>36689.478326244163</v>
      </c>
      <c r="K18" t="s">
        <v>42</v>
      </c>
      <c r="M18" t="s">
        <v>29</v>
      </c>
      <c r="N18" t="s">
        <v>24</v>
      </c>
      <c r="O18" t="s">
        <v>25</v>
      </c>
      <c r="P18" t="s">
        <v>26</v>
      </c>
      <c r="Q18" t="s">
        <v>27</v>
      </c>
      <c r="R18" t="s">
        <v>28</v>
      </c>
      <c r="T18" s="1" t="s">
        <v>45</v>
      </c>
      <c r="U18">
        <f>AVERAGE(M20,M21)</f>
        <v>48569.138994601817</v>
      </c>
    </row>
    <row r="19" spans="1:21" x14ac:dyDescent="0.35">
      <c r="C19" s="6"/>
      <c r="L19" t="s">
        <v>18</v>
      </c>
      <c r="M19">
        <v>88850.403586790489</v>
      </c>
      <c r="N19">
        <v>46.884272997032639</v>
      </c>
      <c r="O19" t="s">
        <v>44</v>
      </c>
      <c r="P19">
        <v>44525.249457247126</v>
      </c>
      <c r="Q19">
        <v>50.112602374117699</v>
      </c>
      <c r="R19">
        <v>31484.105825242084</v>
      </c>
      <c r="T19" s="1" t="s">
        <v>46</v>
      </c>
      <c r="U19">
        <f>_xlfn.STDEV.P(M21,M20)</f>
        <v>9536.8264304409968</v>
      </c>
    </row>
    <row r="20" spans="1:21" x14ac:dyDescent="0.35">
      <c r="A20" s="2">
        <v>45444</v>
      </c>
      <c r="B20" t="s">
        <v>2</v>
      </c>
      <c r="C20" s="6">
        <v>1088.5787292813143</v>
      </c>
      <c r="D20" s="2">
        <v>45444</v>
      </c>
      <c r="K20" s="2"/>
      <c r="L20" t="s">
        <v>19</v>
      </c>
      <c r="M20">
        <v>39032.312564160791</v>
      </c>
      <c r="N20">
        <v>52.81899109792284</v>
      </c>
      <c r="O20" t="s">
        <v>44</v>
      </c>
      <c r="P20">
        <v>19547.410945004314</v>
      </c>
      <c r="Q20">
        <v>50.080073818000258</v>
      </c>
      <c r="R20">
        <v>13822.106833852689</v>
      </c>
      <c r="T20" s="1" t="s">
        <v>27</v>
      </c>
      <c r="U20">
        <f>(U19/U18)*100</f>
        <v>19.635568239126002</v>
      </c>
    </row>
    <row r="21" spans="1:21" x14ac:dyDescent="0.35">
      <c r="B21" t="s">
        <v>3</v>
      </c>
      <c r="C21" s="6">
        <v>1375.8054038472073</v>
      </c>
      <c r="L21" t="s">
        <v>23</v>
      </c>
      <c r="M21">
        <v>58105.965425042836</v>
      </c>
      <c r="N21">
        <v>50.445103857566764</v>
      </c>
      <c r="O21" t="s">
        <v>44</v>
      </c>
      <c r="P21">
        <v>40108.038074868971</v>
      </c>
      <c r="Q21">
        <v>69.025680550147058</v>
      </c>
      <c r="R21">
        <v>28360.66570282809</v>
      </c>
    </row>
    <row r="22" spans="1:21" x14ac:dyDescent="0.35">
      <c r="B22" t="s">
        <v>4</v>
      </c>
      <c r="C22" s="6">
        <v>1986.3286113326635</v>
      </c>
    </row>
    <row r="23" spans="1:21" x14ac:dyDescent="0.35">
      <c r="B23" t="s">
        <v>5</v>
      </c>
      <c r="C23" s="6">
        <v>1791.1108154990443</v>
      </c>
    </row>
    <row r="24" spans="1:21" x14ac:dyDescent="0.35">
      <c r="C24" s="6"/>
      <c r="E24" t="s">
        <v>6</v>
      </c>
      <c r="F24" s="7">
        <v>5684.6473297181656</v>
      </c>
      <c r="K24" s="1" t="s">
        <v>47</v>
      </c>
    </row>
    <row r="25" spans="1:21" x14ac:dyDescent="0.35">
      <c r="C25" s="6"/>
      <c r="E25" t="s">
        <v>7</v>
      </c>
      <c r="F25" s="6">
        <v>13462.800593676558</v>
      </c>
    </row>
    <row r="26" spans="1:21" x14ac:dyDescent="0.35">
      <c r="C26" s="6"/>
      <c r="E26" t="s">
        <v>8</v>
      </c>
      <c r="F26" s="6">
        <v>55461.93314101467</v>
      </c>
      <c r="L26" s="1" t="s">
        <v>48</v>
      </c>
      <c r="P26" s="1" t="s">
        <v>49</v>
      </c>
    </row>
    <row r="27" spans="1:21" x14ac:dyDescent="0.35">
      <c r="C27" s="6"/>
      <c r="E27" t="s">
        <v>9</v>
      </c>
      <c r="F27" s="6">
        <v>25148.400952408625</v>
      </c>
      <c r="M27" s="1" t="s">
        <v>45</v>
      </c>
      <c r="N27" s="6">
        <f>AVERAGE(U2,U7)</f>
        <v>17110.836733261502</v>
      </c>
      <c r="Q27" s="1" t="s">
        <v>45</v>
      </c>
      <c r="R27">
        <f>AVERAGE(U13,U18)</f>
        <v>167767.4947141633</v>
      </c>
    </row>
    <row r="28" spans="1:21" x14ac:dyDescent="0.35">
      <c r="C28" s="6"/>
      <c r="M28" s="1" t="s">
        <v>46</v>
      </c>
      <c r="N28">
        <f>_xlfn.STDEV.P(U3,U8)</f>
        <v>342.05679099981887</v>
      </c>
      <c r="Q28" s="1" t="s">
        <v>46</v>
      </c>
      <c r="R28">
        <f>_xlfn.STDEV.P(U14,U19)</f>
        <v>42613.109122078968</v>
      </c>
    </row>
    <row r="29" spans="1:21" x14ac:dyDescent="0.35">
      <c r="A29" s="2">
        <v>45457</v>
      </c>
      <c r="B29" t="s">
        <v>2</v>
      </c>
      <c r="C29" s="6">
        <v>1051.6176351635934</v>
      </c>
      <c r="D29" s="2">
        <v>45457</v>
      </c>
      <c r="M29" s="1" t="s">
        <v>27</v>
      </c>
      <c r="N29">
        <f>(N28/N27)*100</f>
        <v>1.9990652493042598</v>
      </c>
      <c r="Q29" s="1" t="s">
        <v>27</v>
      </c>
      <c r="R29">
        <f>(R28/R27)*100</f>
        <v>25.400098627378188</v>
      </c>
    </row>
    <row r="30" spans="1:21" x14ac:dyDescent="0.35">
      <c r="B30" t="s">
        <v>3</v>
      </c>
      <c r="C30" s="6">
        <v>1345.8545216520542</v>
      </c>
    </row>
    <row r="31" spans="1:21" x14ac:dyDescent="0.35">
      <c r="B31" t="s">
        <v>4</v>
      </c>
      <c r="C31" s="6">
        <v>2325.5881888427884</v>
      </c>
    </row>
    <row r="32" spans="1:21" x14ac:dyDescent="0.35">
      <c r="B32" t="s">
        <v>5</v>
      </c>
      <c r="C32" s="6">
        <v>1635.8064520394441</v>
      </c>
    </row>
    <row r="33" spans="1:8" x14ac:dyDescent="0.35">
      <c r="C33" s="6"/>
      <c r="E33" t="s">
        <v>6</v>
      </c>
      <c r="F33" s="6">
        <v>9842.508373411707</v>
      </c>
    </row>
    <row r="34" spans="1:8" x14ac:dyDescent="0.35">
      <c r="C34" s="6"/>
      <c r="E34" t="s">
        <v>7</v>
      </c>
      <c r="F34" s="8">
        <v>48710.072172712637</v>
      </c>
    </row>
    <row r="35" spans="1:8" x14ac:dyDescent="0.35">
      <c r="C35" s="6"/>
      <c r="E35" t="s">
        <v>8</v>
      </c>
      <c r="F35" s="6">
        <v>29500.068337654877</v>
      </c>
    </row>
    <row r="36" spans="1:8" x14ac:dyDescent="0.35">
      <c r="C36" s="6"/>
      <c r="E36" t="s">
        <v>9</v>
      </c>
      <c r="F36" s="6">
        <v>23558.020839789435</v>
      </c>
    </row>
    <row r="37" spans="1:8" x14ac:dyDescent="0.35">
      <c r="C37" s="6"/>
    </row>
    <row r="38" spans="1:8" x14ac:dyDescent="0.35">
      <c r="A38" s="2">
        <v>45459</v>
      </c>
      <c r="B38" t="s">
        <v>2</v>
      </c>
      <c r="C38" s="6">
        <v>3710.2532868054759</v>
      </c>
      <c r="D38" s="2">
        <v>45459</v>
      </c>
      <c r="H38" s="2"/>
    </row>
    <row r="39" spans="1:8" x14ac:dyDescent="0.35">
      <c r="B39" t="s">
        <v>3</v>
      </c>
      <c r="C39" s="6">
        <v>3605.4883297443484</v>
      </c>
    </row>
    <row r="40" spans="1:8" x14ac:dyDescent="0.35">
      <c r="B40" t="s">
        <v>4</v>
      </c>
      <c r="C40" s="6">
        <v>4121.2973495229489</v>
      </c>
    </row>
    <row r="41" spans="1:8" x14ac:dyDescent="0.35">
      <c r="B41" t="s">
        <v>5</v>
      </c>
      <c r="C41" s="6">
        <v>6811.2116352176708</v>
      </c>
    </row>
    <row r="42" spans="1:8" x14ac:dyDescent="0.35">
      <c r="C42" s="6"/>
      <c r="E42" t="s">
        <v>6</v>
      </c>
      <c r="F42" s="7">
        <v>1821.8707979668243</v>
      </c>
    </row>
    <row r="43" spans="1:8" x14ac:dyDescent="0.35">
      <c r="C43" s="6"/>
      <c r="E43" t="s">
        <v>7</v>
      </c>
      <c r="F43" s="6">
        <v>104613.65336325552</v>
      </c>
    </row>
    <row r="44" spans="1:8" x14ac:dyDescent="0.35">
      <c r="C44" s="6"/>
      <c r="E44" t="s">
        <v>8</v>
      </c>
      <c r="F44" s="6">
        <v>9362.8020774992892</v>
      </c>
    </row>
    <row r="45" spans="1:8" x14ac:dyDescent="0.35">
      <c r="C45" s="6"/>
      <c r="E45" t="s">
        <v>9</v>
      </c>
      <c r="F45" s="6">
        <v>7328.9383347402236</v>
      </c>
    </row>
    <row r="46" spans="1:8" x14ac:dyDescent="0.35">
      <c r="C46" s="6"/>
    </row>
    <row r="47" spans="1:8" x14ac:dyDescent="0.35">
      <c r="A47" s="2">
        <v>45465</v>
      </c>
      <c r="B47" t="s">
        <v>2</v>
      </c>
      <c r="C47" s="6">
        <v>2828.1729395111925</v>
      </c>
      <c r="D47" s="2">
        <v>45465</v>
      </c>
      <c r="H47" s="2"/>
    </row>
    <row r="48" spans="1:8" x14ac:dyDescent="0.35">
      <c r="B48" t="s">
        <v>3</v>
      </c>
      <c r="C48" s="6">
        <v>2939.9656389893771</v>
      </c>
    </row>
    <row r="49" spans="2:6" x14ac:dyDescent="0.35">
      <c r="B49" t="s">
        <v>4</v>
      </c>
      <c r="C49" s="6">
        <v>2974.7530565298071</v>
      </c>
    </row>
    <row r="50" spans="2:6" x14ac:dyDescent="0.35">
      <c r="B50" t="s">
        <v>5</v>
      </c>
      <c r="C50" s="6">
        <v>2724.0297684149173</v>
      </c>
    </row>
    <row r="51" spans="2:6" x14ac:dyDescent="0.35">
      <c r="E51" t="s">
        <v>6</v>
      </c>
      <c r="F51" s="6">
        <v>3004.8868040756224</v>
      </c>
    </row>
    <row r="52" spans="2:6" x14ac:dyDescent="0.35">
      <c r="E52" t="s">
        <v>7</v>
      </c>
      <c r="F52" s="6">
        <v>4605.9540912201664</v>
      </c>
    </row>
    <row r="53" spans="2:6" x14ac:dyDescent="0.35">
      <c r="E53" t="s">
        <v>8</v>
      </c>
      <c r="F53" s="6">
        <v>21295.199476254122</v>
      </c>
    </row>
    <row r="54" spans="2:6" x14ac:dyDescent="0.35">
      <c r="E54" t="s">
        <v>9</v>
      </c>
      <c r="F54" s="6">
        <v>10705.000218121908</v>
      </c>
    </row>
  </sheetData>
  <conditionalFormatting sqref="M8:M9">
    <cfRule type="expression" dxfId="1" priority="1" stopIfTrue="1">
      <formula>OR((N8&lt;20),(N8&gt;80))</formula>
    </cfRule>
  </conditionalFormatting>
  <conditionalFormatting sqref="O8:Q9">
    <cfRule type="expression" dxfId="0" priority="2" stopIfTrue="1">
      <formula>OR((#REF!&lt;$E$72),(#REF!&gt;$E$79))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Estradiol</vt:lpstr>
      <vt:lpstr>11-KT</vt:lpstr>
      <vt:lpstr>PGF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Gragson</dc:creator>
  <cp:lastModifiedBy>Daniel Gragson</cp:lastModifiedBy>
  <dcterms:created xsi:type="dcterms:W3CDTF">2024-02-13T18:50:52Z</dcterms:created>
  <dcterms:modified xsi:type="dcterms:W3CDTF">2024-05-23T16:17:46Z</dcterms:modified>
</cp:coreProperties>
</file>