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renewables21.sharepoint.com/sites/GSR2022/Shared Documents/Data and Research/Buildings/!Processed/"/>
    </mc:Choice>
  </mc:AlternateContent>
  <xr:revisionPtr revIDLastSave="101" documentId="13_ncr:1_{E3FDD223-99C1-4C24-8FFA-84592E4C5850}" xr6:coauthVersionLast="47" xr6:coauthVersionMax="47" xr10:uidLastSave="{4185A8BC-9CE5-471E-9B5D-02B5F73348BB}"/>
  <bookViews>
    <workbookView xWindow="-23148" yWindow="-108" windowWidth="23256" windowHeight="12456" activeTab="1" xr2:uid="{00000000-000D-0000-FFFF-FFFF00000000}"/>
  </bookViews>
  <sheets>
    <sheet name="Figure 1_CL" sheetId="6" r:id="rId1"/>
    <sheet name="Figure 2_CL" sheetId="7" r:id="rId2"/>
    <sheet name="summary" sheetId="13" r:id="rId3"/>
    <sheet name="final" sheetId="14" r:id="rId4"/>
  </sheets>
  <externalReferences>
    <externalReference r:id="rId5"/>
    <externalReference r:id="rId6"/>
  </externalReferences>
  <definedNames>
    <definedName name="Diagramm5">[1]EB97_Zahlen_für_Grafiken!$A$11:$S$24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7" l="1"/>
  <c r="C9" i="7"/>
  <c r="C8" i="7"/>
  <c r="C6" i="7"/>
  <c r="C7" i="7"/>
  <c r="C5" i="7"/>
  <c r="C14" i="6"/>
  <c r="C9" i="6"/>
  <c r="C6" i="6"/>
  <c r="C7" i="6"/>
  <c r="C5" i="6"/>
  <c r="C8" i="13"/>
  <c r="C14" i="13"/>
  <c r="D14" i="13" s="1"/>
  <c r="D13" i="13"/>
  <c r="D12" i="13"/>
  <c r="C13" i="13"/>
  <c r="C12" i="13"/>
  <c r="D9" i="13"/>
  <c r="C9" i="13"/>
  <c r="D4" i="13"/>
  <c r="D5" i="13"/>
  <c r="D6" i="13"/>
  <c r="D7" i="13"/>
  <c r="C7" i="13"/>
  <c r="C6" i="13"/>
  <c r="C4" i="13"/>
  <c r="C3" i="13"/>
  <c r="D3" i="13" s="1"/>
  <c r="O2" i="14"/>
  <c r="C18" i="14" l="1"/>
  <c r="G17" i="14"/>
  <c r="F14" i="14"/>
  <c r="C13" i="14"/>
  <c r="N9" i="14"/>
  <c r="L9" i="14"/>
  <c r="K9" i="14" s="1"/>
  <c r="B9" i="14"/>
  <c r="L8" i="14"/>
  <c r="K8" i="14"/>
  <c r="J8" i="14"/>
  <c r="H8" i="14"/>
  <c r="H18" i="14" s="1"/>
  <c r="G8" i="14"/>
  <c r="G18" i="14" s="1"/>
  <c r="F8" i="14"/>
  <c r="F18" i="14" s="1"/>
  <c r="E8" i="14"/>
  <c r="E18" i="14" s="1"/>
  <c r="D8" i="14"/>
  <c r="D18" i="14" s="1"/>
  <c r="C8" i="14"/>
  <c r="L7" i="14"/>
  <c r="K7" i="14"/>
  <c r="J7" i="14"/>
  <c r="H7" i="14"/>
  <c r="H17" i="14" s="1"/>
  <c r="G7" i="14"/>
  <c r="F7" i="14"/>
  <c r="F17" i="14" s="1"/>
  <c r="E7" i="14"/>
  <c r="E17" i="14" s="1"/>
  <c r="D7" i="14"/>
  <c r="D17" i="14" s="1"/>
  <c r="C7" i="14"/>
  <c r="C17" i="14" s="1"/>
  <c r="G6" i="14"/>
  <c r="G16" i="14" s="1"/>
  <c r="C6" i="14"/>
  <c r="N4" i="14"/>
  <c r="L4" i="14"/>
  <c r="K4" i="14"/>
  <c r="L3" i="14"/>
  <c r="H3" i="14"/>
  <c r="G3" i="14"/>
  <c r="G14" i="14" s="1"/>
  <c r="F3" i="14"/>
  <c r="E3" i="14"/>
  <c r="D3" i="14"/>
  <c r="D14" i="14" s="1"/>
  <c r="C3" i="14"/>
  <c r="C14" i="14" s="1"/>
  <c r="L2" i="14"/>
  <c r="H2" i="14"/>
  <c r="G2" i="14"/>
  <c r="G13" i="14" s="1"/>
  <c r="F2" i="14"/>
  <c r="F13" i="14" s="1"/>
  <c r="E2" i="14"/>
  <c r="D2" i="14"/>
  <c r="D13" i="14" s="1"/>
  <c r="C2" i="14"/>
  <c r="B2" i="14"/>
  <c r="B7" i="14" s="1"/>
  <c r="B13" i="14" s="1"/>
  <c r="B17" i="14" s="1"/>
  <c r="C15" i="6" l="1"/>
  <c r="D13" i="6" s="1"/>
  <c r="C22" i="7" l="1"/>
  <c r="C16" i="7"/>
  <c r="D16" i="7" s="1"/>
  <c r="D6" i="6"/>
  <c r="D8" i="6"/>
  <c r="D14" i="6"/>
  <c r="D5" i="6"/>
  <c r="D7" i="6"/>
  <c r="D9" i="6"/>
  <c r="D12" i="7" l="1"/>
  <c r="D11" i="7"/>
  <c r="D14" i="7"/>
  <c r="D6" i="7"/>
  <c r="D10" i="7"/>
  <c r="D8" i="7"/>
  <c r="D15" i="7"/>
  <c r="D7" i="7"/>
  <c r="D13" i="7"/>
  <c r="D9" i="7"/>
  <c r="D5" i="7"/>
  <c r="D22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Ignacio Sagardoy</author>
  </authors>
  <commentList>
    <comment ref="H7" authorId="0" shapeId="0" xr:uid="{C5111B43-4F3D-405D-B8A4-0E330DA9C77C}">
      <text>
        <r>
          <rPr>
            <b/>
            <sz val="9"/>
            <color indexed="81"/>
            <rFont val="Tahoma"/>
            <family val="2"/>
          </rPr>
          <t>Ignacio Sagardoy:</t>
        </r>
        <r>
          <rPr>
            <sz val="9"/>
            <color indexed="81"/>
            <rFont val="Tahoma"/>
            <family val="2"/>
          </rPr>
          <t xml:space="preserve">
Repartí el biogás con el mismo criterio que para residencial, es decir, en función del consumo de GN.</t>
        </r>
      </text>
    </comment>
    <comment ref="H17" authorId="0" shapeId="0" xr:uid="{98B32A65-EB29-4708-9D7B-A3035330A248}">
      <text>
        <r>
          <rPr>
            <b/>
            <sz val="9"/>
            <color indexed="81"/>
            <rFont val="Tahoma"/>
            <family val="2"/>
          </rPr>
          <t>Ignacio Sagardoy:</t>
        </r>
        <r>
          <rPr>
            <sz val="9"/>
            <color indexed="81"/>
            <rFont val="Tahoma"/>
            <family val="2"/>
          </rPr>
          <t xml:space="preserve">
Idem anterior.</t>
        </r>
      </text>
    </comment>
  </commentList>
</comments>
</file>

<file path=xl/sharedStrings.xml><?xml version="1.0" encoding="utf-8"?>
<sst xmlns="http://schemas.openxmlformats.org/spreadsheetml/2006/main" count="117" uniqueCount="69">
  <si>
    <t>Year</t>
  </si>
  <si>
    <t>Fuel oil</t>
  </si>
  <si>
    <t>Scope</t>
  </si>
  <si>
    <t>Fossil gas + LPG</t>
  </si>
  <si>
    <t>Other fossil fuels</t>
  </si>
  <si>
    <t>Renewable electricity for heat</t>
  </si>
  <si>
    <t>Non-renewable electricity for heat</t>
  </si>
  <si>
    <t>Sources</t>
  </si>
  <si>
    <t>Previous years also available</t>
  </si>
  <si>
    <t>PJ</t>
  </si>
  <si>
    <t>Electricity</t>
  </si>
  <si>
    <t>District heat</t>
  </si>
  <si>
    <t>Energy Provided and Shares</t>
  </si>
  <si>
    <t>Energy (PJ)</t>
  </si>
  <si>
    <t>Share of total</t>
  </si>
  <si>
    <t>Notes</t>
  </si>
  <si>
    <t>Total</t>
  </si>
  <si>
    <t>To be updated as needed.</t>
  </si>
  <si>
    <t>This is the final, desired form of the data.</t>
  </si>
  <si>
    <t>Renewable share</t>
  </si>
  <si>
    <t>FIGURE 1. How does the country heat its buildings?</t>
  </si>
  <si>
    <t>Heat pumps</t>
  </si>
  <si>
    <t>Direct renewables</t>
  </si>
  <si>
    <t>Biomass</t>
  </si>
  <si>
    <t>Solar thermal</t>
  </si>
  <si>
    <t>Geothermal</t>
  </si>
  <si>
    <t>Last update: 10 February 2022.</t>
  </si>
  <si>
    <t>not available</t>
  </si>
  <si>
    <t>FIGURE 2. How clean is the heat?</t>
  </si>
  <si>
    <t>Other fossil fuels, including non-renewable district heat</t>
  </si>
  <si>
    <t>Renewable district heat</t>
  </si>
  <si>
    <t>Ambient heat</t>
  </si>
  <si>
    <t>Data not available</t>
  </si>
  <si>
    <t>Estimated using share of RE in electricity</t>
  </si>
  <si>
    <t>Direct renewables for heat</t>
  </si>
  <si>
    <t>Wood</t>
  </si>
  <si>
    <t>Energy used for heating</t>
  </si>
  <si>
    <t>Gas + LPG</t>
  </si>
  <si>
    <t>Other fossils</t>
  </si>
  <si>
    <t>Total heating demand</t>
  </si>
  <si>
    <t>Share of RE electricity</t>
  </si>
  <si>
    <t>From IEA WEB</t>
  </si>
  <si>
    <t>Electricity for heat</t>
  </si>
  <si>
    <t>Residential, commercial and public sector. Space and water heating.</t>
  </si>
  <si>
    <t>CHILE</t>
  </si>
  <si>
    <t>Households</t>
  </si>
  <si>
    <t>Liquefied and pipeline gas</t>
  </si>
  <si>
    <t>Kerosene</t>
  </si>
  <si>
    <t>Fire-wood</t>
  </si>
  <si>
    <t>Biogas</t>
  </si>
  <si>
    <t>total in Tera calories</t>
  </si>
  <si>
    <t xml:space="preserve">total energy consumption, </t>
  </si>
  <si>
    <t>Cooking</t>
  </si>
  <si>
    <t>thermal uses</t>
  </si>
  <si>
    <t>Comercial Public &amp; Services</t>
  </si>
  <si>
    <t>Natural Gas (pipelines)</t>
  </si>
  <si>
    <t>Liquefied Gas</t>
  </si>
  <si>
    <t>Diesel</t>
  </si>
  <si>
    <t>Gasolina de Aviación</t>
  </si>
  <si>
    <t>Kerosene de Aviación</t>
  </si>
  <si>
    <t xml:space="preserve">Figures for 2015 , we have a final uses report, and applied it to the energy balance statistics. </t>
  </si>
  <si>
    <t>teracalorie</t>
  </si>
  <si>
    <t>Joule</t>
  </si>
  <si>
    <t>kcal</t>
  </si>
  <si>
    <t>tcal</t>
  </si>
  <si>
    <t>Res</t>
  </si>
  <si>
    <t>Comm</t>
  </si>
  <si>
    <t>https://www.energia.gob.cl/sites/default/files/documentos/resumen_ejecutivo_caracterizacion_residencial_2018.pdf</t>
  </si>
  <si>
    <t>Fundacion Bariloche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</si>
</sst>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6" formatCode="0.0"/>
    <numFmt numFmtId="167" formatCode="_-* #,##0.00\ _€_-;\-* #,##0.00\ _€_-;_-* &quot;-&quot;??\ _€_-;_-@_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NewCenturySchlbk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/>
  </cellStyleXfs>
  <cellXfs count="87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164" fontId="0" fillId="0" borderId="3" xfId="1" applyNumberFormat="1" applyFont="1" applyBorder="1"/>
    <xf numFmtId="0" fontId="0" fillId="0" borderId="4" xfId="0" applyBorder="1"/>
    <xf numFmtId="0" fontId="0" fillId="0" borderId="6" xfId="0" applyBorder="1"/>
    <xf numFmtId="2" fontId="0" fillId="0" borderId="6" xfId="0" applyNumberFormat="1" applyBorder="1"/>
    <xf numFmtId="0" fontId="5" fillId="0" borderId="6" xfId="4" applyBorder="1"/>
    <xf numFmtId="0" fontId="0" fillId="0" borderId="7" xfId="0" applyBorder="1"/>
    <xf numFmtId="0" fontId="1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5" xfId="0" applyBorder="1"/>
    <xf numFmtId="2" fontId="0" fillId="0" borderId="13" xfId="0" applyNumberFormat="1" applyBorder="1"/>
    <xf numFmtId="164" fontId="0" fillId="0" borderId="9" xfId="1" applyNumberFormat="1" applyFont="1" applyBorder="1"/>
    <xf numFmtId="0" fontId="7" fillId="0" borderId="0" xfId="0" applyFont="1"/>
    <xf numFmtId="0" fontId="6" fillId="7" borderId="1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11" xfId="0" applyFill="1" applyBorder="1" applyAlignment="1">
      <alignment horizontal="right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8" fillId="0" borderId="6" xfId="0" applyFont="1" applyBorder="1"/>
    <xf numFmtId="0" fontId="1" fillId="4" borderId="1" xfId="0" applyFont="1" applyFill="1" applyBorder="1" applyAlignment="1">
      <alignment horizontal="center" vertical="center" wrapText="1"/>
    </xf>
    <xf numFmtId="166" fontId="0" fillId="0" borderId="0" xfId="0" applyNumberFormat="1"/>
    <xf numFmtId="0" fontId="8" fillId="0" borderId="0" xfId="0" applyFont="1"/>
    <xf numFmtId="0" fontId="5" fillId="0" borderId="7" xfId="4" applyBorder="1"/>
    <xf numFmtId="0" fontId="1" fillId="2" borderId="1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2" fontId="0" fillId="0" borderId="1" xfId="0" applyNumberForma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16" xfId="0" applyBorder="1" applyAlignment="1">
      <alignment horizontal="center" vertical="center" wrapText="1"/>
    </xf>
    <xf numFmtId="0" fontId="0" fillId="8" borderId="17" xfId="0" applyFill="1" applyBorder="1" applyAlignment="1">
      <alignment vertical="center"/>
    </xf>
    <xf numFmtId="0" fontId="0" fillId="8" borderId="18" xfId="0" applyFill="1" applyBorder="1" applyAlignment="1">
      <alignment vertical="center"/>
    </xf>
    <xf numFmtId="0" fontId="0" fillId="8" borderId="18" xfId="0" applyFill="1" applyBorder="1" applyAlignment="1">
      <alignment horizontal="center" vertical="center" wrapText="1"/>
    </xf>
    <xf numFmtId="0" fontId="9" fillId="8" borderId="18" xfId="0" applyFont="1" applyFill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0" fillId="8" borderId="19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 wrapText="1"/>
    </xf>
    <xf numFmtId="0" fontId="0" fillId="8" borderId="21" xfId="0" applyFill="1" applyBorder="1"/>
    <xf numFmtId="167" fontId="0" fillId="8" borderId="0" xfId="0" applyNumberFormat="1" applyFill="1"/>
    <xf numFmtId="167" fontId="9" fillId="8" borderId="0" xfId="0" applyNumberFormat="1" applyFont="1" applyFill="1"/>
    <xf numFmtId="43" fontId="9" fillId="8" borderId="0" xfId="0" applyNumberFormat="1" applyFont="1" applyFill="1"/>
    <xf numFmtId="0" fontId="9" fillId="0" borderId="0" xfId="0" applyFont="1"/>
    <xf numFmtId="167" fontId="0" fillId="0" borderId="22" xfId="0" applyNumberFormat="1" applyBorder="1"/>
    <xf numFmtId="0" fontId="0" fillId="0" borderId="23" xfId="0" applyBorder="1" applyAlignment="1">
      <alignment horizontal="center" vertical="center" wrapText="1"/>
    </xf>
    <xf numFmtId="0" fontId="0" fillId="8" borderId="24" xfId="0" applyFill="1" applyBorder="1"/>
    <xf numFmtId="167" fontId="0" fillId="8" borderId="15" xfId="0" applyNumberFormat="1" applyFill="1" applyBorder="1"/>
    <xf numFmtId="167" fontId="9" fillId="8" borderId="15" xfId="0" applyNumberFormat="1" applyFont="1" applyFill="1" applyBorder="1"/>
    <xf numFmtId="43" fontId="9" fillId="8" borderId="15" xfId="0" applyNumberFormat="1" applyFont="1" applyFill="1" applyBorder="1"/>
    <xf numFmtId="0" fontId="9" fillId="0" borderId="15" xfId="0" applyFont="1" applyBorder="1"/>
    <xf numFmtId="167" fontId="0" fillId="0" borderId="25" xfId="0" applyNumberFormat="1" applyBorder="1"/>
    <xf numFmtId="9" fontId="9" fillId="0" borderId="0" xfId="1" applyFont="1"/>
    <xf numFmtId="43" fontId="0" fillId="0" borderId="0" xfId="0" applyNumberFormat="1"/>
    <xf numFmtId="43" fontId="0" fillId="0" borderId="0" xfId="5" applyFont="1" applyAlignment="1">
      <alignment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4" fontId="9" fillId="8" borderId="18" xfId="6" applyNumberFormat="1" applyFont="1" applyFill="1" applyBorder="1" applyAlignment="1">
      <alignment horizontal="center" vertical="center" wrapText="1"/>
    </xf>
    <xf numFmtId="4" fontId="9" fillId="8" borderId="2" xfId="6" applyNumberFormat="1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9" fillId="8" borderId="3" xfId="0" applyFont="1" applyFill="1" applyBorder="1" applyAlignment="1">
      <alignment horizontal="center"/>
    </xf>
    <xf numFmtId="167" fontId="0" fillId="0" borderId="6" xfId="0" applyNumberFormat="1" applyBorder="1"/>
    <xf numFmtId="0" fontId="9" fillId="8" borderId="15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167" fontId="0" fillId="0" borderId="7" xfId="0" applyNumberFormat="1" applyBorder="1"/>
    <xf numFmtId="43" fontId="0" fillId="0" borderId="0" xfId="5" applyFont="1" applyFill="1" applyBorder="1"/>
    <xf numFmtId="0" fontId="0" fillId="0" borderId="18" xfId="0" applyBorder="1"/>
    <xf numFmtId="164" fontId="0" fillId="8" borderId="0" xfId="1" applyNumberFormat="1" applyFont="1" applyFill="1" applyBorder="1"/>
    <xf numFmtId="164" fontId="0" fillId="8" borderId="15" xfId="1" applyNumberFormat="1" applyFont="1" applyFill="1" applyBorder="1"/>
    <xf numFmtId="0" fontId="0" fillId="0" borderId="15" xfId="0" applyBorder="1"/>
    <xf numFmtId="1" fontId="0" fillId="0" borderId="0" xfId="0" applyNumberFormat="1"/>
    <xf numFmtId="0" fontId="12" fillId="0" borderId="0" xfId="0" applyFont="1"/>
    <xf numFmtId="0" fontId="9" fillId="0" borderId="6" xfId="4" applyFont="1" applyBorder="1"/>
  </cellXfs>
  <cellStyles count="7">
    <cellStyle name="Comma" xfId="5" builtinId="3"/>
    <cellStyle name="Hyperlink" xfId="4" builtinId="8"/>
    <cellStyle name="Normal" xfId="0" builtinId="0"/>
    <cellStyle name="Normal 2" xfId="3" xr:uid="{DB65809B-46E5-4556-95A2-A8CF176AE6A5}"/>
    <cellStyle name="Normal 4" xfId="6" xr:uid="{70426804-8870-4098-9215-41D76A6B5A5F}"/>
    <cellStyle name="Percent" xfId="1" builtinId="5"/>
    <cellStyle name="Standard_Anwendungneu18.08.2004neu" xfId="2" xr:uid="{A960610F-A747-4DD6-BB85-73A5CB721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16-4D66-8E5E-4AC6D5C0368B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16-4D66-8E5E-4AC6D5C036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16-4D66-8E5E-4AC6D5C0368B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16-4D66-8E5E-4AC6D5C0368B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16-4D66-8E5E-4AC6D5C0368B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D16-4D66-8E5E-4AC6D5C036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D16-4D66-8E5E-4AC6D5C0368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('Figure 1_CL'!$B$5:$B$9,'Figure 1_CL'!$B$13:$B$14)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</c:v>
                </c:pt>
                <c:pt idx="3">
                  <c:v>Heat pumps</c:v>
                </c:pt>
                <c:pt idx="4">
                  <c:v>Direct renewables</c:v>
                </c:pt>
                <c:pt idx="5">
                  <c:v>District heat</c:v>
                </c:pt>
                <c:pt idx="6">
                  <c:v>Electricity</c:v>
                </c:pt>
              </c:strCache>
            </c:strRef>
          </c:cat>
          <c:val>
            <c:numRef>
              <c:f>('Figure 1_CL'!$D$5:$D$9,'Figure 1_CL'!$D$13:$D$14)</c:f>
              <c:numCache>
                <c:formatCode>0.0%</c:formatCode>
                <c:ptCount val="7"/>
                <c:pt idx="0">
                  <c:v>0.51819532528858991</c:v>
                </c:pt>
                <c:pt idx="1">
                  <c:v>8.9979607055755452E-3</c:v>
                </c:pt>
                <c:pt idx="2">
                  <c:v>0</c:v>
                </c:pt>
                <c:pt idx="3">
                  <c:v>0</c:v>
                </c:pt>
                <c:pt idx="4">
                  <c:v>0.38159359690829364</c:v>
                </c:pt>
                <c:pt idx="5">
                  <c:v>0</c:v>
                </c:pt>
                <c:pt idx="6">
                  <c:v>9.1213117097540833E-2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16-4D66-8E5E-4AC6D5C036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86-4AA0-B092-169A51E40AB7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86-4AA0-B092-169A51E40A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86-4AA0-B092-169A51E40AB7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86-4AA0-B092-169A51E40AB7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86-4AA0-B092-169A51E40A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86-4AA0-B092-169A51E40A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086-4AA0-B092-169A51E40AB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'Figure 2_CL'!$B$5:$B$15</c15:sqref>
                  </c15:fullRef>
                </c:ext>
              </c:extLst>
              <c:f>('Figure 2_CL'!$B$5:$B$10,'Figure 2_CL'!$B$14)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fuels, including non-renewable district heat</c:v>
                </c:pt>
                <c:pt idx="3">
                  <c:v>Non-renewable electricity for heat</c:v>
                </c:pt>
                <c:pt idx="4">
                  <c:v>Renewable electricity for heat</c:v>
                </c:pt>
                <c:pt idx="5">
                  <c:v>Direct renewables for heat</c:v>
                </c:pt>
                <c:pt idx="6">
                  <c:v>Renewable district heat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2_CL'!$D$5:$D$15</c15:sqref>
                  </c15:fullRef>
                </c:ext>
              </c:extLst>
              <c:f>('Figure 2_CL'!$D$5:$D$10,'Figure 2_CL'!$D$14)</c:f>
              <c:numCache>
                <c:formatCode>0.0%</c:formatCode>
                <c:ptCount val="7"/>
                <c:pt idx="0">
                  <c:v>0.51819532528858991</c:v>
                </c:pt>
                <c:pt idx="1">
                  <c:v>8.9979607055755452E-3</c:v>
                </c:pt>
                <c:pt idx="2">
                  <c:v>0</c:v>
                </c:pt>
                <c:pt idx="3">
                  <c:v>4.8725094009980367E-2</c:v>
                </c:pt>
                <c:pt idx="4">
                  <c:v>4.2488023087560473E-2</c:v>
                </c:pt>
                <c:pt idx="5">
                  <c:v>0.38159359690829364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'Figure 2_CL'!$D$11</c15:sqref>
                  <c15:spPr xmlns:c15="http://schemas.microsoft.com/office/drawing/2012/chart">
                    <a:solidFill>
                      <a:schemeClr val="accent1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2_CL'!$D$12</c15:sqref>
                  <c15:spPr xmlns:c15="http://schemas.microsoft.com/office/drawing/2012/chart">
                    <a:solidFill>
                      <a:schemeClr val="accent2">
                        <a:lumMod val="75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2_CL'!$D$13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2_CL'!$D$15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6-C086-4AA0-B092-169A51E40AB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BF923-29C5-4BDD-9CB6-F141371FC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53D06-EE16-4382-A339-955C89389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2409825</xdr:colOff>
      <xdr:row>3</xdr:row>
      <xdr:rowOff>104775</xdr:rowOff>
    </xdr:from>
    <xdr:to>
      <xdr:col>7</xdr:col>
      <xdr:colOff>371475</xdr:colOff>
      <xdr:row>4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8EF331-9566-47A7-AB23-1C5E9E8BD904}"/>
            </a:ext>
          </a:extLst>
        </xdr:cNvPr>
        <xdr:cNvSpPr/>
      </xdr:nvSpPr>
      <xdr:spPr>
        <a:xfrm rot="19180620">
          <a:off x="9848850" y="1038225"/>
          <a:ext cx="2009775" cy="2667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Renewable share: 42.4%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1-LWV\loksync$\vorherige%20Ordner%20bis%202003\Energiebilanzen\EB0506_06_03_2007x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GSR2022/Shared%20Documents/Data%20and%20Research/Buildings/Chile/Consumos_Fuentes_y_Usos_Residencial_Comercial_Chile_v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m1"/>
      <sheetName val="PEV2006engl."/>
      <sheetName val="PEV2006"/>
      <sheetName val="Diagramm4"/>
      <sheetName val="EB0304"/>
      <sheetName val="CO2"/>
      <sheetName val="CO2Grafik"/>
      <sheetName val="Grafik 2001_2002"/>
      <sheetName val="CO2neu+"/>
      <sheetName val="CO2neu+Grafik"/>
      <sheetName val="CO2neu+engl."/>
      <sheetName val="Diagramm2"/>
      <sheetName val="Tabelle3"/>
      <sheetName val="Co2neu"/>
      <sheetName val="Diagramm3"/>
      <sheetName val="Tabelle1"/>
      <sheetName val="Gas-Verbrauch"/>
      <sheetName val="Gasaufkommen"/>
      <sheetName val="Stromerzeugung"/>
      <sheetName val="EB97_Zahlen_für_Grafiken"/>
      <sheetName val="PEV-Anteile-Grafik"/>
      <sheetName val="PEV-Entwicklung"/>
      <sheetName val="PEV je Kopf"/>
      <sheetName val="Preise"/>
      <sheetName val="PEV pro BIP"/>
      <sheetName val="CO2-Emissionen"/>
      <sheetName val="PEV bereinigt"/>
      <sheetName val="Regwind"/>
      <sheetName val="PEV8097"/>
      <sheetName val="Tabelle5"/>
      <sheetName val="Tabelle6"/>
      <sheetName val="Tabelle7"/>
      <sheetName val="Tabelle8"/>
      <sheetName val="Tabelle9"/>
      <sheetName val="Tabelle10"/>
      <sheetName val="Tabelle11"/>
      <sheetName val="Tabelle12"/>
      <sheetName val="Tabelle13"/>
      <sheetName val="Tabelle14"/>
      <sheetName val="Tabelle15"/>
      <sheetName val="Tabelle1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>
        <row r="11">
          <cell r="A11" t="str">
            <v>Entwicklung des PEV in Deutschland (in PJ) (EB97PEV1.DOC)</v>
          </cell>
        </row>
        <row r="12">
          <cell r="A12" t="str">
            <v>Wegen Berechnung nach Wirkungsgradmethode vgl. EBWMD.XLS</v>
          </cell>
        </row>
        <row r="13">
          <cell r="C13" t="str">
            <v>Görgen</v>
          </cell>
          <cell r="D13" t="str">
            <v>Diff</v>
          </cell>
        </row>
        <row r="14">
          <cell r="A14">
            <v>1989</v>
          </cell>
          <cell r="B14">
            <v>15.082000000000001</v>
          </cell>
          <cell r="H14">
            <v>15082</v>
          </cell>
        </row>
        <row r="15">
          <cell r="A15">
            <v>1990</v>
          </cell>
          <cell r="B15">
            <v>14.9119104</v>
          </cell>
          <cell r="C15">
            <v>14880</v>
          </cell>
          <cell r="D15">
            <v>14865.0880896</v>
          </cell>
          <cell r="H15">
            <v>14911.910400000001</v>
          </cell>
        </row>
        <row r="16">
          <cell r="A16">
            <v>1991</v>
          </cell>
          <cell r="B16">
            <v>14.610038000000001</v>
          </cell>
          <cell r="C16">
            <v>14572</v>
          </cell>
          <cell r="D16">
            <v>14557.389961999999</v>
          </cell>
          <cell r="H16">
            <v>14610.038</v>
          </cell>
        </row>
        <row r="17">
          <cell r="A17">
            <v>1992</v>
          </cell>
          <cell r="B17">
            <v>14.314027199999998</v>
          </cell>
          <cell r="C17">
            <v>14282</v>
          </cell>
          <cell r="D17">
            <v>14267.6859728</v>
          </cell>
          <cell r="H17">
            <v>14314.027199999999</v>
          </cell>
        </row>
        <row r="18">
          <cell r="A18">
            <v>1993</v>
          </cell>
          <cell r="B18">
            <v>14.305234800000001</v>
          </cell>
          <cell r="C18">
            <v>14273</v>
          </cell>
          <cell r="D18">
            <v>14258.6947652</v>
          </cell>
          <cell r="H18">
            <v>14305.2348</v>
          </cell>
        </row>
        <row r="19">
          <cell r="A19">
            <v>1994</v>
          </cell>
          <cell r="B19">
            <v>14.1528332</v>
          </cell>
          <cell r="C19">
            <v>14141</v>
          </cell>
          <cell r="D19">
            <v>14126.8471668</v>
          </cell>
          <cell r="H19">
            <v>14152.833199999999</v>
          </cell>
        </row>
        <row r="20">
          <cell r="A20" t="str">
            <v>1995*)</v>
          </cell>
          <cell r="B20">
            <v>14.2964424</v>
          </cell>
          <cell r="C20">
            <v>14228</v>
          </cell>
          <cell r="D20">
            <v>14213.7035576</v>
          </cell>
          <cell r="H20">
            <v>14296.4424</v>
          </cell>
        </row>
        <row r="21">
          <cell r="A21" t="str">
            <v>1996*)</v>
          </cell>
          <cell r="B21">
            <v>14.7683012</v>
          </cell>
          <cell r="C21">
            <v>14638</v>
          </cell>
          <cell r="D21">
            <v>14623.2316988</v>
          </cell>
          <cell r="H21">
            <v>14768.3012</v>
          </cell>
        </row>
        <row r="22">
          <cell r="A22" t="str">
            <v>1997*)</v>
          </cell>
          <cell r="B22">
            <v>14.489875199999998</v>
          </cell>
          <cell r="H22">
            <v>14489.875199999999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Households"/>
      <sheetName val="CommPubServices"/>
      <sheetName val="2019 ENERGY BALANCE"/>
    </sheetNames>
    <sheetDataSet>
      <sheetData sheetId="0"/>
      <sheetData sheetId="1">
        <row r="23">
          <cell r="E23" t="str">
            <v>Heating &amp; hot water</v>
          </cell>
          <cell r="F23">
            <v>870.34584142060362</v>
          </cell>
          <cell r="G23">
            <v>14247.4793493614</v>
          </cell>
          <cell r="I23">
            <v>1324.1311888512582</v>
          </cell>
          <cell r="J23">
            <v>13423.79698025825</v>
          </cell>
          <cell r="K23">
            <v>4.0019290130399998</v>
          </cell>
          <cell r="L23">
            <v>29869.755288904551</v>
          </cell>
        </row>
        <row r="24">
          <cell r="F24">
            <v>466.13153117694071</v>
          </cell>
          <cell r="G24">
            <v>1937.3205476752921</v>
          </cell>
          <cell r="I24">
            <v>0</v>
          </cell>
          <cell r="J24">
            <v>4474.5989934194167</v>
          </cell>
          <cell r="K24">
            <v>0.54416778696000001</v>
          </cell>
          <cell r="L24">
            <v>6878.5952400586102</v>
          </cell>
        </row>
        <row r="25">
          <cell r="L25">
            <v>36748.350528963158</v>
          </cell>
        </row>
      </sheetData>
      <sheetData sheetId="2">
        <row r="30">
          <cell r="I30">
            <v>2355.1464821219242</v>
          </cell>
          <cell r="J30">
            <v>2630.996992162552</v>
          </cell>
          <cell r="K30">
            <v>121.89553453575984</v>
          </cell>
          <cell r="L30">
            <v>318.18727510797567</v>
          </cell>
          <cell r="M30">
            <v>55.73316583309645</v>
          </cell>
          <cell r="N30">
            <v>10.439589348977677</v>
          </cell>
          <cell r="P30" t="str">
            <v>-</v>
          </cell>
          <cell r="Q30" t="str">
            <v>-</v>
          </cell>
          <cell r="R30">
            <v>5492.3990391102852</v>
          </cell>
        </row>
        <row r="31">
          <cell r="I31">
            <v>404.37908254693275</v>
          </cell>
          <cell r="J31">
            <v>3394.8140573623973</v>
          </cell>
          <cell r="K31">
            <v>356.85962380522938</v>
          </cell>
          <cell r="L31">
            <v>236.73743367970309</v>
          </cell>
          <cell r="M31">
            <v>6.1925739814551619</v>
          </cell>
          <cell r="N31">
            <v>13.470355451022325</v>
          </cell>
          <cell r="P31" t="str">
            <v>-</v>
          </cell>
          <cell r="Q31" t="str">
            <v>-</v>
          </cell>
          <cell r="R31">
            <v>4412.4531268267401</v>
          </cell>
        </row>
        <row r="32">
          <cell r="R32">
            <v>9904.8521659370253</v>
          </cell>
        </row>
      </sheetData>
      <sheetData sheetId="3">
        <row r="4">
          <cell r="D4">
            <v>15590.060371570706</v>
          </cell>
        </row>
        <row r="5">
          <cell r="D5">
            <v>2902.5190922002116</v>
          </cell>
        </row>
        <row r="6">
          <cell r="D6">
            <v>1016.417490466486</v>
          </cell>
        </row>
        <row r="7">
          <cell r="D7">
            <v>47094.367672078377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846-EF44-45C4-AB14-A79B2D040D6D}">
  <dimension ref="A1:E26"/>
  <sheetViews>
    <sheetView workbookViewId="0">
      <selection activeCell="C14" sqref="C14"/>
    </sheetView>
  </sheetViews>
  <sheetFormatPr defaultRowHeight="15"/>
  <cols>
    <col min="2" max="2" width="50.8554687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2" t="s">
        <v>20</v>
      </c>
    </row>
    <row r="2" spans="1:5" ht="19.5" thickBot="1">
      <c r="B2" s="23" t="s">
        <v>44</v>
      </c>
      <c r="C2" s="24" t="s">
        <v>13</v>
      </c>
      <c r="D2" s="25" t="s">
        <v>14</v>
      </c>
      <c r="E2" s="18" t="s">
        <v>15</v>
      </c>
    </row>
    <row r="3" spans="1:5" ht="30" customHeight="1" thickBot="1">
      <c r="B3" s="13" t="s">
        <v>2</v>
      </c>
      <c r="C3" s="36" t="s">
        <v>43</v>
      </c>
      <c r="D3" s="37"/>
      <c r="E3" s="19"/>
    </row>
    <row r="4" spans="1:5" ht="15.75" thickBot="1">
      <c r="B4" s="14" t="s">
        <v>0</v>
      </c>
      <c r="C4" s="38">
        <v>2018</v>
      </c>
      <c r="D4" s="39"/>
      <c r="E4" s="9" t="s">
        <v>8</v>
      </c>
    </row>
    <row r="5" spans="1:5" ht="15" customHeight="1">
      <c r="A5" s="40" t="s">
        <v>12</v>
      </c>
      <c r="B5" s="15" t="s">
        <v>3</v>
      </c>
      <c r="C5" s="10">
        <f>summary!D3</f>
        <v>76.669720823587497</v>
      </c>
      <c r="D5" s="7">
        <f>C5/$C$15</f>
        <v>0.51819532528858991</v>
      </c>
      <c r="E5" s="9"/>
    </row>
    <row r="6" spans="1:5">
      <c r="A6" s="40"/>
      <c r="B6" s="15" t="s">
        <v>1</v>
      </c>
      <c r="C6" s="10">
        <f>summary!D4</f>
        <v>1.3312955590517703</v>
      </c>
      <c r="D6" s="7">
        <f>C6/$C$15</f>
        <v>8.9979607055755452E-3</v>
      </c>
      <c r="E6" s="9"/>
    </row>
    <row r="7" spans="1:5">
      <c r="A7" s="40"/>
      <c r="B7" s="15" t="s">
        <v>4</v>
      </c>
      <c r="C7" s="10">
        <f>summary!D5</f>
        <v>0</v>
      </c>
      <c r="D7" s="7">
        <f>C7/$C$15</f>
        <v>0</v>
      </c>
      <c r="E7" s="9"/>
    </row>
    <row r="8" spans="1:5">
      <c r="A8" s="40"/>
      <c r="B8" s="15" t="s">
        <v>21</v>
      </c>
      <c r="C8" s="10">
        <v>0</v>
      </c>
      <c r="D8" s="7">
        <f>C8/$C$15</f>
        <v>0</v>
      </c>
      <c r="E8" s="28" t="s">
        <v>27</v>
      </c>
    </row>
    <row r="9" spans="1:5">
      <c r="A9" s="40"/>
      <c r="B9" s="15" t="s">
        <v>22</v>
      </c>
      <c r="C9" s="10">
        <f>summary!D6</f>
        <v>56.458777444072886</v>
      </c>
      <c r="D9" s="7">
        <f>C9/$C$15</f>
        <v>0.38159359690829364</v>
      </c>
      <c r="E9" s="9"/>
    </row>
    <row r="10" spans="1:5">
      <c r="A10" s="40"/>
      <c r="B10" s="26" t="s">
        <v>23</v>
      </c>
      <c r="C10" s="10"/>
      <c r="D10" s="6"/>
      <c r="E10" s="9"/>
    </row>
    <row r="11" spans="1:5">
      <c r="A11" s="40"/>
      <c r="B11" s="26" t="s">
        <v>24</v>
      </c>
      <c r="C11" s="9"/>
      <c r="D11" s="6"/>
      <c r="E11" s="9"/>
    </row>
    <row r="12" spans="1:5">
      <c r="A12" s="40"/>
      <c r="B12" s="26" t="s">
        <v>25</v>
      </c>
      <c r="C12" s="9"/>
      <c r="D12" s="6"/>
      <c r="E12" s="9"/>
    </row>
    <row r="13" spans="1:5">
      <c r="A13" s="40"/>
      <c r="B13" s="15" t="s">
        <v>11</v>
      </c>
      <c r="C13" s="10">
        <v>0</v>
      </c>
      <c r="D13" s="7">
        <f>C13/$C$15</f>
        <v>0</v>
      </c>
      <c r="E13" s="28" t="s">
        <v>27</v>
      </c>
    </row>
    <row r="14" spans="1:5" ht="15.75" thickBot="1">
      <c r="A14" s="40"/>
      <c r="B14" s="33" t="s">
        <v>10</v>
      </c>
      <c r="C14" s="10">
        <f>summary!D7</f>
        <v>13.495459881701937</v>
      </c>
      <c r="D14" s="7">
        <f>C14/$C$15</f>
        <v>9.1213117097540833E-2</v>
      </c>
      <c r="E14" s="9"/>
    </row>
    <row r="15" spans="1:5" ht="15.75" thickBot="1">
      <c r="B15" s="34" t="s">
        <v>16</v>
      </c>
      <c r="C15" s="35">
        <f>SUM(C5:C9,C13,C14)</f>
        <v>147.95525370841409</v>
      </c>
      <c r="D15" s="21"/>
      <c r="E15" s="9"/>
    </row>
    <row r="16" spans="1:5">
      <c r="B16" s="27" t="s">
        <v>7</v>
      </c>
      <c r="C16" s="85" t="s">
        <v>67</v>
      </c>
      <c r="D16" s="5"/>
      <c r="E16" s="9"/>
    </row>
    <row r="17" spans="2:5">
      <c r="B17" s="16" t="s">
        <v>7</v>
      </c>
      <c r="C17" s="86" t="s">
        <v>68</v>
      </c>
      <c r="D17" s="6"/>
      <c r="E17" s="9"/>
    </row>
    <row r="18" spans="2:5">
      <c r="B18" s="16" t="s">
        <v>7</v>
      </c>
      <c r="C18" s="11"/>
      <c r="D18" s="6"/>
      <c r="E18" s="9"/>
    </row>
    <row r="19" spans="2:5" ht="15.75" thickBot="1">
      <c r="B19" s="17" t="s">
        <v>7</v>
      </c>
      <c r="C19" s="32"/>
      <c r="D19" s="8"/>
      <c r="E19" s="12"/>
    </row>
    <row r="20" spans="2:5">
      <c r="D20" s="4"/>
    </row>
    <row r="23" spans="2:5" ht="15.75" thickBot="1"/>
    <row r="24" spans="2:5">
      <c r="B24" s="19" t="s">
        <v>18</v>
      </c>
    </row>
    <row r="25" spans="2:5">
      <c r="B25" s="9" t="s">
        <v>17</v>
      </c>
    </row>
    <row r="26" spans="2:5" ht="15.75" thickBot="1">
      <c r="B26" s="12" t="s">
        <v>26</v>
      </c>
    </row>
  </sheetData>
  <mergeCells count="3">
    <mergeCell ref="C3:D3"/>
    <mergeCell ref="C4:D4"/>
    <mergeCell ref="A5:A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6F2-3CF9-44F5-BD06-4FDDEEC93ACD}">
  <dimension ref="A1:E29"/>
  <sheetViews>
    <sheetView tabSelected="1" workbookViewId="0">
      <selection activeCell="C5" sqref="C5:C15"/>
    </sheetView>
  </sheetViews>
  <sheetFormatPr defaultRowHeight="15"/>
  <cols>
    <col min="2" max="2" width="53.2851562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2" t="s">
        <v>28</v>
      </c>
    </row>
    <row r="2" spans="1:5" ht="19.5" thickBot="1">
      <c r="B2" s="23" t="s">
        <v>44</v>
      </c>
      <c r="C2" s="24" t="s">
        <v>13</v>
      </c>
      <c r="D2" s="25" t="s">
        <v>14</v>
      </c>
      <c r="E2" s="18" t="s">
        <v>15</v>
      </c>
    </row>
    <row r="3" spans="1:5" ht="30" customHeight="1" thickBot="1">
      <c r="B3" s="13" t="s">
        <v>2</v>
      </c>
      <c r="C3" s="36" t="s">
        <v>43</v>
      </c>
      <c r="D3" s="37"/>
      <c r="E3" s="19"/>
    </row>
    <row r="4" spans="1:5" ht="15.75" thickBot="1">
      <c r="B4" s="14" t="s">
        <v>0</v>
      </c>
      <c r="C4" s="38">
        <v>2018</v>
      </c>
      <c r="D4" s="39"/>
      <c r="E4" s="9"/>
    </row>
    <row r="5" spans="1:5" ht="15" customHeight="1">
      <c r="A5" s="40" t="s">
        <v>12</v>
      </c>
      <c r="B5" s="15" t="s">
        <v>3</v>
      </c>
      <c r="C5" s="10">
        <f>summary!D3</f>
        <v>76.669720823587497</v>
      </c>
      <c r="D5" s="7">
        <f t="shared" ref="D5:D16" si="0">C5/$C$16</f>
        <v>0.51819532528858991</v>
      </c>
      <c r="E5" s="9"/>
    </row>
    <row r="6" spans="1:5">
      <c r="A6" s="40"/>
      <c r="B6" s="15" t="s">
        <v>1</v>
      </c>
      <c r="C6" s="10">
        <f>summary!D4</f>
        <v>1.3312955590517703</v>
      </c>
      <c r="D6" s="7">
        <f t="shared" si="0"/>
        <v>8.9979607055755452E-3</v>
      </c>
      <c r="E6" s="9"/>
    </row>
    <row r="7" spans="1:5">
      <c r="A7" s="40"/>
      <c r="B7" s="15" t="s">
        <v>29</v>
      </c>
      <c r="C7" s="10">
        <f>summary!D5</f>
        <v>0</v>
      </c>
      <c r="D7" s="7">
        <f t="shared" si="0"/>
        <v>0</v>
      </c>
      <c r="E7" s="9"/>
    </row>
    <row r="8" spans="1:5">
      <c r="A8" s="40"/>
      <c r="B8" s="15" t="s">
        <v>6</v>
      </c>
      <c r="C8" s="10">
        <f>summary!D7*(1-summary!C8)</f>
        <v>7.2091336462129725</v>
      </c>
      <c r="D8" s="7">
        <f t="shared" si="0"/>
        <v>4.8725094009980367E-2</v>
      </c>
      <c r="E8" s="9"/>
    </row>
    <row r="9" spans="1:5">
      <c r="A9" s="40"/>
      <c r="B9" s="15" t="s">
        <v>5</v>
      </c>
      <c r="C9" s="10">
        <f>summary!D7*summary!C8</f>
        <v>6.2863262354889651</v>
      </c>
      <c r="D9" s="7">
        <f t="shared" si="0"/>
        <v>4.2488023087560473E-2</v>
      </c>
      <c r="E9" s="9" t="s">
        <v>33</v>
      </c>
    </row>
    <row r="10" spans="1:5">
      <c r="A10" s="40"/>
      <c r="B10" s="15" t="s">
        <v>34</v>
      </c>
      <c r="C10" s="10">
        <f>summary!D6</f>
        <v>56.458777444072886</v>
      </c>
      <c r="D10" s="7">
        <f t="shared" si="0"/>
        <v>0.38159359690829364</v>
      </c>
      <c r="E10" s="9"/>
    </row>
    <row r="11" spans="1:5">
      <c r="A11" s="40"/>
      <c r="B11" s="26" t="s">
        <v>23</v>
      </c>
      <c r="C11" s="10"/>
      <c r="D11" s="7">
        <f t="shared" si="0"/>
        <v>0</v>
      </c>
      <c r="E11" s="9"/>
    </row>
    <row r="12" spans="1:5">
      <c r="A12" s="40"/>
      <c r="B12" s="26" t="s">
        <v>24</v>
      </c>
      <c r="C12" s="10"/>
      <c r="D12" s="7">
        <f t="shared" si="0"/>
        <v>0</v>
      </c>
      <c r="E12" s="9"/>
    </row>
    <row r="13" spans="1:5">
      <c r="A13" s="40"/>
      <c r="B13" s="26" t="s">
        <v>25</v>
      </c>
      <c r="C13" s="10"/>
      <c r="D13" s="7">
        <f t="shared" si="0"/>
        <v>0</v>
      </c>
      <c r="E13" s="9"/>
    </row>
    <row r="14" spans="1:5">
      <c r="A14" s="40"/>
      <c r="B14" s="15" t="s">
        <v>30</v>
      </c>
      <c r="C14" s="10">
        <v>0</v>
      </c>
      <c r="D14" s="7">
        <f t="shared" si="0"/>
        <v>0</v>
      </c>
      <c r="E14" s="9" t="s">
        <v>32</v>
      </c>
    </row>
    <row r="15" spans="1:5" ht="15.75" thickBot="1">
      <c r="A15" s="40"/>
      <c r="B15" s="33" t="s">
        <v>31</v>
      </c>
      <c r="C15" s="10">
        <v>0</v>
      </c>
      <c r="D15" s="7">
        <f t="shared" si="0"/>
        <v>0</v>
      </c>
      <c r="E15" s="9" t="s">
        <v>32</v>
      </c>
    </row>
    <row r="16" spans="1:5" ht="15.75" thickBot="1">
      <c r="B16" s="34" t="s">
        <v>16</v>
      </c>
      <c r="C16" s="35">
        <f>C5+C6+C7+C9+C10+C8+C12</f>
        <v>147.95525370841409</v>
      </c>
      <c r="D16" s="21">
        <f t="shared" si="0"/>
        <v>1</v>
      </c>
      <c r="E16" s="9"/>
    </row>
    <row r="17" spans="2:5">
      <c r="B17" s="27" t="s">
        <v>7</v>
      </c>
      <c r="C17" s="85" t="s">
        <v>67</v>
      </c>
      <c r="D17" s="5"/>
      <c r="E17" s="9"/>
    </row>
    <row r="18" spans="2:5">
      <c r="B18" s="16" t="s">
        <v>7</v>
      </c>
      <c r="C18" s="86" t="s">
        <v>68</v>
      </c>
      <c r="D18" s="6"/>
      <c r="E18" s="9"/>
    </row>
    <row r="19" spans="2:5">
      <c r="B19" s="16" t="s">
        <v>7</v>
      </c>
      <c r="C19" s="11"/>
      <c r="D19" s="6"/>
      <c r="E19" s="9"/>
    </row>
    <row r="20" spans="2:5" ht="15.75" thickBot="1">
      <c r="B20" s="17" t="s">
        <v>7</v>
      </c>
      <c r="C20" s="32"/>
      <c r="D20" s="8"/>
      <c r="E20" s="12"/>
    </row>
    <row r="21" spans="2:5" ht="15.75" thickBot="1">
      <c r="D21" s="4"/>
    </row>
    <row r="22" spans="2:5" ht="15.75" thickBot="1">
      <c r="B22" s="29" t="s">
        <v>19</v>
      </c>
      <c r="C22" s="20">
        <f>C10+C9+C14</f>
        <v>62.745103679561851</v>
      </c>
      <c r="D22" s="21">
        <f>D14+D10+D9</f>
        <v>0.42408161999585414</v>
      </c>
    </row>
    <row r="26" spans="2:5" ht="15.75" thickBot="1"/>
    <row r="27" spans="2:5">
      <c r="B27" s="19" t="s">
        <v>18</v>
      </c>
    </row>
    <row r="28" spans="2:5">
      <c r="B28" s="9" t="s">
        <v>17</v>
      </c>
    </row>
    <row r="29" spans="2:5" ht="15.75" thickBot="1">
      <c r="B29" s="12" t="s">
        <v>26</v>
      </c>
    </row>
  </sheetData>
  <mergeCells count="3">
    <mergeCell ref="C3:D3"/>
    <mergeCell ref="C4:D4"/>
    <mergeCell ref="A5:A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FB64-62B3-4F3F-85A1-8B9E11323D02}">
  <dimension ref="A1:I14"/>
  <sheetViews>
    <sheetView workbookViewId="0">
      <selection activeCell="F11" sqref="F11"/>
    </sheetView>
  </sheetViews>
  <sheetFormatPr defaultRowHeight="15"/>
  <cols>
    <col min="1" max="1" width="21" customWidth="1"/>
    <col min="3" max="3" width="10.5703125" bestFit="1" customWidth="1"/>
    <col min="4" max="4" width="10" bestFit="1" customWidth="1"/>
    <col min="8" max="8" width="12.42578125" bestFit="1" customWidth="1"/>
  </cols>
  <sheetData>
    <row r="1" spans="1:9">
      <c r="A1" s="1" t="s">
        <v>36</v>
      </c>
      <c r="C1" t="s">
        <v>61</v>
      </c>
      <c r="D1" t="s">
        <v>9</v>
      </c>
    </row>
    <row r="2" spans="1:9">
      <c r="C2" s="1">
        <v>2015</v>
      </c>
      <c r="D2" s="1">
        <v>2015</v>
      </c>
    </row>
    <row r="3" spans="1:9">
      <c r="A3" t="s">
        <v>37</v>
      </c>
      <c r="C3" s="84">
        <f>final!D2+final!D7+final!E7+final!F2</f>
        <v>18324.503064910969</v>
      </c>
      <c r="D3" s="30">
        <f>C3*$H$7</f>
        <v>76.669720823587497</v>
      </c>
      <c r="H3" t="s">
        <v>62</v>
      </c>
      <c r="I3" t="s">
        <v>63</v>
      </c>
    </row>
    <row r="4" spans="1:9">
      <c r="A4" t="s">
        <v>1</v>
      </c>
      <c r="C4" s="84">
        <f>final!F7</f>
        <v>318.18727510797567</v>
      </c>
      <c r="D4" s="30">
        <f t="shared" ref="D4:D7" si="0">C4*$H$7</f>
        <v>1.3312955590517703</v>
      </c>
      <c r="H4">
        <v>1</v>
      </c>
      <c r="I4">
        <v>4184</v>
      </c>
    </row>
    <row r="5" spans="1:9">
      <c r="A5" t="s">
        <v>38</v>
      </c>
      <c r="C5" s="84">
        <v>0</v>
      </c>
      <c r="D5" s="30">
        <f t="shared" si="0"/>
        <v>0</v>
      </c>
    </row>
    <row r="6" spans="1:9">
      <c r="A6" t="s">
        <v>35</v>
      </c>
      <c r="C6" s="84">
        <f>final!G2+final!H2+final!G7+final!H7</f>
        <v>13493.971664453366</v>
      </c>
      <c r="D6" s="30">
        <f t="shared" si="0"/>
        <v>56.458777444072886</v>
      </c>
      <c r="H6" t="s">
        <v>9</v>
      </c>
      <c r="I6" t="s">
        <v>64</v>
      </c>
    </row>
    <row r="7" spans="1:9">
      <c r="A7" t="s">
        <v>42</v>
      </c>
      <c r="C7" s="84">
        <f>final!C2+final!C7</f>
        <v>3225.4923235425276</v>
      </c>
      <c r="D7" s="30">
        <f t="shared" si="0"/>
        <v>13.495459881701937</v>
      </c>
      <c r="H7">
        <v>4.1840000000000002E-3</v>
      </c>
      <c r="I7">
        <v>1</v>
      </c>
    </row>
    <row r="8" spans="1:9">
      <c r="A8" t="s">
        <v>40</v>
      </c>
      <c r="C8" s="3">
        <f>39388/84558</f>
        <v>0.46581044963220514</v>
      </c>
      <c r="E8" s="31" t="s">
        <v>41</v>
      </c>
    </row>
    <row r="9" spans="1:9">
      <c r="C9" s="84">
        <f>SUM(C3:C7)</f>
        <v>35362.15432801484</v>
      </c>
      <c r="D9" s="30">
        <f>SUM(D3:D7)</f>
        <v>147.95525370841409</v>
      </c>
    </row>
    <row r="12" spans="1:9">
      <c r="A12" t="s">
        <v>65</v>
      </c>
      <c r="C12" s="2">
        <f>final!L2</f>
        <v>29869.755288904551</v>
      </c>
      <c r="D12" s="30">
        <f>C12*$H$7</f>
        <v>124.97505612877664</v>
      </c>
    </row>
    <row r="13" spans="1:9">
      <c r="A13" t="s">
        <v>66</v>
      </c>
      <c r="C13" s="2">
        <f>final!L7</f>
        <v>5492.3990391102852</v>
      </c>
      <c r="D13" s="30">
        <f t="shared" ref="D13:D14" si="1">C13*$H$7</f>
        <v>22.980197579637434</v>
      </c>
    </row>
    <row r="14" spans="1:9">
      <c r="A14" t="s">
        <v>39</v>
      </c>
      <c r="C14" s="2">
        <f>SUM(C12:C13)</f>
        <v>35362.154328014833</v>
      </c>
      <c r="D14" s="30">
        <f t="shared" si="1"/>
        <v>147.95525370841406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A0BF-A324-4147-A0C6-248ACF8A71DB}">
  <dimension ref="A1:O21"/>
  <sheetViews>
    <sheetView workbookViewId="0">
      <selection activeCell="I2" sqref="I2"/>
    </sheetView>
  </sheetViews>
  <sheetFormatPr defaultColWidth="11.42578125" defaultRowHeight="15"/>
  <cols>
    <col min="2" max="2" width="18.85546875" bestFit="1" customWidth="1"/>
    <col min="4" max="4" width="14.7109375" customWidth="1"/>
    <col min="5" max="5" width="13" bestFit="1" customWidth="1"/>
    <col min="6" max="6" width="11.140625" bestFit="1" customWidth="1"/>
    <col min="7" max="7" width="12.140625" bestFit="1" customWidth="1"/>
    <col min="8" max="8" width="9.85546875" customWidth="1"/>
    <col min="9" max="9" width="19.140625" bestFit="1" customWidth="1"/>
    <col min="12" max="12" width="19" bestFit="1" customWidth="1"/>
    <col min="13" max="13" width="5.7109375" customWidth="1"/>
  </cols>
  <sheetData>
    <row r="1" spans="1:15" s="48" customFormat="1" ht="52.5" customHeight="1">
      <c r="A1" s="41" t="s">
        <v>45</v>
      </c>
      <c r="B1" s="42"/>
      <c r="C1" s="43" t="s">
        <v>10</v>
      </c>
      <c r="D1" s="44" t="s">
        <v>46</v>
      </c>
      <c r="E1" s="43"/>
      <c r="F1" s="45" t="s">
        <v>47</v>
      </c>
      <c r="G1" s="45" t="s">
        <v>48</v>
      </c>
      <c r="H1" s="45" t="s">
        <v>49</v>
      </c>
      <c r="I1" s="46"/>
      <c r="J1" s="46"/>
      <c r="K1" s="46"/>
      <c r="L1" s="47" t="s">
        <v>50</v>
      </c>
      <c r="N1" s="48" t="s">
        <v>51</v>
      </c>
      <c r="O1" t="s">
        <v>9</v>
      </c>
    </row>
    <row r="2" spans="1:15">
      <c r="A2" s="49"/>
      <c r="B2" s="50" t="str">
        <f>+[2]Households!E23</f>
        <v>Heating &amp; hot water</v>
      </c>
      <c r="C2" s="51">
        <f>+[2]Households!F23</f>
        <v>870.34584142060362</v>
      </c>
      <c r="D2" s="51">
        <f>+[2]Households!G23</f>
        <v>14247.4793493614</v>
      </c>
      <c r="E2" s="51">
        <f>+[2]Households!H23</f>
        <v>0</v>
      </c>
      <c r="F2" s="52">
        <f>+[2]Households!I23</f>
        <v>1324.1311888512582</v>
      </c>
      <c r="G2" s="52">
        <f>+[2]Households!J23</f>
        <v>13423.79698025825</v>
      </c>
      <c r="H2" s="53">
        <f>+[2]Households!K23</f>
        <v>4.0019290130399998</v>
      </c>
      <c r="I2" s="54"/>
      <c r="J2" s="54"/>
      <c r="K2" s="54"/>
      <c r="L2" s="55">
        <f>+[2]Households!L23</f>
        <v>29869.755288904551</v>
      </c>
      <c r="O2" s="64">
        <f>L2*summary!H7</f>
        <v>124.97505612877664</v>
      </c>
    </row>
    <row r="3" spans="1:15" ht="15.75" thickBot="1">
      <c r="A3" s="56"/>
      <c r="B3" s="57" t="s">
        <v>52</v>
      </c>
      <c r="C3" s="58">
        <f>+[2]Households!F24</f>
        <v>466.13153117694071</v>
      </c>
      <c r="D3" s="58">
        <f>+[2]Households!G24</f>
        <v>1937.3205476752921</v>
      </c>
      <c r="E3" s="58">
        <f>+[2]Households!H24</f>
        <v>0</v>
      </c>
      <c r="F3" s="59">
        <f>+[2]Households!I24</f>
        <v>0</v>
      </c>
      <c r="G3" s="59">
        <f>+[2]Households!J24</f>
        <v>4474.5989934194167</v>
      </c>
      <c r="H3" s="60">
        <f>+[2]Households!K24</f>
        <v>0.54416778696000001</v>
      </c>
      <c r="I3" s="61"/>
      <c r="J3" s="61"/>
      <c r="K3" s="61"/>
      <c r="L3" s="62">
        <f>+[2]Households!L24</f>
        <v>6878.5952400586102</v>
      </c>
    </row>
    <row r="4" spans="1:15">
      <c r="B4" t="s">
        <v>53</v>
      </c>
      <c r="F4" s="54"/>
      <c r="G4" s="54"/>
      <c r="H4" s="54"/>
      <c r="I4" s="54"/>
      <c r="J4" s="54"/>
      <c r="K4" s="63">
        <f>+L4/N4</f>
        <v>0.78031306811134371</v>
      </c>
      <c r="L4" s="64">
        <f>+[2]Households!L25</f>
        <v>36748.350528963158</v>
      </c>
      <c r="N4" s="65">
        <f>+'[2]2019 ENERGY BALANCE'!D7</f>
        <v>47094.367672078377</v>
      </c>
    </row>
    <row r="5" spans="1:15" ht="15.75" thickBot="1">
      <c r="F5" s="54"/>
      <c r="G5" s="54"/>
      <c r="H5" s="54"/>
      <c r="I5" s="54"/>
      <c r="J5" s="54"/>
      <c r="K5" s="54"/>
    </row>
    <row r="6" spans="1:15" s="72" customFormat="1" ht="45" customHeight="1">
      <c r="A6" s="41" t="s">
        <v>54</v>
      </c>
      <c r="B6" s="66"/>
      <c r="C6" s="67" t="str">
        <f>+C1</f>
        <v>Electricity</v>
      </c>
      <c r="D6" s="44" t="s">
        <v>55</v>
      </c>
      <c r="E6" s="67" t="s">
        <v>56</v>
      </c>
      <c r="F6" s="68" t="s">
        <v>57</v>
      </c>
      <c r="G6" s="68" t="str">
        <f>+G1</f>
        <v>Fire-wood</v>
      </c>
      <c r="H6" s="68" t="s">
        <v>49</v>
      </c>
      <c r="I6" s="68"/>
      <c r="J6" s="69" t="s">
        <v>58</v>
      </c>
      <c r="K6" s="70" t="s">
        <v>59</v>
      </c>
      <c r="L6" s="71" t="s">
        <v>50</v>
      </c>
    </row>
    <row r="7" spans="1:15">
      <c r="A7" s="49"/>
      <c r="B7" s="50" t="str">
        <f>+B2</f>
        <v>Heating &amp; hot water</v>
      </c>
      <c r="C7" s="51">
        <f>+[2]CommPubServices!I30</f>
        <v>2355.1464821219242</v>
      </c>
      <c r="D7" s="51">
        <f>+[2]CommPubServices!J30</f>
        <v>2630.996992162552</v>
      </c>
      <c r="E7" s="51">
        <f>+[2]CommPubServices!K30</f>
        <v>121.89553453575984</v>
      </c>
      <c r="F7" s="52">
        <f>+[2]CommPubServices!L30</f>
        <v>318.18727510797567</v>
      </c>
      <c r="G7" s="52">
        <f>+[2]CommPubServices!M30</f>
        <v>55.73316583309645</v>
      </c>
      <c r="H7" s="53">
        <f>+[2]CommPubServices!N30</f>
        <v>10.439589348977677</v>
      </c>
      <c r="I7" s="73"/>
      <c r="J7" s="73" t="str">
        <f>+[2]CommPubServices!P30</f>
        <v>-</v>
      </c>
      <c r="K7" s="74" t="str">
        <f>+[2]CommPubServices!Q30</f>
        <v>-</v>
      </c>
      <c r="L7" s="75">
        <f>+[2]CommPubServices!R30</f>
        <v>5492.3990391102852</v>
      </c>
    </row>
    <row r="8" spans="1:15" ht="15.75" thickBot="1">
      <c r="A8" s="56"/>
      <c r="B8" s="57" t="s">
        <v>52</v>
      </c>
      <c r="C8" s="58">
        <f>+[2]CommPubServices!I31</f>
        <v>404.37908254693275</v>
      </c>
      <c r="D8" s="58">
        <f>+[2]CommPubServices!J31</f>
        <v>3394.8140573623973</v>
      </c>
      <c r="E8" s="58">
        <f>+[2]CommPubServices!K31</f>
        <v>356.85962380522938</v>
      </c>
      <c r="F8" s="59">
        <f>+[2]CommPubServices!L31</f>
        <v>236.73743367970309</v>
      </c>
      <c r="G8" s="59">
        <f>+[2]CommPubServices!M31</f>
        <v>6.1925739814551619</v>
      </c>
      <c r="H8" s="60">
        <f>+[2]CommPubServices!N31</f>
        <v>13.470355451022325</v>
      </c>
      <c r="I8" s="76"/>
      <c r="J8" s="76" t="str">
        <f>+[2]CommPubServices!P31</f>
        <v>-</v>
      </c>
      <c r="K8" s="77" t="str">
        <f>+[2]CommPubServices!Q31</f>
        <v>-</v>
      </c>
      <c r="L8" s="78">
        <f>+[2]CommPubServices!R31</f>
        <v>4412.4531268267401</v>
      </c>
    </row>
    <row r="9" spans="1:15">
      <c r="B9" s="79" t="str">
        <f>+B4</f>
        <v>thermal uses</v>
      </c>
      <c r="F9" s="54"/>
      <c r="G9" s="54"/>
      <c r="H9" s="54"/>
      <c r="I9" s="54"/>
      <c r="J9" s="54"/>
      <c r="K9" s="63">
        <f>+L9/N9</f>
        <v>0.50770688975814648</v>
      </c>
      <c r="L9" s="64">
        <f>+[2]CommPubServices!R32</f>
        <v>9904.8521659370253</v>
      </c>
      <c r="N9">
        <f>+'[2]2019 ENERGY BALANCE'!D4+'[2]2019 ENERGY BALANCE'!D5+'[2]2019 ENERGY BALANCE'!D6</f>
        <v>19508.996954237406</v>
      </c>
    </row>
    <row r="10" spans="1:15">
      <c r="F10" s="54"/>
      <c r="G10" s="54"/>
      <c r="H10" s="54"/>
      <c r="I10" s="54"/>
      <c r="J10" s="54"/>
      <c r="K10" s="54"/>
    </row>
    <row r="11" spans="1:15" ht="15.75" thickBot="1"/>
    <row r="12" spans="1:15" ht="30">
      <c r="A12" s="41" t="s">
        <v>45</v>
      </c>
      <c r="B12" s="42"/>
      <c r="C12" s="43" t="s">
        <v>10</v>
      </c>
      <c r="D12" s="44" t="s">
        <v>46</v>
      </c>
      <c r="E12" s="43"/>
      <c r="F12" s="45" t="s">
        <v>47</v>
      </c>
      <c r="G12" s="45" t="s">
        <v>48</v>
      </c>
      <c r="H12" s="45" t="s">
        <v>49</v>
      </c>
      <c r="I12" s="80"/>
      <c r="J12" s="80"/>
      <c r="K12" s="80"/>
      <c r="L12" s="5"/>
    </row>
    <row r="13" spans="1:15">
      <c r="A13" s="49"/>
      <c r="B13" s="50" t="str">
        <f>+B7</f>
        <v>Heating &amp; hot water</v>
      </c>
      <c r="C13" s="81">
        <f>+C2/$L2</f>
        <v>2.9138030526279644E-2</v>
      </c>
      <c r="D13" s="81">
        <f t="shared" ref="D13:G14" si="0">+D2/$L2</f>
        <v>0.47698681196272746</v>
      </c>
      <c r="E13" s="81"/>
      <c r="F13" s="81">
        <f t="shared" si="0"/>
        <v>4.433016528070189E-2</v>
      </c>
      <c r="G13" s="81">
        <f t="shared" si="0"/>
        <v>0.44941101292666658</v>
      </c>
      <c r="H13" s="81"/>
      <c r="L13" s="6"/>
    </row>
    <row r="14" spans="1:15" ht="15.75" thickBot="1">
      <c r="A14" s="56"/>
      <c r="B14" s="57" t="s">
        <v>52</v>
      </c>
      <c r="C14" s="82">
        <f>+C3/$L3</f>
        <v>6.7765512420668167E-2</v>
      </c>
      <c r="D14" s="82">
        <f t="shared" si="0"/>
        <v>0.28164479520367663</v>
      </c>
      <c r="E14" s="82"/>
      <c r="F14" s="82">
        <f t="shared" si="0"/>
        <v>0</v>
      </c>
      <c r="G14" s="82">
        <f t="shared" si="0"/>
        <v>0.65051058206781331</v>
      </c>
      <c r="H14" s="82"/>
      <c r="I14" s="83"/>
      <c r="J14" s="83"/>
      <c r="K14" s="83"/>
      <c r="L14" s="8"/>
    </row>
    <row r="15" spans="1:15" ht="15.75" thickBot="1"/>
    <row r="16" spans="1:15" ht="30">
      <c r="A16" s="41" t="s">
        <v>54</v>
      </c>
      <c r="B16" s="66"/>
      <c r="C16" s="67"/>
      <c r="D16" s="44" t="s">
        <v>55</v>
      </c>
      <c r="E16" s="67" t="s">
        <v>56</v>
      </c>
      <c r="F16" s="68" t="s">
        <v>57</v>
      </c>
      <c r="G16" s="68" t="str">
        <f>+G6</f>
        <v>Fire-wood</v>
      </c>
      <c r="H16" s="68" t="s">
        <v>49</v>
      </c>
      <c r="I16" s="68"/>
      <c r="J16" s="80"/>
      <c r="K16" s="80"/>
      <c r="L16" s="5"/>
    </row>
    <row r="17" spans="1:12">
      <c r="A17" s="49"/>
      <c r="B17" s="50" t="str">
        <f>+B13</f>
        <v>Heating &amp; hot water</v>
      </c>
      <c r="C17" s="81">
        <f>+C7/$L7</f>
        <v>0.42880105129860246</v>
      </c>
      <c r="D17" s="81">
        <f t="shared" ref="D17:H18" si="1">+D7/$L7</f>
        <v>0.4790250987642638</v>
      </c>
      <c r="E17" s="81">
        <f t="shared" si="1"/>
        <v>2.2193495714307333E-2</v>
      </c>
      <c r="F17" s="81">
        <f t="shared" si="1"/>
        <v>5.7932293855968424E-2</v>
      </c>
      <c r="G17" s="81">
        <f t="shared" si="1"/>
        <v>1.014732641168852E-2</v>
      </c>
      <c r="H17" s="81">
        <f t="shared" si="1"/>
        <v>1.900733955169577E-3</v>
      </c>
      <c r="I17" s="81"/>
      <c r="L17" s="6"/>
    </row>
    <row r="18" spans="1:12" ht="15.75" thickBot="1">
      <c r="A18" s="56"/>
      <c r="B18" s="57" t="s">
        <v>52</v>
      </c>
      <c r="C18" s="82">
        <f>+C8/$L8</f>
        <v>9.1644958240666013E-2</v>
      </c>
      <c r="D18" s="82">
        <f t="shared" si="1"/>
        <v>0.76937113206317775</v>
      </c>
      <c r="E18" s="82">
        <f t="shared" si="1"/>
        <v>8.0875561404970334E-2</v>
      </c>
      <c r="F18" s="82">
        <f t="shared" si="1"/>
        <v>5.3652112980054519E-2</v>
      </c>
      <c r="G18" s="82">
        <f t="shared" si="1"/>
        <v>1.4034311081528958E-3</v>
      </c>
      <c r="H18" s="82">
        <f t="shared" si="1"/>
        <v>3.0528042029785065E-3</v>
      </c>
      <c r="I18" s="82"/>
      <c r="J18" s="83"/>
      <c r="K18" s="83"/>
      <c r="L18" s="8"/>
    </row>
    <row r="21" spans="1:12">
      <c r="A21" t="s">
        <v>60</v>
      </c>
    </row>
  </sheetData>
  <mergeCells count="4">
    <mergeCell ref="A1:A3"/>
    <mergeCell ref="A6:A8"/>
    <mergeCell ref="A12:A14"/>
    <mergeCell ref="A16:A18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480B7C632594FA313C10E3948A31B" ma:contentTypeVersion="12" ma:contentTypeDescription="Create a new document." ma:contentTypeScope="" ma:versionID="294d08aa59b3a2306e0b7933d74d31b1">
  <xsd:schema xmlns:xsd="http://www.w3.org/2001/XMLSchema" xmlns:xs="http://www.w3.org/2001/XMLSchema" xmlns:p="http://schemas.microsoft.com/office/2006/metadata/properties" xmlns:ns2="14bb2503-ddb6-49cc-80f3-06fb7081acb2" xmlns:ns3="361aa444-5cc2-4dfb-bc3c-4ebb8d1d865e" targetNamespace="http://schemas.microsoft.com/office/2006/metadata/properties" ma:root="true" ma:fieldsID="ed99d9e309e7f8758d28b1b6ac4a0b4c" ns2:_="" ns3:_="">
    <xsd:import namespace="14bb2503-ddb6-49cc-80f3-06fb7081acb2"/>
    <xsd:import namespace="361aa444-5cc2-4dfb-bc3c-4ebb8d1d8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2503-ddb6-49cc-80f3-06fb7081a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aa444-5cc2-4dfb-bc3c-4ebb8d1d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10C4F-07ED-47EB-A55B-128ED0B418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A016EC-5AE6-473F-B6CD-01DD4B0BC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81134-CB8E-4277-954B-661327E9A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b2503-ddb6-49cc-80f3-06fb7081acb2"/>
    <ds:schemaRef ds:uri="361aa444-5cc2-4dfb-bc3c-4ebb8d1d8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1_CL</vt:lpstr>
      <vt:lpstr>Figure 2_CL</vt:lpstr>
      <vt:lpstr>summary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Gibb</dc:creator>
  <cp:lastModifiedBy>Duncan Gibb</cp:lastModifiedBy>
  <dcterms:created xsi:type="dcterms:W3CDTF">2015-06-05T18:17:20Z</dcterms:created>
  <dcterms:modified xsi:type="dcterms:W3CDTF">2022-03-01T12:33:16Z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0x010100CE8480B7C632594FA313C10E3948A31B</vt:lpwstr>
  </property>
</Properties>
</file>