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nca\REN21\GSR 2022 - Documents\Data and Research\Buildings\!Data processing\"/>
    </mc:Choice>
  </mc:AlternateContent>
  <xr:revisionPtr revIDLastSave="0" documentId="13_ncr:1_{A5AB75B5-0974-45AE-B29F-C42704A92F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gure 1_SCT" sheetId="6" r:id="rId1"/>
    <sheet name="Figure 2_SCT" sheetId="7" r:id="rId2"/>
    <sheet name="summary" sheetId="9" r:id="rId3"/>
    <sheet name="raw data" sheetId="10" r:id="rId4"/>
  </sheets>
  <externalReferences>
    <externalReference r:id="rId5"/>
  </externalReferences>
  <definedNames>
    <definedName name="Diagramm5">[1]EB97_Zahlen_für_Grafiken!$A$11:$S$24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B4" i="9"/>
  <c r="B3" i="9"/>
  <c r="B2" i="9"/>
  <c r="B10" i="9"/>
  <c r="B9" i="9"/>
  <c r="B6" i="9"/>
  <c r="D24" i="10" l="1"/>
  <c r="I13" i="10" l="1"/>
  <c r="I8" i="10"/>
  <c r="I9" i="10"/>
  <c r="I10" i="10"/>
  <c r="I11" i="10"/>
  <c r="I12" i="10"/>
  <c r="I7" i="10"/>
  <c r="G13" i="10"/>
  <c r="D20" i="10"/>
  <c r="D21" i="10"/>
  <c r="D17" i="10"/>
  <c r="D18" i="10"/>
  <c r="D19" i="10"/>
  <c r="D16" i="10"/>
  <c r="G8" i="10" l="1"/>
  <c r="G9" i="10"/>
  <c r="G10" i="10"/>
  <c r="G11" i="10"/>
  <c r="G12" i="10"/>
  <c r="G7" i="10"/>
  <c r="F8" i="10"/>
  <c r="F9" i="10"/>
  <c r="F10" i="10"/>
  <c r="F11" i="10"/>
  <c r="F12" i="10"/>
  <c r="F7" i="10"/>
  <c r="D12" i="10"/>
  <c r="C12" i="10"/>
  <c r="E11" i="10"/>
  <c r="D11" i="10"/>
  <c r="C11" i="10"/>
  <c r="D10" i="10"/>
  <c r="C10" i="10"/>
  <c r="E9" i="10"/>
  <c r="D9" i="10"/>
  <c r="C9" i="10"/>
  <c r="C8" i="10"/>
  <c r="E7" i="10"/>
  <c r="C7" i="10"/>
  <c r="D7" i="10"/>
  <c r="C10" i="7" l="1"/>
  <c r="C9" i="7"/>
  <c r="C8" i="7"/>
  <c r="C14" i="6"/>
  <c r="C9" i="6"/>
  <c r="C7" i="6"/>
  <c r="C7" i="7" s="1"/>
  <c r="C6" i="6"/>
  <c r="C6" i="7" s="1"/>
  <c r="C5" i="6"/>
  <c r="C5" i="7" s="1"/>
  <c r="B11" i="9"/>
  <c r="C16" i="7" l="1"/>
  <c r="C22" i="7" l="1"/>
  <c r="C15" i="6"/>
  <c r="D14" i="6" s="1"/>
  <c r="D13" i="6" l="1"/>
  <c r="D7" i="6"/>
  <c r="D8" i="6"/>
  <c r="D6" i="6"/>
  <c r="D5" i="6"/>
  <c r="D9" i="6"/>
  <c r="D16" i="7" l="1"/>
  <c r="D12" i="7"/>
  <c r="D13" i="7"/>
  <c r="D11" i="7"/>
  <c r="D14" i="7"/>
  <c r="D5" i="7"/>
  <c r="D6" i="7"/>
  <c r="D10" i="7"/>
  <c r="D15" i="7"/>
  <c r="D7" i="7"/>
  <c r="D9" i="7"/>
  <c r="D8" i="7"/>
  <c r="D2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tc={A18BB0F2-BBBB-4FD0-8ABF-1AA2D2779413}</author>
    <author>tc={0EE1D81E-31CB-49C5-A382-7CEC1F14639A}</author>
    <author>tc={3DDB0F03-69CA-47BD-A924-F415CBAE0E6F}</author>
  </authors>
  <commentList>
    <comment ref="D10" authorId="0" shapeId="0" xr:uid="{A18BB0F2-BBBB-4FD0-8ABF-1AA2D2779413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industrial gas use.</t>
      </text>
    </comment>
    <comment ref="D11" authorId="1" shapeId="0" xr:uid="{0EE1D81E-31CB-49C5-A382-7CEC1F14639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industrial electricity use.</t>
      </text>
    </comment>
    <comment ref="D12" authorId="2" shapeId="0" xr:uid="{3DDB0F03-69CA-47BD-A924-F415CBAE0E6F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industrial use.</t>
      </text>
    </comment>
  </commentList>
</comments>
</file>

<file path=xl/sharedStrings.xml><?xml version="1.0" encoding="utf-8"?>
<sst xmlns="http://schemas.openxmlformats.org/spreadsheetml/2006/main" count="157" uniqueCount="111">
  <si>
    <t>Year</t>
  </si>
  <si>
    <t>Fuel oil</t>
  </si>
  <si>
    <t>Scope</t>
  </si>
  <si>
    <t>Fossil gas + LPG</t>
  </si>
  <si>
    <t>Other fossil fuels</t>
  </si>
  <si>
    <t>Renewable electricity for heat</t>
  </si>
  <si>
    <t>Non-renewable electricity for heat</t>
  </si>
  <si>
    <t>Sources</t>
  </si>
  <si>
    <t>Previous years also available</t>
  </si>
  <si>
    <t>PJ</t>
  </si>
  <si>
    <t>District heat</t>
  </si>
  <si>
    <t>Coal</t>
  </si>
  <si>
    <t>Energy Provided and Shares</t>
  </si>
  <si>
    <t>Energy (PJ)</t>
  </si>
  <si>
    <t>Share of total</t>
  </si>
  <si>
    <t>Notes</t>
  </si>
  <si>
    <t>Total</t>
  </si>
  <si>
    <t>To be updated as needed.</t>
  </si>
  <si>
    <t>This is the final, desired form of the data.</t>
  </si>
  <si>
    <t>Renewable share</t>
  </si>
  <si>
    <t>FIGURE 1. How does the country heat its buildings?</t>
  </si>
  <si>
    <t>Heat pumps</t>
  </si>
  <si>
    <t>Direct renewables</t>
  </si>
  <si>
    <t>Biomass</t>
  </si>
  <si>
    <t>Solar thermal</t>
  </si>
  <si>
    <t>Geothermal</t>
  </si>
  <si>
    <t>Other sources (mainly electricity)</t>
  </si>
  <si>
    <t>FIGURE 2. How clean is the heat?</t>
  </si>
  <si>
    <t>Other fossil fuels, including non-renewable district heat</t>
  </si>
  <si>
    <t>Renewable district heat</t>
  </si>
  <si>
    <t>Ambient heat</t>
  </si>
  <si>
    <t>Data not available</t>
  </si>
  <si>
    <t>Direct renewables for heat</t>
  </si>
  <si>
    <t>Domestic</t>
  </si>
  <si>
    <t>Commercial</t>
  </si>
  <si>
    <t>ktoe</t>
  </si>
  <si>
    <t>Space heating</t>
  </si>
  <si>
    <t>Energy used for heating</t>
  </si>
  <si>
    <t>Gas + LPG</t>
  </si>
  <si>
    <t>Other fossils</t>
  </si>
  <si>
    <t>Electricity for heat</t>
  </si>
  <si>
    <t>Share of RE electricity</t>
  </si>
  <si>
    <t>Water heating</t>
  </si>
  <si>
    <t>Cooking</t>
  </si>
  <si>
    <t>PJ/ktoe</t>
  </si>
  <si>
    <t>Direct renewables &amp; waste</t>
  </si>
  <si>
    <t>Not fully disaggreated. Includes biomass, solar thermal, heat pumps.</t>
  </si>
  <si>
    <t>Not provided in this source; to find elsewhere</t>
  </si>
  <si>
    <t>DHC data not available.</t>
  </si>
  <si>
    <t>Last update: 14 February 2022.</t>
  </si>
  <si>
    <t>End-use data tables - https://www.gov.uk/government/statistics/energy-consumption-in-the-uk-2021</t>
  </si>
  <si>
    <t>SCOTLAND</t>
  </si>
  <si>
    <t>Code</t>
  </si>
  <si>
    <t>Country or region</t>
  </si>
  <si>
    <t>All fuels: 
Domestic</t>
  </si>
  <si>
    <t>All fuels:
Transport
[note1]</t>
  </si>
  <si>
    <t>All fuels:
Industrial,
Commercial
and other</t>
  </si>
  <si>
    <t>All fuels:
Total</t>
  </si>
  <si>
    <t>Coal:
Industrial
[note 2]</t>
  </si>
  <si>
    <t>Coal:
Commercial</t>
  </si>
  <si>
    <t>Coal:
Domestic</t>
  </si>
  <si>
    <t>Coal:
Rail</t>
  </si>
  <si>
    <t>Coal:
Public 
sector</t>
  </si>
  <si>
    <t>Coal:
Agriculture</t>
  </si>
  <si>
    <t>Coal:
Total
[note 2]</t>
  </si>
  <si>
    <t>Manufactured fuels:
Industrial
[note 3]</t>
  </si>
  <si>
    <t>Manufactured
fuels:
Domestic
[note 3]</t>
  </si>
  <si>
    <t>Manufactured
fuels:
Total
[note 3]</t>
  </si>
  <si>
    <t>Petroleum:
Industrial</t>
  </si>
  <si>
    <t>Petroleum: 
Commercial</t>
  </si>
  <si>
    <t>Petroleum:
Domestic</t>
  </si>
  <si>
    <t>Petroleum:
Road transport
[note 4]</t>
  </si>
  <si>
    <t>Petroleum:
Rail</t>
  </si>
  <si>
    <t>Petroleum:
Public sector</t>
  </si>
  <si>
    <t>Petroleum:
Agriculture</t>
  </si>
  <si>
    <t>Petroleum:
Total
[note 4]</t>
  </si>
  <si>
    <t>Gas:
Domestic</t>
  </si>
  <si>
    <t>Gas:
Industrial,
Commercial
and other</t>
  </si>
  <si>
    <t>Gas:
Total</t>
  </si>
  <si>
    <t>Electricity:
Domestic</t>
  </si>
  <si>
    <t>Electricity:
Industrial,
Commercial
and other</t>
  </si>
  <si>
    <t>Electricty:
Total</t>
  </si>
  <si>
    <t xml:space="preserve">Bioenergy 
and wastes:
Domestic
</t>
  </si>
  <si>
    <t>Bioenergy
 and wastes:
Road transport
[note 4]</t>
  </si>
  <si>
    <t>Bioenergy 
and wastes:
Industrial and
Commercial</t>
  </si>
  <si>
    <t>Bioenergy 
and wastes:
Total
[note 4]</t>
  </si>
  <si>
    <t>S92000003</t>
  </si>
  <si>
    <t>Scotland (inc unallocated)</t>
  </si>
  <si>
    <t>Fuel Demand</t>
  </si>
  <si>
    <t>Manuf. Fuels</t>
  </si>
  <si>
    <t>Petroleum</t>
  </si>
  <si>
    <t>Gas</t>
  </si>
  <si>
    <t>Bioenergy + waste</t>
  </si>
  <si>
    <t>Public Sector</t>
  </si>
  <si>
    <t>ktoe, 2019</t>
  </si>
  <si>
    <t>Scottish Energy Statistics Hub</t>
  </si>
  <si>
    <t>Sub-national total final energy consumption data</t>
  </si>
  <si>
    <t>From Scottish Energy Statistics Hub</t>
  </si>
  <si>
    <t>End Use</t>
  </si>
  <si>
    <t>Lights, appliances &amp; renewables</t>
  </si>
  <si>
    <t>GWh</t>
  </si>
  <si>
    <t>Consumption</t>
  </si>
  <si>
    <t>Total demand</t>
  </si>
  <si>
    <t>Total space and water heat demand</t>
  </si>
  <si>
    <t>Domestic only</t>
  </si>
  <si>
    <t>2019, domestic only</t>
  </si>
  <si>
    <t>Electricity_total</t>
  </si>
  <si>
    <t>from Scottish Energy Statistics Hub</t>
  </si>
  <si>
    <t>Data not available.</t>
  </si>
  <si>
    <t>Estimated using share of RE in electricity.</t>
  </si>
  <si>
    <t>Residential buildings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</si>
</sst>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#,##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NewCenturySchlbk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3" xfId="1" applyNumberFormat="1" applyFont="1" applyBorder="1"/>
    <xf numFmtId="0" fontId="0" fillId="0" borderId="4" xfId="0" applyBorder="1"/>
    <xf numFmtId="0" fontId="0" fillId="0" borderId="6" xfId="0" applyBorder="1"/>
    <xf numFmtId="2" fontId="0" fillId="0" borderId="6" xfId="0" applyNumberFormat="1" applyBorder="1"/>
    <xf numFmtId="0" fontId="0" fillId="0" borderId="7" xfId="0" applyBorder="1"/>
    <xf numFmtId="0" fontId="1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5" xfId="0" applyBorder="1"/>
    <xf numFmtId="2" fontId="0" fillId="0" borderId="13" xfId="0" applyNumberFormat="1" applyBorder="1"/>
    <xf numFmtId="164" fontId="0" fillId="0" borderId="9" xfId="1" applyNumberFormat="1" applyFont="1" applyBorder="1"/>
    <xf numFmtId="0" fontId="7" fillId="0" borderId="0" xfId="0" applyFont="1"/>
    <xf numFmtId="0" fontId="6" fillId="8" borderId="1" xfId="0" applyFont="1" applyFill="1" applyBorder="1"/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2" borderId="11" xfId="0" applyFill="1" applyBorder="1" applyAlignment="1">
      <alignment horizontal="righ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6" xfId="0" applyFont="1" applyBorder="1" applyAlignment="1">
      <alignment wrapText="1"/>
    </xf>
    <xf numFmtId="165" fontId="9" fillId="0" borderId="15" xfId="0" applyNumberFormat="1" applyFont="1" applyBorder="1" applyAlignment="1">
      <alignment horizontal="left" vertical="center" wrapText="1"/>
    </xf>
    <xf numFmtId="165" fontId="9" fillId="0" borderId="15" xfId="0" applyNumberFormat="1" applyFont="1" applyBorder="1" applyAlignment="1">
      <alignment horizontal="right" vertical="top" wrapText="1"/>
    </xf>
    <xf numFmtId="165" fontId="9" fillId="0" borderId="16" xfId="0" applyNumberFormat="1" applyFont="1" applyBorder="1" applyAlignment="1">
      <alignment horizontal="right" vertical="top" wrapText="1"/>
    </xf>
    <xf numFmtId="165" fontId="9" fillId="5" borderId="0" xfId="0" applyNumberFormat="1" applyFont="1" applyFill="1"/>
    <xf numFmtId="165" fontId="9" fillId="5" borderId="0" xfId="0" applyNumberFormat="1" applyFont="1" applyFill="1" applyAlignment="1">
      <alignment horizontal="right"/>
    </xf>
    <xf numFmtId="165" fontId="9" fillId="5" borderId="17" xfId="0" applyNumberFormat="1" applyFont="1" applyFill="1" applyBorder="1" applyAlignment="1">
      <alignment horizontal="right"/>
    </xf>
    <xf numFmtId="165" fontId="9" fillId="5" borderId="0" xfId="0" applyNumberFormat="1" applyFont="1" applyFill="1" applyAlignment="1"/>
    <xf numFmtId="0" fontId="0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0" fillId="0" borderId="0" xfId="0" applyNumberFormat="1" applyFont="1" applyAlignment="1">
      <alignment horizontal="center"/>
    </xf>
    <xf numFmtId="0" fontId="5" fillId="0" borderId="6" xfId="4" applyBorder="1"/>
    <xf numFmtId="0" fontId="5" fillId="0" borderId="5" xfId="4" applyBorder="1"/>
    <xf numFmtId="0" fontId="5" fillId="0" borderId="7" xfId="4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9">
    <cellStyle name="Comma 3" xfId="6" xr:uid="{539F1993-3AB9-4567-8686-AF16AAAFA9F2}"/>
    <cellStyle name="Comma 4 3" xfId="7" xr:uid="{43F2FE68-2A05-4CDA-9AB6-A04950AB58F4}"/>
    <cellStyle name="Hyperlink" xfId="4" builtinId="8"/>
    <cellStyle name="Normal" xfId="0" builtinId="0"/>
    <cellStyle name="Normal 2" xfId="3" xr:uid="{DB65809B-46E5-4556-95A2-A8CF176AE6A5}"/>
    <cellStyle name="Normal 2 3" xfId="5" xr:uid="{F5A54FE0-4AF7-427C-8147-F4DC9766C467}"/>
    <cellStyle name="Normal 4 3" xfId="8" xr:uid="{9F3CBA14-8426-4F5D-A05C-F65B911D42A0}"/>
    <cellStyle name="Percent" xfId="1" builtinId="5"/>
    <cellStyle name="Standard_Anwendungneu18.08.2004neu" xfId="2" xr:uid="{A960610F-A747-4DD6-BB85-73A5CB721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16-4D66-8E5E-4AC6D5C0368B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16-4D66-8E5E-4AC6D5C036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16-4D66-8E5E-4AC6D5C0368B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16-4D66-8E5E-4AC6D5C0368B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16-4D66-8E5E-4AC6D5C0368B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D16-4D66-8E5E-4AC6D5C036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D16-4D66-8E5E-4AC6D5C0368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('Figure 1_SCT'!$B$5:$B$9,'Figure 1_SCT'!$B$13:$B$14)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</c:v>
                </c:pt>
                <c:pt idx="3">
                  <c:v>Heat pumps</c:v>
                </c:pt>
                <c:pt idx="4">
                  <c:v>Direct renewables</c:v>
                </c:pt>
                <c:pt idx="5">
                  <c:v>District heat</c:v>
                </c:pt>
                <c:pt idx="6">
                  <c:v>Other sources (mainly electricity)</c:v>
                </c:pt>
              </c:strCache>
            </c:strRef>
          </c:cat>
          <c:val>
            <c:numRef>
              <c:f>('Figure 1_SCT'!$D$5:$D$9,'Figure 1_SCT'!$D$13:$D$14)</c:f>
              <c:numCache>
                <c:formatCode>0.0%</c:formatCode>
                <c:ptCount val="7"/>
                <c:pt idx="0">
                  <c:v>0.75111284098808606</c:v>
                </c:pt>
                <c:pt idx="1">
                  <c:v>8.3695252250926472E-2</c:v>
                </c:pt>
                <c:pt idx="2">
                  <c:v>2.075606921792101E-2</c:v>
                </c:pt>
                <c:pt idx="3">
                  <c:v>0</c:v>
                </c:pt>
                <c:pt idx="4">
                  <c:v>4.2408079865617627E-2</c:v>
                </c:pt>
                <c:pt idx="5">
                  <c:v>0</c:v>
                </c:pt>
                <c:pt idx="6">
                  <c:v>0.10202775767744882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16-4D66-8E5E-4AC6D5C036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86-4AA0-B092-169A51E40AB7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86-4AA0-B092-169A51E40A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86-4AA0-B092-169A51E40AB7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86-4AA0-B092-169A51E40AB7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86-4AA0-B092-169A51E40A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86-4AA0-B092-169A51E40A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086-4AA0-B092-169A51E40AB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'Figure 2_SCT'!$B$5:$B$15</c15:sqref>
                  </c15:fullRef>
                </c:ext>
              </c:extLst>
              <c:f>('Figure 2_SCT'!$B$5:$B$10,'Figure 2_SCT'!$B$14)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fuels, including non-renewable district heat</c:v>
                </c:pt>
                <c:pt idx="3">
                  <c:v>Non-renewable electricity for heat</c:v>
                </c:pt>
                <c:pt idx="4">
                  <c:v>Renewable electricity for heat</c:v>
                </c:pt>
                <c:pt idx="5">
                  <c:v>Direct renewables for heat</c:v>
                </c:pt>
                <c:pt idx="6">
                  <c:v>Renewable district heat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2_SCT'!$D$5:$D$15</c15:sqref>
                  </c15:fullRef>
                </c:ext>
              </c:extLst>
              <c:f>('Figure 2_SCT'!$D$5:$D$10,'Figure 2_SCT'!$D$14)</c:f>
              <c:numCache>
                <c:formatCode>0.0%</c:formatCode>
                <c:ptCount val="7"/>
                <c:pt idx="0">
                  <c:v>0.75111284098808606</c:v>
                </c:pt>
                <c:pt idx="1">
                  <c:v>8.3695252250926472E-2</c:v>
                </c:pt>
                <c:pt idx="2">
                  <c:v>2.075606921792101E-2</c:v>
                </c:pt>
                <c:pt idx="3">
                  <c:v>1.4283886074842847E-3</c:v>
                </c:pt>
                <c:pt idx="4">
                  <c:v>0.10059936906996453</c:v>
                </c:pt>
                <c:pt idx="5">
                  <c:v>4.2408079865617627E-2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'Figure 2_SCT'!$D$11</c15:sqref>
                  <c15:spPr xmlns:c15="http://schemas.microsoft.com/office/drawing/2012/chart">
                    <a:solidFill>
                      <a:schemeClr val="accent1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2_SCT'!$D$12</c15:sqref>
                  <c15:spPr xmlns:c15="http://schemas.microsoft.com/office/drawing/2012/chart">
                    <a:solidFill>
                      <a:schemeClr val="accent2">
                        <a:lumMod val="75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2_SCT'!$D$13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2_SCT'!$D$15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6-C086-4AA0-B092-169A51E40AB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BF923-29C5-4BDD-9CB6-F141371FC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53D06-EE16-4382-A339-955C89389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2409825</xdr:colOff>
      <xdr:row>3</xdr:row>
      <xdr:rowOff>104775</xdr:rowOff>
    </xdr:from>
    <xdr:to>
      <xdr:col>7</xdr:col>
      <xdr:colOff>371475</xdr:colOff>
      <xdr:row>4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8EF331-9566-47A7-AB23-1C5E9E8BD904}"/>
            </a:ext>
          </a:extLst>
        </xdr:cNvPr>
        <xdr:cNvSpPr/>
      </xdr:nvSpPr>
      <xdr:spPr>
        <a:xfrm rot="19180620">
          <a:off x="9848850" y="1038225"/>
          <a:ext cx="2009775" cy="2667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Renewable share: 14.3%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1-LWV\loksync$\vorherige%20Ordner%20bis%202003\Energiebilanzen\EB0506_06_03_2007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m1"/>
      <sheetName val="PEV2006engl."/>
      <sheetName val="PEV2006"/>
      <sheetName val="Diagramm4"/>
      <sheetName val="EB0304"/>
      <sheetName val="CO2"/>
      <sheetName val="CO2Grafik"/>
      <sheetName val="Grafik 2001_2002"/>
      <sheetName val="CO2neu+"/>
      <sheetName val="CO2neu+Grafik"/>
      <sheetName val="CO2neu+engl."/>
      <sheetName val="Diagramm2"/>
      <sheetName val="Tabelle3"/>
      <sheetName val="Co2neu"/>
      <sheetName val="Diagramm3"/>
      <sheetName val="Tabelle1"/>
      <sheetName val="Gas-Verbrauch"/>
      <sheetName val="Gasaufkommen"/>
      <sheetName val="Stromerzeugung"/>
      <sheetName val="EB97_Zahlen_für_Grafiken"/>
      <sheetName val="PEV-Anteile-Grafik"/>
      <sheetName val="PEV-Entwicklung"/>
      <sheetName val="PEV je Kopf"/>
      <sheetName val="Preise"/>
      <sheetName val="PEV pro BIP"/>
      <sheetName val="CO2-Emissionen"/>
      <sheetName val="PEV bereinigt"/>
      <sheetName val="Regwind"/>
      <sheetName val="PEV8097"/>
      <sheetName val="Tabelle5"/>
      <sheetName val="Tabelle6"/>
      <sheetName val="Tabelle7"/>
      <sheetName val="Tabelle8"/>
      <sheetName val="Tabelle9"/>
      <sheetName val="Tabelle10"/>
      <sheetName val="Tabelle11"/>
      <sheetName val="Tabelle12"/>
      <sheetName val="Tabelle13"/>
      <sheetName val="Tabelle14"/>
      <sheetName val="Tabelle15"/>
      <sheetName val="Tabelle1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>
        <row r="11">
          <cell r="A11" t="str">
            <v>Entwicklung des PEV in Deutschland (in PJ) (EB97PEV1.DOC)</v>
          </cell>
        </row>
        <row r="12">
          <cell r="A12" t="str">
            <v>Wegen Berechnung nach Wirkungsgradmethode vgl. EBWMD.XLS</v>
          </cell>
        </row>
        <row r="13">
          <cell r="C13" t="str">
            <v>Görgen</v>
          </cell>
          <cell r="D13" t="str">
            <v>Diff</v>
          </cell>
        </row>
        <row r="14">
          <cell r="A14">
            <v>1989</v>
          </cell>
          <cell r="B14">
            <v>15.082000000000001</v>
          </cell>
          <cell r="H14">
            <v>15082</v>
          </cell>
        </row>
        <row r="15">
          <cell r="A15">
            <v>1990</v>
          </cell>
          <cell r="B15">
            <v>14.9119104</v>
          </cell>
          <cell r="C15">
            <v>14880</v>
          </cell>
          <cell r="D15">
            <v>14865.0880896</v>
          </cell>
          <cell r="H15">
            <v>14911.910400000001</v>
          </cell>
        </row>
        <row r="16">
          <cell r="A16">
            <v>1991</v>
          </cell>
          <cell r="B16">
            <v>14.610038000000001</v>
          </cell>
          <cell r="C16">
            <v>14572</v>
          </cell>
          <cell r="D16">
            <v>14557.389961999999</v>
          </cell>
          <cell r="H16">
            <v>14610.038</v>
          </cell>
        </row>
        <row r="17">
          <cell r="A17">
            <v>1992</v>
          </cell>
          <cell r="B17">
            <v>14.314027199999998</v>
          </cell>
          <cell r="C17">
            <v>14282</v>
          </cell>
          <cell r="D17">
            <v>14267.6859728</v>
          </cell>
          <cell r="H17">
            <v>14314.027199999999</v>
          </cell>
        </row>
        <row r="18">
          <cell r="A18">
            <v>1993</v>
          </cell>
          <cell r="B18">
            <v>14.305234800000001</v>
          </cell>
          <cell r="C18">
            <v>14273</v>
          </cell>
          <cell r="D18">
            <v>14258.6947652</v>
          </cell>
          <cell r="H18">
            <v>14305.2348</v>
          </cell>
        </row>
        <row r="19">
          <cell r="A19">
            <v>1994</v>
          </cell>
          <cell r="B19">
            <v>14.1528332</v>
          </cell>
          <cell r="C19">
            <v>14141</v>
          </cell>
          <cell r="D19">
            <v>14126.8471668</v>
          </cell>
          <cell r="H19">
            <v>14152.833199999999</v>
          </cell>
        </row>
        <row r="20">
          <cell r="A20" t="str">
            <v>1995*)</v>
          </cell>
          <cell r="B20">
            <v>14.2964424</v>
          </cell>
          <cell r="C20">
            <v>14228</v>
          </cell>
          <cell r="D20">
            <v>14213.7035576</v>
          </cell>
          <cell r="H20">
            <v>14296.4424</v>
          </cell>
        </row>
        <row r="21">
          <cell r="A21" t="str">
            <v>1996*)</v>
          </cell>
          <cell r="B21">
            <v>14.7683012</v>
          </cell>
          <cell r="C21">
            <v>14638</v>
          </cell>
          <cell r="D21">
            <v>14623.2316988</v>
          </cell>
          <cell r="H21">
            <v>14768.3012</v>
          </cell>
        </row>
        <row r="22">
          <cell r="A22" t="str">
            <v>1997*)</v>
          </cell>
          <cell r="B22">
            <v>14.489875199999998</v>
          </cell>
          <cell r="H22">
            <v>14489.875199999999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uncan Gibb" id="{7ADAFB27-8CFD-463F-9C48-38BDDFA629C3}" userId="Duncan Gibb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2-02-17T14:01:41.42" personId="{7ADAFB27-8CFD-463F-9C48-38BDDFA629C3}" id="{A18BB0F2-BBBB-4FD0-8ABF-1AA2D2779413}">
    <text>Includes industrial gas use.</text>
  </threadedComment>
  <threadedComment ref="D11" dT="2022-02-17T14:02:08.44" personId="{7ADAFB27-8CFD-463F-9C48-38BDDFA629C3}" id="{0EE1D81E-31CB-49C5-A382-7CEC1F14639A}">
    <text>Includes industrial electricity use.</text>
  </threadedComment>
  <threadedComment ref="D12" dT="2022-02-17T14:02:42.03" personId="{7ADAFB27-8CFD-463F-9C48-38BDDFA629C3}" id="{3DDB0F03-69CA-47BD-A924-F415CBAE0E6F}">
    <text>Includes industrial use.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ov.uk/dataset/4b7b7f64-0b97-4a6e-8e45-1218b9a81876/sub-national-total-final-energy-consumption-data" TargetMode="External"/><Relationship Id="rId2" Type="http://schemas.openxmlformats.org/officeDocument/2006/relationships/hyperlink" Target="https://scotland.shinyapps.io/sg-scottish-energy-statistics/?Section=EnergyEfficiency&amp;Subsection=DemandReduction&amp;Chart=HHoldEnConsumption" TargetMode="External"/><Relationship Id="rId1" Type="http://schemas.openxmlformats.org/officeDocument/2006/relationships/hyperlink" Target="https://www.gov.uk/government/statistics/energy-consumption-in-the-uk-202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otland.shinyapps.io/sg-scottish-energy-statistics/?Section=RenLowCarbon&amp;Subsection=RenElec&amp;Chart=RenElecTarg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ov.uk/dataset/4b7b7f64-0b97-4a6e-8e45-1218b9a81876/sub-national-total-final-energy-consumption-data" TargetMode="External"/><Relationship Id="rId2" Type="http://schemas.openxmlformats.org/officeDocument/2006/relationships/hyperlink" Target="https://scotland.shinyapps.io/sg-scottish-energy-statistics/?Section=EnergyEfficiency&amp;Subsection=DemandReduction&amp;Chart=HHoldEnConsumption" TargetMode="External"/><Relationship Id="rId1" Type="http://schemas.openxmlformats.org/officeDocument/2006/relationships/hyperlink" Target="https://www.gov.uk/government/statistics/energy-consumption-in-the-uk-2021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cotland.shinyapps.io/sg-scottish-energy-statistics/?Section=RenLowCarbon&amp;Subsection=RenElec&amp;Chart=RenElecTarg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846-EF44-45C4-AB14-A79B2D040D6D}">
  <dimension ref="A1:E26"/>
  <sheetViews>
    <sheetView workbookViewId="0">
      <selection activeCell="C5" sqref="C5:C15"/>
    </sheetView>
  </sheetViews>
  <sheetFormatPr defaultRowHeight="15"/>
  <cols>
    <col min="2" max="2" width="50.8554687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1" t="s">
        <v>20</v>
      </c>
    </row>
    <row r="2" spans="1:5" ht="19.5" thickBot="1">
      <c r="B2" s="22" t="s">
        <v>51</v>
      </c>
      <c r="C2" s="23" t="s">
        <v>13</v>
      </c>
      <c r="D2" s="24" t="s">
        <v>14</v>
      </c>
      <c r="E2" s="17" t="s">
        <v>15</v>
      </c>
    </row>
    <row r="3" spans="1:5" ht="30" customHeight="1" thickBot="1">
      <c r="B3" s="12" t="s">
        <v>2</v>
      </c>
      <c r="C3" s="46" t="s">
        <v>110</v>
      </c>
      <c r="D3" s="47"/>
      <c r="E3" s="18"/>
    </row>
    <row r="4" spans="1:5" ht="15.75" thickBot="1">
      <c r="B4" s="13" t="s">
        <v>0</v>
      </c>
      <c r="C4" s="48">
        <v>2019</v>
      </c>
      <c r="D4" s="49"/>
      <c r="E4" s="9" t="s">
        <v>8</v>
      </c>
    </row>
    <row r="5" spans="1:5" ht="15" customHeight="1">
      <c r="A5" s="50" t="s">
        <v>12</v>
      </c>
      <c r="B5" s="14" t="s">
        <v>3</v>
      </c>
      <c r="C5" s="10">
        <f>summary!B2</f>
        <v>104.0252890865077</v>
      </c>
      <c r="D5" s="7">
        <f>C5/$C$15</f>
        <v>0.75111284098808606</v>
      </c>
      <c r="E5" s="9"/>
    </row>
    <row r="6" spans="1:5">
      <c r="A6" s="50"/>
      <c r="B6" s="14" t="s">
        <v>1</v>
      </c>
      <c r="C6" s="10">
        <f>summary!B3</f>
        <v>11.591364619885267</v>
      </c>
      <c r="D6" s="7">
        <f>C6/$C$15</f>
        <v>8.3695252250926472E-2</v>
      </c>
      <c r="E6" s="9"/>
    </row>
    <row r="7" spans="1:5">
      <c r="A7" s="50"/>
      <c r="B7" s="14" t="s">
        <v>4</v>
      </c>
      <c r="C7" s="10">
        <f>summary!B4</f>
        <v>2.8746094899049188</v>
      </c>
      <c r="D7" s="7">
        <f>C7/$C$15</f>
        <v>2.075606921792101E-2</v>
      </c>
      <c r="E7" s="9"/>
    </row>
    <row r="8" spans="1:5">
      <c r="A8" s="50"/>
      <c r="B8" s="14" t="s">
        <v>21</v>
      </c>
      <c r="C8" s="10"/>
      <c r="D8" s="7">
        <f>C8/$C$15</f>
        <v>0</v>
      </c>
      <c r="E8" s="28" t="s">
        <v>47</v>
      </c>
    </row>
    <row r="9" spans="1:5" ht="30">
      <c r="A9" s="50"/>
      <c r="B9" s="14" t="s">
        <v>22</v>
      </c>
      <c r="C9" s="10">
        <f>summary!B5</f>
        <v>5.8733022881372285</v>
      </c>
      <c r="D9" s="7">
        <f>C9/$C$15</f>
        <v>4.2408079865617627E-2</v>
      </c>
      <c r="E9" s="31" t="s">
        <v>46</v>
      </c>
    </row>
    <row r="10" spans="1:5">
      <c r="A10" s="50"/>
      <c r="B10" s="25" t="s">
        <v>23</v>
      </c>
      <c r="C10" s="9"/>
      <c r="D10" s="6"/>
      <c r="E10" s="9"/>
    </row>
    <row r="11" spans="1:5">
      <c r="A11" s="50"/>
      <c r="B11" s="25" t="s">
        <v>24</v>
      </c>
      <c r="C11" s="9"/>
      <c r="D11" s="6"/>
      <c r="E11" s="9"/>
    </row>
    <row r="12" spans="1:5">
      <c r="A12" s="50"/>
      <c r="B12" s="25" t="s">
        <v>25</v>
      </c>
      <c r="C12" s="9"/>
      <c r="D12" s="6"/>
      <c r="E12" s="9"/>
    </row>
    <row r="13" spans="1:5">
      <c r="A13" s="50"/>
      <c r="B13" s="14" t="s">
        <v>10</v>
      </c>
      <c r="C13" s="10">
        <v>0</v>
      </c>
      <c r="D13" s="7">
        <f>C13/$C$15</f>
        <v>0</v>
      </c>
      <c r="E13" s="28" t="s">
        <v>47</v>
      </c>
    </row>
    <row r="14" spans="1:5">
      <c r="A14" s="50"/>
      <c r="B14" s="14" t="s">
        <v>26</v>
      </c>
      <c r="C14" s="10">
        <f>summary!B6</f>
        <v>14.130322912976421</v>
      </c>
      <c r="D14" s="7">
        <f>C14/$C$15</f>
        <v>0.10202775767744882</v>
      </c>
      <c r="E14" s="9"/>
    </row>
    <row r="15" spans="1:5" ht="15.75" thickBot="1">
      <c r="B15" s="26" t="s">
        <v>16</v>
      </c>
      <c r="C15" s="10">
        <f>SUM(C5:C9,C13,C14)</f>
        <v>138.49488839741153</v>
      </c>
      <c r="D15" s="7"/>
      <c r="E15" s="9"/>
    </row>
    <row r="16" spans="1:5">
      <c r="B16" s="27" t="s">
        <v>7</v>
      </c>
      <c r="C16" s="44" t="s">
        <v>96</v>
      </c>
      <c r="D16" s="5"/>
      <c r="E16" s="9"/>
    </row>
    <row r="17" spans="2:5">
      <c r="B17" s="15" t="s">
        <v>7</v>
      </c>
      <c r="C17" s="43" t="s">
        <v>50</v>
      </c>
      <c r="D17" s="6"/>
      <c r="E17" s="9"/>
    </row>
    <row r="18" spans="2:5">
      <c r="B18" s="15" t="s">
        <v>7</v>
      </c>
      <c r="C18" s="43" t="s">
        <v>95</v>
      </c>
      <c r="D18" s="6"/>
      <c r="E18" s="9"/>
    </row>
    <row r="19" spans="2:5" ht="15.75" thickBot="1">
      <c r="B19" s="16" t="s">
        <v>7</v>
      </c>
      <c r="C19" s="45" t="s">
        <v>95</v>
      </c>
      <c r="D19" s="8"/>
      <c r="E19" s="11"/>
    </row>
    <row r="20" spans="2:5">
      <c r="D20" s="4"/>
    </row>
    <row r="23" spans="2:5" ht="15.75" thickBot="1"/>
    <row r="24" spans="2:5">
      <c r="B24" s="18" t="s">
        <v>18</v>
      </c>
    </row>
    <row r="25" spans="2:5">
      <c r="B25" s="9" t="s">
        <v>17</v>
      </c>
    </row>
    <row r="26" spans="2:5" ht="15.75" thickBot="1">
      <c r="B26" s="11" t="s">
        <v>49</v>
      </c>
    </row>
  </sheetData>
  <mergeCells count="3">
    <mergeCell ref="C3:D3"/>
    <mergeCell ref="C4:D4"/>
    <mergeCell ref="A5:A14"/>
  </mergeCells>
  <hyperlinks>
    <hyperlink ref="C17" r:id="rId1" display="https://www.gov.uk/government/statistics/energy-consumption-in-the-uk-2021" xr:uid="{74836B38-C211-41C2-8B65-E39F59D5C2F1}"/>
    <hyperlink ref="C18" r:id="rId2" xr:uid="{8F5E9FB4-BE82-47DE-9EF4-BB0D0DB9132E}"/>
    <hyperlink ref="C16" r:id="rId3" xr:uid="{EFCB2F86-495B-4267-AAD1-32ABA5243841}"/>
    <hyperlink ref="C19" r:id="rId4" xr:uid="{ECF50D17-FA04-4C02-80F2-333ABEED6FEA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6F2-3CF9-44F5-BD06-4FDDEEC93ACD}">
  <dimension ref="A1:E29"/>
  <sheetViews>
    <sheetView tabSelected="1" workbookViewId="0">
      <selection activeCell="C5" sqref="C5:C16"/>
    </sheetView>
  </sheetViews>
  <sheetFormatPr defaultRowHeight="15"/>
  <cols>
    <col min="2" max="2" width="53.2851562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1" t="s">
        <v>27</v>
      </c>
    </row>
    <row r="2" spans="1:5" ht="19.5" thickBot="1">
      <c r="B2" s="22" t="s">
        <v>51</v>
      </c>
      <c r="C2" s="23" t="s">
        <v>13</v>
      </c>
      <c r="D2" s="24" t="s">
        <v>14</v>
      </c>
      <c r="E2" s="17" t="s">
        <v>15</v>
      </c>
    </row>
    <row r="3" spans="1:5" ht="30" customHeight="1" thickBot="1">
      <c r="B3" s="12" t="s">
        <v>2</v>
      </c>
      <c r="C3" s="46" t="s">
        <v>110</v>
      </c>
      <c r="D3" s="47"/>
      <c r="E3" s="18"/>
    </row>
    <row r="4" spans="1:5" ht="15.75" thickBot="1">
      <c r="B4" s="13" t="s">
        <v>0</v>
      </c>
      <c r="C4" s="48">
        <v>2020</v>
      </c>
      <c r="D4" s="49"/>
      <c r="E4" s="9"/>
    </row>
    <row r="5" spans="1:5" ht="15" customHeight="1">
      <c r="A5" s="50" t="s">
        <v>12</v>
      </c>
      <c r="B5" s="14" t="s">
        <v>3</v>
      </c>
      <c r="C5" s="10">
        <f>'Figure 1_SCT'!C5</f>
        <v>104.0252890865077</v>
      </c>
      <c r="D5" s="7">
        <f t="shared" ref="D5:D16" si="0">C5/$C$16</f>
        <v>0.75111284098808606</v>
      </c>
      <c r="E5" s="9"/>
    </row>
    <row r="6" spans="1:5">
      <c r="A6" s="50"/>
      <c r="B6" s="14" t="s">
        <v>1</v>
      </c>
      <c r="C6" s="10">
        <f>'Figure 1_SCT'!C6</f>
        <v>11.591364619885267</v>
      </c>
      <c r="D6" s="7">
        <f t="shared" si="0"/>
        <v>8.3695252250926472E-2</v>
      </c>
      <c r="E6" s="9"/>
    </row>
    <row r="7" spans="1:5">
      <c r="A7" s="50"/>
      <c r="B7" s="14" t="s">
        <v>28</v>
      </c>
      <c r="C7" s="10">
        <f>'Figure 1_SCT'!C7</f>
        <v>2.8746094899049188</v>
      </c>
      <c r="D7" s="7">
        <f t="shared" si="0"/>
        <v>2.075606921792101E-2</v>
      </c>
      <c r="E7" s="28" t="s">
        <v>48</v>
      </c>
    </row>
    <row r="8" spans="1:5">
      <c r="A8" s="50"/>
      <c r="B8" s="14" t="s">
        <v>6</v>
      </c>
      <c r="C8" s="10">
        <f>summary!B6*(1-summary!B7)</f>
        <v>0.19782452078167007</v>
      </c>
      <c r="D8" s="7">
        <f t="shared" si="0"/>
        <v>1.4283886074842847E-3</v>
      </c>
      <c r="E8" s="9"/>
    </row>
    <row r="9" spans="1:5">
      <c r="A9" s="50"/>
      <c r="B9" s="14" t="s">
        <v>5</v>
      </c>
      <c r="C9" s="10">
        <f>summary!B6*summary!B7</f>
        <v>13.93249839219475</v>
      </c>
      <c r="D9" s="7">
        <f t="shared" si="0"/>
        <v>0.10059936906996453</v>
      </c>
      <c r="E9" s="28" t="s">
        <v>109</v>
      </c>
    </row>
    <row r="10" spans="1:5">
      <c r="A10" s="50"/>
      <c r="B10" s="14" t="s">
        <v>32</v>
      </c>
      <c r="C10" s="10">
        <f>summary!B5</f>
        <v>5.8733022881372285</v>
      </c>
      <c r="D10" s="7">
        <f t="shared" si="0"/>
        <v>4.2408079865617627E-2</v>
      </c>
      <c r="E10" s="9"/>
    </row>
    <row r="11" spans="1:5">
      <c r="A11" s="50"/>
      <c r="B11" s="25" t="s">
        <v>23</v>
      </c>
      <c r="C11" s="10"/>
      <c r="D11" s="7">
        <f t="shared" si="0"/>
        <v>0</v>
      </c>
      <c r="E11" s="28" t="s">
        <v>31</v>
      </c>
    </row>
    <row r="12" spans="1:5">
      <c r="A12" s="50"/>
      <c r="B12" s="25" t="s">
        <v>24</v>
      </c>
      <c r="C12" s="10"/>
      <c r="D12" s="7">
        <f t="shared" si="0"/>
        <v>0</v>
      </c>
      <c r="E12" s="28" t="s">
        <v>31</v>
      </c>
    </row>
    <row r="13" spans="1:5">
      <c r="A13" s="50"/>
      <c r="B13" s="25" t="s">
        <v>25</v>
      </c>
      <c r="C13" s="10"/>
      <c r="D13" s="7">
        <f t="shared" si="0"/>
        <v>0</v>
      </c>
      <c r="E13" s="28" t="s">
        <v>31</v>
      </c>
    </row>
    <row r="14" spans="1:5">
      <c r="A14" s="50"/>
      <c r="B14" s="14" t="s">
        <v>29</v>
      </c>
      <c r="C14" s="10">
        <v>0</v>
      </c>
      <c r="D14" s="7">
        <f t="shared" si="0"/>
        <v>0</v>
      </c>
      <c r="E14" s="28" t="s">
        <v>48</v>
      </c>
    </row>
    <row r="15" spans="1:5">
      <c r="A15" s="50"/>
      <c r="B15" s="14" t="s">
        <v>30</v>
      </c>
      <c r="C15" s="10">
        <v>0</v>
      </c>
      <c r="D15" s="7">
        <f t="shared" si="0"/>
        <v>0</v>
      </c>
      <c r="E15" s="28" t="s">
        <v>108</v>
      </c>
    </row>
    <row r="16" spans="1:5" ht="15.75" thickBot="1">
      <c r="B16" s="26" t="s">
        <v>16</v>
      </c>
      <c r="C16" s="10">
        <f>C5+C6+C7+C9+C10+C8+C14</f>
        <v>138.49488839741153</v>
      </c>
      <c r="D16" s="7">
        <f t="shared" si="0"/>
        <v>1</v>
      </c>
      <c r="E16" s="9"/>
    </row>
    <row r="17" spans="2:5">
      <c r="B17" s="27" t="s">
        <v>7</v>
      </c>
      <c r="C17" s="44" t="s">
        <v>96</v>
      </c>
      <c r="D17" s="5"/>
      <c r="E17" s="9"/>
    </row>
    <row r="18" spans="2:5">
      <c r="B18" s="15" t="s">
        <v>7</v>
      </c>
      <c r="C18" s="43" t="s">
        <v>50</v>
      </c>
      <c r="D18" s="6"/>
      <c r="E18" s="9"/>
    </row>
    <row r="19" spans="2:5">
      <c r="B19" s="15" t="s">
        <v>7</v>
      </c>
      <c r="C19" s="43" t="s">
        <v>95</v>
      </c>
      <c r="D19" s="6"/>
      <c r="E19" s="9"/>
    </row>
    <row r="20" spans="2:5" ht="15.75" thickBot="1">
      <c r="B20" s="16" t="s">
        <v>7</v>
      </c>
      <c r="C20" s="45" t="s">
        <v>95</v>
      </c>
      <c r="D20" s="8"/>
      <c r="E20" s="11"/>
    </row>
    <row r="21" spans="2:5" ht="15.75" thickBot="1">
      <c r="D21" s="4"/>
    </row>
    <row r="22" spans="2:5" ht="15.75" thickBot="1">
      <c r="B22" s="29" t="s">
        <v>19</v>
      </c>
      <c r="C22" s="19">
        <f>C10+C9+C14</f>
        <v>19.805800680331977</v>
      </c>
      <c r="D22" s="20">
        <f>D14+D10+D9</f>
        <v>0.14300744893558215</v>
      </c>
    </row>
    <row r="26" spans="2:5" ht="15.75" thickBot="1"/>
    <row r="27" spans="2:5">
      <c r="B27" s="18" t="s">
        <v>18</v>
      </c>
    </row>
    <row r="28" spans="2:5">
      <c r="B28" s="9" t="s">
        <v>17</v>
      </c>
    </row>
    <row r="29" spans="2:5" ht="15.75" thickBot="1">
      <c r="B29" s="11" t="s">
        <v>49</v>
      </c>
    </row>
  </sheetData>
  <mergeCells count="3">
    <mergeCell ref="C3:D3"/>
    <mergeCell ref="C4:D4"/>
    <mergeCell ref="A5:A15"/>
  </mergeCells>
  <hyperlinks>
    <hyperlink ref="C18" r:id="rId1" display="https://www.gov.uk/government/statistics/energy-consumption-in-the-uk-2021" xr:uid="{3A73A584-9202-40BE-87D8-3B4E768C451E}"/>
    <hyperlink ref="C19" r:id="rId2" xr:uid="{F4AF3361-8385-4F36-9ACB-051769FAF532}"/>
    <hyperlink ref="C17" r:id="rId3" xr:uid="{D739805D-E0A7-41A1-B505-466E8FA4B9D5}"/>
    <hyperlink ref="C20" r:id="rId4" xr:uid="{7537DDC2-1E62-4AE0-830B-1630BC58B3FC}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2897-5D33-4FB8-85CD-6EF1D6F29566}">
  <dimension ref="A1:C11"/>
  <sheetViews>
    <sheetView workbookViewId="0">
      <selection activeCell="E12" sqref="E12"/>
    </sheetView>
  </sheetViews>
  <sheetFormatPr defaultRowHeight="15"/>
  <cols>
    <col min="1" max="1" width="25.7109375" customWidth="1"/>
  </cols>
  <sheetData>
    <row r="1" spans="1:3">
      <c r="A1" s="1" t="s">
        <v>37</v>
      </c>
      <c r="B1" s="1" t="s">
        <v>9</v>
      </c>
    </row>
    <row r="2" spans="1:3">
      <c r="A2" t="s">
        <v>38</v>
      </c>
      <c r="B2" s="2">
        <f>'raw data'!I10</f>
        <v>104.0252890865077</v>
      </c>
    </row>
    <row r="3" spans="1:3">
      <c r="A3" t="s">
        <v>1</v>
      </c>
      <c r="B3" s="2">
        <f>'raw data'!I9</f>
        <v>11.591364619885267</v>
      </c>
    </row>
    <row r="4" spans="1:3">
      <c r="A4" t="s">
        <v>39</v>
      </c>
      <c r="B4" s="2">
        <f>'raw data'!I7+'raw data'!I8</f>
        <v>2.8746094899049188</v>
      </c>
    </row>
    <row r="5" spans="1:3">
      <c r="A5" t="s">
        <v>45</v>
      </c>
      <c r="B5" s="2">
        <f>'raw data'!I12</f>
        <v>5.8733022881372285</v>
      </c>
    </row>
    <row r="6" spans="1:3">
      <c r="A6" t="s">
        <v>40</v>
      </c>
      <c r="B6" s="2">
        <f>'raw data'!D24</f>
        <v>14.130322912976421</v>
      </c>
    </row>
    <row r="7" spans="1:3">
      <c r="A7" t="s">
        <v>41</v>
      </c>
      <c r="B7" s="3">
        <v>0.98599999999999999</v>
      </c>
      <c r="C7" s="30" t="s">
        <v>107</v>
      </c>
    </row>
    <row r="9" spans="1:3">
      <c r="A9" t="s">
        <v>36</v>
      </c>
      <c r="B9" s="2">
        <f>'raw data'!D16</f>
        <v>120.96</v>
      </c>
    </row>
    <row r="10" spans="1:3">
      <c r="A10" t="s">
        <v>42</v>
      </c>
      <c r="B10" s="2">
        <f>'raw data'!D17</f>
        <v>17.64</v>
      </c>
    </row>
    <row r="11" spans="1:3">
      <c r="B11" s="2">
        <f>SUM(B9:B10)</f>
        <v>138.6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E36C-0063-4CB5-8F68-8C1D3AEF4B5C}">
  <dimension ref="A1:AH24"/>
  <sheetViews>
    <sheetView topLeftCell="A4" workbookViewId="0">
      <selection activeCell="F21" sqref="F21"/>
    </sheetView>
  </sheetViews>
  <sheetFormatPr defaultRowHeight="15"/>
  <cols>
    <col min="1" max="1" width="13.42578125" customWidth="1"/>
    <col min="2" max="2" width="30.28515625" bestFit="1" customWidth="1"/>
    <col min="3" max="3" width="11" bestFit="1" customWidth="1"/>
    <col min="4" max="4" width="12.7109375" bestFit="1" customWidth="1"/>
    <col min="5" max="5" width="12.42578125" bestFit="1" customWidth="1"/>
    <col min="6" max="6" width="11.28515625" bestFit="1" customWidth="1"/>
  </cols>
  <sheetData>
    <row r="1" spans="1:34" ht="157.5">
      <c r="A1" s="32" t="s">
        <v>52</v>
      </c>
      <c r="B1" s="32" t="s">
        <v>53</v>
      </c>
      <c r="C1" s="33" t="s">
        <v>54</v>
      </c>
      <c r="D1" s="33" t="s">
        <v>55</v>
      </c>
      <c r="E1" s="33" t="s">
        <v>56</v>
      </c>
      <c r="F1" s="34" t="s">
        <v>57</v>
      </c>
      <c r="G1" s="33" t="s">
        <v>58</v>
      </c>
      <c r="H1" s="33" t="s">
        <v>59</v>
      </c>
      <c r="I1" s="33" t="s">
        <v>60</v>
      </c>
      <c r="J1" s="33" t="s">
        <v>61</v>
      </c>
      <c r="K1" s="33" t="s">
        <v>62</v>
      </c>
      <c r="L1" s="33" t="s">
        <v>63</v>
      </c>
      <c r="M1" s="34" t="s">
        <v>64</v>
      </c>
      <c r="N1" s="33" t="s">
        <v>65</v>
      </c>
      <c r="O1" s="33" t="s">
        <v>66</v>
      </c>
      <c r="P1" s="34" t="s">
        <v>67</v>
      </c>
      <c r="Q1" s="33" t="s">
        <v>68</v>
      </c>
      <c r="R1" s="33" t="s">
        <v>69</v>
      </c>
      <c r="S1" s="33" t="s">
        <v>70</v>
      </c>
      <c r="T1" s="33" t="s">
        <v>71</v>
      </c>
      <c r="U1" s="33" t="s">
        <v>72</v>
      </c>
      <c r="V1" s="33" t="s">
        <v>73</v>
      </c>
      <c r="W1" s="33" t="s">
        <v>74</v>
      </c>
      <c r="X1" s="34" t="s">
        <v>75</v>
      </c>
      <c r="Y1" s="33" t="s">
        <v>76</v>
      </c>
      <c r="Z1" s="33" t="s">
        <v>77</v>
      </c>
      <c r="AA1" s="34" t="s">
        <v>78</v>
      </c>
      <c r="AB1" s="33" t="s">
        <v>79</v>
      </c>
      <c r="AC1" s="33" t="s">
        <v>80</v>
      </c>
      <c r="AD1" s="34" t="s">
        <v>81</v>
      </c>
      <c r="AE1" s="33" t="s">
        <v>82</v>
      </c>
      <c r="AF1" s="33" t="s">
        <v>83</v>
      </c>
      <c r="AG1" s="33" t="s">
        <v>84</v>
      </c>
      <c r="AH1" s="33" t="s">
        <v>85</v>
      </c>
    </row>
    <row r="2" spans="1:34" ht="15.75">
      <c r="A2" s="35" t="s">
        <v>86</v>
      </c>
      <c r="B2" s="38" t="s">
        <v>87</v>
      </c>
      <c r="C2" s="36">
        <v>3798.0053596400899</v>
      </c>
      <c r="D2" s="36">
        <v>3265.7297569451698</v>
      </c>
      <c r="E2" s="36">
        <v>5436.69045677741</v>
      </c>
      <c r="F2" s="37">
        <v>12500.4255733627</v>
      </c>
      <c r="G2" s="36">
        <v>66.459601939622502</v>
      </c>
      <c r="H2" s="36">
        <v>0.67317269132963697</v>
      </c>
      <c r="I2" s="36">
        <v>41.2598156771585</v>
      </c>
      <c r="J2" s="36">
        <v>0.36516395665792101</v>
      </c>
      <c r="K2" s="36">
        <v>1.5998188086815901</v>
      </c>
      <c r="L2" s="36">
        <v>0</v>
      </c>
      <c r="M2" s="37">
        <v>110.35757307345</v>
      </c>
      <c r="N2" s="36">
        <v>54.475204270248703</v>
      </c>
      <c r="O2" s="36">
        <v>27.399052429866401</v>
      </c>
      <c r="P2" s="37">
        <v>81.874256700115097</v>
      </c>
      <c r="Q2" s="36">
        <v>1792.15807658159</v>
      </c>
      <c r="R2" s="36">
        <v>9.3779164083933004</v>
      </c>
      <c r="S2" s="36">
        <v>276.85498757727299</v>
      </c>
      <c r="T2" s="36">
        <v>3071.0354045936001</v>
      </c>
      <c r="U2" s="36">
        <v>49.004669240108001</v>
      </c>
      <c r="V2" s="36">
        <v>11.4074865904911</v>
      </c>
      <c r="W2" s="36">
        <v>256.36061729856903</v>
      </c>
      <c r="X2" s="37">
        <v>5466.19915829003</v>
      </c>
      <c r="Y2" s="36">
        <v>2484.6013443801398</v>
      </c>
      <c r="Z2" s="36">
        <v>1609.9769013927801</v>
      </c>
      <c r="AA2" s="37">
        <v>4094.5782457730002</v>
      </c>
      <c r="AB2" s="36">
        <v>827.60874445821196</v>
      </c>
      <c r="AC2" s="36">
        <v>1241.9111321969001</v>
      </c>
      <c r="AD2" s="37">
        <v>2069.5198765864102</v>
      </c>
      <c r="AE2" s="36">
        <v>140.28141511744599</v>
      </c>
      <c r="AF2" s="36">
        <v>145.32451915480601</v>
      </c>
      <c r="AG2" s="36">
        <v>392.29052866741802</v>
      </c>
      <c r="AH2" s="36">
        <v>677.89646293966996</v>
      </c>
    </row>
    <row r="4" spans="1:34">
      <c r="G4">
        <v>4.1868000000000002E-2</v>
      </c>
      <c r="H4" t="s">
        <v>44</v>
      </c>
    </row>
    <row r="5" spans="1:34">
      <c r="B5" t="s">
        <v>94</v>
      </c>
      <c r="C5" s="1" t="s">
        <v>33</v>
      </c>
      <c r="D5" s="1" t="s">
        <v>34</v>
      </c>
      <c r="E5" s="1" t="s">
        <v>93</v>
      </c>
      <c r="F5" s="1" t="s">
        <v>16</v>
      </c>
      <c r="G5" s="1" t="s">
        <v>16</v>
      </c>
      <c r="I5" s="1" t="s">
        <v>104</v>
      </c>
    </row>
    <row r="6" spans="1:34">
      <c r="B6" s="1" t="s">
        <v>88</v>
      </c>
      <c r="C6" s="30" t="s">
        <v>35</v>
      </c>
      <c r="D6" s="30" t="s">
        <v>35</v>
      </c>
      <c r="E6" s="30" t="s">
        <v>35</v>
      </c>
      <c r="F6" s="30" t="s">
        <v>35</v>
      </c>
      <c r="G6" s="30" t="s">
        <v>9</v>
      </c>
      <c r="I6" s="30" t="s">
        <v>9</v>
      </c>
    </row>
    <row r="7" spans="1:34">
      <c r="B7" s="39" t="s">
        <v>11</v>
      </c>
      <c r="C7" s="41">
        <f>I2</f>
        <v>41.2598156771585</v>
      </c>
      <c r="D7" s="41">
        <f>H2</f>
        <v>0.67317269132963697</v>
      </c>
      <c r="E7" s="41">
        <f>K2</f>
        <v>1.5998188086815901</v>
      </c>
      <c r="F7" s="41">
        <f>SUM(C7:E7)</f>
        <v>43.53280717716973</v>
      </c>
      <c r="G7" s="2">
        <f>F7*$G$4</f>
        <v>1.8226315708937424</v>
      </c>
      <c r="I7" s="2">
        <f>C7*$G$4</f>
        <v>1.7274659627712721</v>
      </c>
    </row>
    <row r="8" spans="1:34">
      <c r="B8" s="39" t="s">
        <v>89</v>
      </c>
      <c r="C8" s="41">
        <f>O2</f>
        <v>27.399052429866401</v>
      </c>
      <c r="D8" s="40">
        <v>0</v>
      </c>
      <c r="E8" s="40">
        <v>0</v>
      </c>
      <c r="F8" s="41">
        <f t="shared" ref="F8:F12" si="0">SUM(C8:E8)</f>
        <v>27.399052429866401</v>
      </c>
      <c r="G8" s="2">
        <f t="shared" ref="G8:G12" si="1">F8*$G$4</f>
        <v>1.1471435271336465</v>
      </c>
      <c r="I8" s="2">
        <f t="shared" ref="I8:I12" si="2">C8*$G$4</f>
        <v>1.1471435271336465</v>
      </c>
    </row>
    <row r="9" spans="1:34">
      <c r="B9" s="39" t="s">
        <v>90</v>
      </c>
      <c r="C9" s="41">
        <f>S2</f>
        <v>276.85498757727299</v>
      </c>
      <c r="D9" s="41">
        <f>R2</f>
        <v>9.3779164083933004</v>
      </c>
      <c r="E9" s="41">
        <f>V2</f>
        <v>11.4074865904911</v>
      </c>
      <c r="F9" s="41">
        <f t="shared" si="0"/>
        <v>297.64039057615736</v>
      </c>
      <c r="G9" s="2">
        <f t="shared" si="1"/>
        <v>12.461607872642556</v>
      </c>
      <c r="I9" s="2">
        <f t="shared" si="2"/>
        <v>11.591364619885267</v>
      </c>
    </row>
    <row r="10" spans="1:34">
      <c r="B10" s="39" t="s">
        <v>91</v>
      </c>
      <c r="C10" s="41">
        <f>Y2</f>
        <v>2484.6013443801398</v>
      </c>
      <c r="D10" s="42">
        <f>Z2</f>
        <v>1609.9769013927801</v>
      </c>
      <c r="E10" s="40">
        <v>0</v>
      </c>
      <c r="F10" s="41">
        <f t="shared" si="0"/>
        <v>4094.5782457729201</v>
      </c>
      <c r="G10" s="2">
        <f t="shared" si="1"/>
        <v>171.43180199402062</v>
      </c>
      <c r="I10" s="2">
        <f t="shared" si="2"/>
        <v>104.0252890865077</v>
      </c>
    </row>
    <row r="11" spans="1:34">
      <c r="B11" s="39" t="s">
        <v>106</v>
      </c>
      <c r="C11" s="41">
        <f>AB2</f>
        <v>827.60874445821196</v>
      </c>
      <c r="D11" s="42">
        <f>AC2</f>
        <v>1241.9111321969001</v>
      </c>
      <c r="E11" s="40">
        <f>0</f>
        <v>0</v>
      </c>
      <c r="F11" s="41">
        <f t="shared" si="0"/>
        <v>2069.5198766551121</v>
      </c>
      <c r="G11" s="2">
        <f t="shared" si="1"/>
        <v>86.646658195796235</v>
      </c>
      <c r="I11" s="2">
        <f t="shared" si="2"/>
        <v>34.650322912976421</v>
      </c>
    </row>
    <row r="12" spans="1:34">
      <c r="B12" s="39" t="s">
        <v>92</v>
      </c>
      <c r="C12" s="41">
        <f>AE2</f>
        <v>140.28141511744599</v>
      </c>
      <c r="D12" s="41">
        <f>AG2</f>
        <v>392.29052866741802</v>
      </c>
      <c r="E12" s="40">
        <v>0</v>
      </c>
      <c r="F12" s="41">
        <f t="shared" si="0"/>
        <v>532.57194378486406</v>
      </c>
      <c r="G12" s="2">
        <f t="shared" si="1"/>
        <v>22.297722142384689</v>
      </c>
      <c r="I12" s="2">
        <f t="shared" si="2"/>
        <v>5.8733022881372285</v>
      </c>
    </row>
    <row r="13" spans="1:34">
      <c r="G13" s="2">
        <f>SUM(G7:G12)</f>
        <v>295.80756530287152</v>
      </c>
      <c r="I13" s="2">
        <f>SUM(I7:I12)</f>
        <v>159.01488839741154</v>
      </c>
    </row>
    <row r="14" spans="1:34">
      <c r="A14" s="1" t="s">
        <v>97</v>
      </c>
      <c r="B14" t="s">
        <v>105</v>
      </c>
      <c r="C14" t="s">
        <v>100</v>
      </c>
      <c r="D14" t="s">
        <v>9</v>
      </c>
      <c r="E14" s="30" t="s">
        <v>104</v>
      </c>
    </row>
    <row r="15" spans="1:34">
      <c r="B15" s="1" t="s">
        <v>98</v>
      </c>
      <c r="C15" s="1" t="s">
        <v>101</v>
      </c>
    </row>
    <row r="16" spans="1:34">
      <c r="B16" t="s">
        <v>36</v>
      </c>
      <c r="C16">
        <v>33600</v>
      </c>
      <c r="D16">
        <f>C16*0.0036</f>
        <v>120.96</v>
      </c>
    </row>
    <row r="17" spans="2:4">
      <c r="B17" t="s">
        <v>42</v>
      </c>
      <c r="C17">
        <v>4900</v>
      </c>
      <c r="D17">
        <f t="shared" ref="D17:D19" si="3">C17*0.0036</f>
        <v>17.64</v>
      </c>
    </row>
    <row r="18" spans="2:4">
      <c r="B18" t="s">
        <v>99</v>
      </c>
      <c r="C18">
        <v>4400</v>
      </c>
      <c r="D18">
        <f t="shared" si="3"/>
        <v>15.84</v>
      </c>
    </row>
    <row r="19" spans="2:4">
      <c r="B19" t="s">
        <v>43</v>
      </c>
      <c r="C19">
        <v>1300</v>
      </c>
      <c r="D19">
        <f t="shared" si="3"/>
        <v>4.68</v>
      </c>
    </row>
    <row r="20" spans="2:4">
      <c r="B20" s="1" t="s">
        <v>102</v>
      </c>
      <c r="D20">
        <f>SUM(D16:D19)</f>
        <v>159.12</v>
      </c>
    </row>
    <row r="21" spans="2:4">
      <c r="B21" s="1" t="s">
        <v>103</v>
      </c>
      <c r="D21">
        <f>SUM(D16:D17)</f>
        <v>138.6</v>
      </c>
    </row>
    <row r="24" spans="2:4">
      <c r="B24" t="s">
        <v>40</v>
      </c>
      <c r="D24" s="2">
        <f>I11-SUM(D18:D19)</f>
        <v>14.130322912976421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480B7C632594FA313C10E3948A31B" ma:contentTypeVersion="12" ma:contentTypeDescription="Create a new document." ma:contentTypeScope="" ma:versionID="294d08aa59b3a2306e0b7933d74d31b1">
  <xsd:schema xmlns:xsd="http://www.w3.org/2001/XMLSchema" xmlns:xs="http://www.w3.org/2001/XMLSchema" xmlns:p="http://schemas.microsoft.com/office/2006/metadata/properties" xmlns:ns2="14bb2503-ddb6-49cc-80f3-06fb7081acb2" xmlns:ns3="361aa444-5cc2-4dfb-bc3c-4ebb8d1d865e" targetNamespace="http://schemas.microsoft.com/office/2006/metadata/properties" ma:root="true" ma:fieldsID="ed99d9e309e7f8758d28b1b6ac4a0b4c" ns2:_="" ns3:_="">
    <xsd:import namespace="14bb2503-ddb6-49cc-80f3-06fb7081acb2"/>
    <xsd:import namespace="361aa444-5cc2-4dfb-bc3c-4ebb8d1d8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2503-ddb6-49cc-80f3-06fb7081a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aa444-5cc2-4dfb-bc3c-4ebb8d1d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10C4F-07ED-47EB-A55B-128ED0B418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A016EC-5AE6-473F-B6CD-01DD4B0BC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81134-CB8E-4277-954B-661327E9A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b2503-ddb6-49cc-80f3-06fb7081acb2"/>
    <ds:schemaRef ds:uri="361aa444-5cc2-4dfb-bc3c-4ebb8d1d8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1_SCT</vt:lpstr>
      <vt:lpstr>Figure 2_SCT</vt:lpstr>
      <vt:lpstr>summary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Gibb</dc:creator>
  <cp:lastModifiedBy>Duncan Gibb</cp:lastModifiedBy>
  <dcterms:created xsi:type="dcterms:W3CDTF">2015-06-05T18:17:20Z</dcterms:created>
  <dcterms:modified xsi:type="dcterms:W3CDTF">2022-02-18T18:50:46Z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0x010100CE8480B7C632594FA313C10E3948A31B</vt:lpwstr>
  </property>
</Properties>
</file>